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173575F6-DD06-4B3F-9E8C-E429AD641EAD}" xr6:coauthVersionLast="47" xr6:coauthVersionMax="47" xr10:uidLastSave="{00000000-0000-0000-0000-000000000000}"/>
  <bookViews>
    <workbookView xWindow="1788" yWindow="-17388" windowWidth="30936" windowHeight="16776" firstSheet="1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J1693" i="1" a="1"/>
  <c r="J1693" i="1"/>
  <c r="I1693" i="1" a="1"/>
  <c r="I1693" i="1"/>
  <c r="H1693" i="1" a="1"/>
  <c r="H1693" i="1" s="1"/>
  <c r="G1693" i="1" a="1"/>
  <c r="G1693" i="1" s="1"/>
  <c r="F1693" i="1" a="1"/>
  <c r="F1693" i="1" s="1"/>
  <c r="N1693" i="1" a="1"/>
  <c r="N1693" i="1" s="1"/>
  <c r="K1693" i="1" a="1"/>
  <c r="K1693" i="1"/>
  <c r="Q1693" i="1" a="1"/>
  <c r="Q1693" i="1"/>
  <c r="M1693" i="1" a="1"/>
  <c r="M1693" i="1" s="1"/>
  <c r="O1693" i="1" a="1"/>
  <c r="O1693" i="1"/>
  <c r="P1693" i="1" a="1"/>
  <c r="P1693" i="1" s="1"/>
  <c r="L1693" i="1" a="1"/>
  <c r="L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H1676" i="1" a="1"/>
  <c r="H1676" i="1"/>
  <c r="G1676" i="1" a="1"/>
  <c r="G1676" i="1"/>
  <c r="L1675" i="1" a="1"/>
  <c r="L1675" i="1"/>
  <c r="N1676" i="1" a="1"/>
  <c r="N1676" i="1"/>
  <c r="P1676" i="1" a="1"/>
  <c r="P1676" i="1" s="1"/>
  <c r="Q1676" i="1" a="1"/>
  <c r="Q1676" i="1" s="1"/>
  <c r="P1675" i="1" a="1"/>
  <c r="P1675" i="1" s="1"/>
  <c r="K1676" i="1" a="1"/>
  <c r="K1676" i="1" s="1"/>
  <c r="O1676" i="1" a="1"/>
  <c r="O1676" i="1"/>
  <c r="M1676" i="1" a="1"/>
  <c r="M1676" i="1" s="1"/>
  <c r="I1676" i="1" a="1"/>
  <c r="I1676" i="1" s="1"/>
  <c r="F1676" i="1" a="1"/>
  <c r="F1676" i="1"/>
  <c r="Q1675" i="1" a="1"/>
  <c r="Q1675" i="1" s="1"/>
  <c r="N1675" i="1" a="1"/>
  <c r="N1675" i="1" s="1"/>
  <c r="O1675" i="1" a="1"/>
  <c r="O1675" i="1"/>
  <c r="J1676" i="1" a="1"/>
  <c r="J1676" i="1"/>
  <c r="M1675" i="1" a="1"/>
  <c r="M1675" i="1"/>
  <c r="L1676" i="1" a="1"/>
  <c r="L1676" i="1"/>
  <c r="F1675" i="1" a="1"/>
  <c r="F1675" i="1" s="1"/>
  <c r="O1674" i="1" a="1"/>
  <c r="O1674" i="1" s="1"/>
  <c r="I1671" i="1" a="1"/>
  <c r="I1671" i="1" s="1"/>
  <c r="O1672" i="1" a="1"/>
  <c r="O1672" i="1" s="1"/>
  <c r="Q1670" i="1" a="1"/>
  <c r="Q1670" i="1"/>
  <c r="J1674" i="1" a="1"/>
  <c r="J1674" i="1" s="1"/>
  <c r="I1674" i="1" a="1"/>
  <c r="I1674" i="1" s="1"/>
  <c r="O1671" i="1" a="1"/>
  <c r="O1671" i="1"/>
  <c r="H1671" i="1" a="1"/>
  <c r="H1671" i="1" s="1"/>
  <c r="P1673" i="1" a="1"/>
  <c r="P1673" i="1" s="1"/>
  <c r="M1673" i="1" a="1"/>
  <c r="M1673" i="1"/>
  <c r="L1673" i="1" a="1"/>
  <c r="L1673" i="1"/>
  <c r="K1672" i="1" a="1"/>
  <c r="K1672" i="1"/>
  <c r="Q1671" i="1" a="1"/>
  <c r="Q1671" i="1"/>
  <c r="K1671" i="1" a="1"/>
  <c r="K1671" i="1" s="1"/>
  <c r="J1673" i="1" a="1"/>
  <c r="J1673" i="1" s="1"/>
  <c r="I1672" i="1" a="1"/>
  <c r="I1672" i="1" s="1"/>
  <c r="L1672" i="1" a="1"/>
  <c r="L1672" i="1" s="1"/>
  <c r="H1672" i="1" a="1"/>
  <c r="H1672" i="1" s="1"/>
  <c r="P1671" i="1" a="1"/>
  <c r="P1671" i="1"/>
  <c r="G1671" i="1" a="1"/>
  <c r="G1671" i="1"/>
  <c r="L1671" i="1" a="1"/>
  <c r="L1671" i="1"/>
  <c r="M1672" i="1" a="1"/>
  <c r="M1672" i="1" s="1"/>
  <c r="I1673" i="1" a="1"/>
  <c r="I1673" i="1"/>
  <c r="K1674" i="1" a="1"/>
  <c r="K1674" i="1"/>
  <c r="Q1674" i="1" a="1"/>
  <c r="Q1674" i="1"/>
  <c r="N1673" i="1" a="1"/>
  <c r="N1673" i="1"/>
  <c r="H1674" i="1" a="1"/>
  <c r="H1674" i="1"/>
  <c r="G1674" i="1" a="1"/>
  <c r="G1674" i="1" s="1"/>
  <c r="F1674" i="1" a="1"/>
  <c r="F1674" i="1"/>
  <c r="N1672" i="1" a="1"/>
  <c r="N1672" i="1" s="1"/>
  <c r="G1672" i="1" a="1"/>
  <c r="G1672" i="1"/>
  <c r="P1672" i="1" a="1"/>
  <c r="P1672" i="1" s="1"/>
  <c r="Q1673" i="1" a="1"/>
  <c r="Q1673" i="1"/>
  <c r="O1673" i="1" a="1"/>
  <c r="O1673" i="1" s="1"/>
  <c r="J1671" i="1" a="1"/>
  <c r="J1671" i="1" s="1"/>
  <c r="H1673" i="1" a="1"/>
  <c r="H1673" i="1"/>
  <c r="G1673" i="1" a="1"/>
  <c r="G1673" i="1" s="1"/>
  <c r="F1673" i="1" a="1"/>
  <c r="F1673" i="1" s="1"/>
  <c r="Q1672" i="1" a="1"/>
  <c r="Q1672" i="1"/>
  <c r="J1672" i="1" a="1"/>
  <c r="J1672" i="1"/>
  <c r="K1675" i="1" a="1"/>
  <c r="K1675" i="1"/>
  <c r="J1675" i="1" a="1"/>
  <c r="J1675" i="1"/>
  <c r="I1675" i="1" a="1"/>
  <c r="I1675" i="1" s="1"/>
  <c r="H1675" i="1" a="1"/>
  <c r="H1675" i="1" s="1"/>
  <c r="F1671" i="1" a="1"/>
  <c r="F1671" i="1" s="1"/>
  <c r="N1671" i="1" a="1"/>
  <c r="N1671" i="1" s="1"/>
  <c r="P1674" i="1" a="1"/>
  <c r="P1674" i="1" s="1"/>
  <c r="N1674" i="1" a="1"/>
  <c r="N1674" i="1"/>
  <c r="M1674" i="1" a="1"/>
  <c r="M1674" i="1"/>
  <c r="L1674" i="1" a="1"/>
  <c r="L1674" i="1"/>
  <c r="K1673" i="1" a="1"/>
  <c r="K1673" i="1" s="1"/>
  <c r="M1671" i="1" a="1"/>
  <c r="M1671" i="1"/>
  <c r="F1672" i="1" a="1"/>
  <c r="F1672" i="1"/>
  <c r="G1675" i="1" a="1"/>
  <c r="G1675" i="1"/>
  <c r="H1999" i="1" a="1"/>
  <c r="H1999" i="1"/>
  <c r="L1999" i="1" a="1"/>
  <c r="L1999" i="1"/>
  <c r="P1998" i="1" a="1"/>
  <c r="P1998" i="1" s="1"/>
  <c r="L1997" i="1" a="1"/>
  <c r="L1997" i="1" s="1"/>
  <c r="M1997" i="1" a="1"/>
  <c r="M1997" i="1" s="1"/>
  <c r="G1997" i="1" a="1"/>
  <c r="G1997" i="1" s="1"/>
  <c r="Q1996" i="1" a="1"/>
  <c r="Q1996" i="1" s="1"/>
  <c r="I1997" i="1" a="1"/>
  <c r="I1997" i="1" s="1"/>
  <c r="O2000" i="1" a="1"/>
  <c r="O2000" i="1" s="1"/>
  <c r="N1999" i="1" a="1"/>
  <c r="N1999" i="1" s="1"/>
  <c r="K1999" i="1" a="1"/>
  <c r="K1999" i="1" s="1"/>
  <c r="L1998" i="1" a="1"/>
  <c r="L1998" i="1" s="1"/>
  <c r="G2001" i="1" a="1"/>
  <c r="G2001" i="1" s="1"/>
  <c r="F2001" i="1" a="1"/>
  <c r="F2001" i="1" s="1"/>
  <c r="Q2000" i="1" a="1"/>
  <c r="Q2000" i="1"/>
  <c r="P2000" i="1" a="1"/>
  <c r="P2000" i="1"/>
  <c r="J1997" i="1" a="1"/>
  <c r="J1997" i="1"/>
  <c r="N2000" i="1" a="1"/>
  <c r="N2000" i="1" s="1"/>
  <c r="M2000" i="1" a="1"/>
  <c r="M2000" i="1" s="1"/>
  <c r="L2000" i="1" a="1"/>
  <c r="L2000" i="1" s="1"/>
  <c r="H2000" i="1" a="1"/>
  <c r="H2000" i="1"/>
  <c r="P1999" i="1" a="1"/>
  <c r="P1999" i="1" s="1"/>
  <c r="Q1997" i="1" a="1"/>
  <c r="Q1997" i="1"/>
  <c r="Q1998" i="1" a="1"/>
  <c r="Q1998" i="1"/>
  <c r="I1998" i="1" a="1"/>
  <c r="I1998" i="1"/>
  <c r="K1998" i="1" a="1"/>
  <c r="K1998" i="1" s="1"/>
  <c r="K2000" i="1" a="1"/>
  <c r="K2000" i="1"/>
  <c r="M1998" i="1" a="1"/>
  <c r="M1998" i="1"/>
  <c r="J2000" i="1" a="1"/>
  <c r="J2000" i="1"/>
  <c r="I2000" i="1" a="1"/>
  <c r="I2000" i="1"/>
  <c r="Q1999" i="1" a="1"/>
  <c r="Q1999" i="1"/>
  <c r="I1999" i="1" a="1"/>
  <c r="I1999" i="1" s="1"/>
  <c r="K1997" i="1" a="1"/>
  <c r="K1997" i="1" s="1"/>
  <c r="O1999" i="1" a="1"/>
  <c r="O1999" i="1" s="1"/>
  <c r="J1999" i="1" a="1"/>
  <c r="J1999" i="1" s="1"/>
  <c r="O1998" i="1" a="1"/>
  <c r="O1998" i="1" s="1"/>
  <c r="N1998" i="1" a="1"/>
  <c r="N1998" i="1" s="1"/>
  <c r="N1997" i="1" a="1"/>
  <c r="N1997" i="1" s="1"/>
  <c r="H1997" i="1" a="1"/>
  <c r="H1997" i="1" s="1"/>
  <c r="G2000" i="1" a="1"/>
  <c r="G2000" i="1" s="1"/>
  <c r="M1999" i="1" a="1"/>
  <c r="M1999" i="1" s="1"/>
  <c r="G1999" i="1" a="1"/>
  <c r="G1999" i="1" s="1"/>
  <c r="F1999" i="1" a="1"/>
  <c r="F1999" i="1" s="1"/>
  <c r="F1998" i="1" a="1"/>
  <c r="F1998" i="1"/>
  <c r="J1998" i="1" a="1"/>
  <c r="J1998" i="1"/>
  <c r="G1998" i="1" a="1"/>
  <c r="G1998" i="1"/>
  <c r="H1998" i="1" a="1"/>
  <c r="H1998" i="1" s="1"/>
  <c r="P1997" i="1" a="1"/>
  <c r="P1997" i="1" s="1"/>
  <c r="O1997" i="1" a="1"/>
  <c r="O1997" i="1" s="1"/>
  <c r="F1997" i="1" a="1"/>
  <c r="F1997" i="1"/>
  <c r="F2000" i="1" a="1"/>
  <c r="F2000" i="1" s="1"/>
  <c r="P1992" i="1" a="1"/>
  <c r="P1992" i="1"/>
  <c r="G1992" i="1" a="1"/>
  <c r="G1992" i="1"/>
  <c r="P1991" i="1" a="1"/>
  <c r="P1991" i="1"/>
  <c r="J1993" i="1" a="1"/>
  <c r="J1993" i="1" s="1"/>
  <c r="Q1995" i="1" a="1"/>
  <c r="Q1995" i="1"/>
  <c r="M1995" i="1" a="1"/>
  <c r="M1995" i="1"/>
  <c r="Q1994" i="1" a="1"/>
  <c r="Q1994" i="1" s="1"/>
  <c r="P1995" i="1" a="1"/>
  <c r="P1995" i="1"/>
  <c r="O1995" i="1" a="1"/>
  <c r="O1995" i="1"/>
  <c r="K1995" i="1" a="1"/>
  <c r="K1995" i="1" s="1"/>
  <c r="Q1993" i="1" a="1"/>
  <c r="Q1993" i="1" s="1"/>
  <c r="I1995" i="1" a="1"/>
  <c r="I1995" i="1" s="1"/>
  <c r="G1995" i="1" a="1"/>
  <c r="G1995" i="1" s="1"/>
  <c r="P1994" i="1" a="1"/>
  <c r="P1994" i="1" s="1"/>
  <c r="M1994" i="1" a="1"/>
  <c r="M1994" i="1" s="1"/>
  <c r="L1994" i="1" a="1"/>
  <c r="L1994" i="1" s="1"/>
  <c r="F1994" i="1" a="1"/>
  <c r="F1994" i="1" s="1"/>
  <c r="G1994" i="1" a="1"/>
  <c r="G1994" i="1" s="1"/>
  <c r="O1993" i="1" a="1"/>
  <c r="O1993" i="1" s="1"/>
  <c r="P1993" i="1" a="1"/>
  <c r="P1993" i="1" s="1"/>
  <c r="L1993" i="1" a="1"/>
  <c r="L1993" i="1" s="1"/>
  <c r="N1992" i="1" a="1"/>
  <c r="N1992" i="1"/>
  <c r="K1993" i="1" a="1"/>
  <c r="K1993" i="1"/>
  <c r="M1991" i="1" a="1"/>
  <c r="M1991" i="1"/>
  <c r="J1992" i="1" a="1"/>
  <c r="J1992" i="1" s="1"/>
  <c r="J1995" i="1" a="1"/>
  <c r="J1995" i="1" s="1"/>
  <c r="H1995" i="1" a="1"/>
  <c r="H1995" i="1" s="1"/>
  <c r="N1995" i="1" a="1"/>
  <c r="N1995" i="1"/>
  <c r="L1992" i="1" a="1"/>
  <c r="L1992" i="1" s="1"/>
  <c r="H1992" i="1" a="1"/>
  <c r="H1992" i="1"/>
  <c r="N1994" i="1" a="1"/>
  <c r="N1994" i="1"/>
  <c r="I1994" i="1" a="1"/>
  <c r="I1994" i="1"/>
  <c r="H1993" i="1" a="1"/>
  <c r="H1993" i="1" s="1"/>
  <c r="L1996" i="1" a="1"/>
  <c r="L1996" i="1"/>
  <c r="M1996" i="1" a="1"/>
  <c r="M1996" i="1"/>
  <c r="K1996" i="1" a="1"/>
  <c r="K1996" i="1" s="1"/>
  <c r="F1996" i="1" a="1"/>
  <c r="F1996" i="1"/>
  <c r="J1996" i="1" a="1"/>
  <c r="J1996" i="1"/>
  <c r="H1996" i="1" a="1"/>
  <c r="H1996" i="1" s="1"/>
  <c r="L1995" i="1" a="1"/>
  <c r="L1995" i="1" s="1"/>
  <c r="K1994" i="1" a="1"/>
  <c r="K1994" i="1" s="1"/>
  <c r="H1994" i="1" a="1"/>
  <c r="H1994" i="1" s="1"/>
  <c r="Q1992" i="1" a="1"/>
  <c r="Q1992" i="1" s="1"/>
  <c r="F1993" i="1" a="1"/>
  <c r="F1993" i="1" s="1"/>
  <c r="O1992" i="1" a="1"/>
  <c r="O1992" i="1" s="1"/>
  <c r="F1992" i="1" a="1"/>
  <c r="F1992" i="1" s="1"/>
  <c r="J1994" i="1" a="1"/>
  <c r="J1994" i="1" s="1"/>
  <c r="P1996" i="1" a="1"/>
  <c r="P1996" i="1" s="1"/>
  <c r="O1996" i="1" a="1"/>
  <c r="O1996" i="1" s="1"/>
  <c r="M1992" i="1" a="1"/>
  <c r="M1992" i="1" s="1"/>
  <c r="O1994" i="1" a="1"/>
  <c r="O1994" i="1"/>
  <c r="G1996" i="1" a="1"/>
  <c r="G1996" i="1"/>
  <c r="N1993" i="1" a="1"/>
  <c r="N1993" i="1" s="1"/>
  <c r="K1992" i="1" a="1"/>
  <c r="K1992" i="1" s="1"/>
  <c r="F1995" i="1" a="1"/>
  <c r="F1995" i="1" s="1"/>
  <c r="M1993" i="1" a="1"/>
  <c r="M1993" i="1" s="1"/>
  <c r="G1993" i="1" a="1"/>
  <c r="G1993" i="1" s="1"/>
  <c r="I1992" i="1" a="1"/>
  <c r="I1992" i="1" s="1"/>
  <c r="Q1991" i="1" a="1"/>
  <c r="Q1991" i="1"/>
  <c r="O1991" i="1" a="1"/>
  <c r="O1991" i="1"/>
  <c r="N1991" i="1" a="1"/>
  <c r="N1991" i="1"/>
  <c r="N1996" i="1" a="1"/>
  <c r="N1996" i="1" s="1"/>
  <c r="I1996" i="1" a="1"/>
  <c r="I1996" i="1"/>
  <c r="I1993" i="1" a="1"/>
  <c r="I1993" i="1"/>
  <c r="H1990" i="1" a="1"/>
  <c r="H1990" i="1" s="1"/>
  <c r="H1991" i="1" a="1"/>
  <c r="H1991" i="1"/>
  <c r="F1991" i="1" a="1"/>
  <c r="F1991" i="1" s="1"/>
  <c r="I1990" i="1" a="1"/>
  <c r="I1990" i="1"/>
  <c r="K1987" i="1" a="1"/>
  <c r="K1987" i="1" s="1"/>
  <c r="I1986" i="1" a="1"/>
  <c r="I1986" i="1" s="1"/>
  <c r="N1988" i="1" a="1"/>
  <c r="N1988" i="1" s="1"/>
  <c r="K1988" i="1" a="1"/>
  <c r="K1988" i="1" s="1"/>
  <c r="L1990" i="1" a="1"/>
  <c r="L1990" i="1"/>
  <c r="J1990" i="1" a="1"/>
  <c r="J1990" i="1" s="1"/>
  <c r="O1989" i="1" a="1"/>
  <c r="O1989" i="1" s="1"/>
  <c r="G1987" i="1" a="1"/>
  <c r="G1987" i="1" s="1"/>
  <c r="I1991" i="1" a="1"/>
  <c r="I1991" i="1" s="1"/>
  <c r="G1991" i="1" a="1"/>
  <c r="G1991" i="1" s="1"/>
  <c r="Q1990" i="1" a="1"/>
  <c r="Q1990" i="1" s="1"/>
  <c r="P1990" i="1" a="1"/>
  <c r="P1990" i="1"/>
  <c r="P1989" i="1" a="1"/>
  <c r="P1989" i="1" s="1"/>
  <c r="O1990" i="1" a="1"/>
  <c r="O1990" i="1"/>
  <c r="M1990" i="1" a="1"/>
  <c r="M1990" i="1" s="1"/>
  <c r="Q1986" i="1" a="1"/>
  <c r="Q1986" i="1" s="1"/>
  <c r="G1989" i="1" a="1"/>
  <c r="G1989" i="1" s="1"/>
  <c r="K1990" i="1" a="1"/>
  <c r="K1990" i="1" s="1"/>
  <c r="F1990" i="1" a="1"/>
  <c r="F1990" i="1" s="1"/>
  <c r="N1989" i="1" a="1"/>
  <c r="N1989" i="1"/>
  <c r="J1989" i="1" a="1"/>
  <c r="J1989" i="1"/>
  <c r="L1986" i="1" a="1"/>
  <c r="L1986" i="1"/>
  <c r="J1986" i="1" a="1"/>
  <c r="J1986" i="1" s="1"/>
  <c r="G1988" i="1" a="1"/>
  <c r="G1988" i="1"/>
  <c r="O1988" i="1" a="1"/>
  <c r="O1988" i="1"/>
  <c r="M1988" i="1" a="1"/>
  <c r="M1988" i="1" s="1"/>
  <c r="Q1989" i="1" a="1"/>
  <c r="Q1989" i="1" s="1"/>
  <c r="M1989" i="1" a="1"/>
  <c r="M1989" i="1"/>
  <c r="H1989" i="1" a="1"/>
  <c r="H1989" i="1"/>
  <c r="L1987" i="1" a="1"/>
  <c r="L1987" i="1" s="1"/>
  <c r="L1989" i="1" a="1"/>
  <c r="L1989" i="1" s="1"/>
  <c r="H1987" i="1" a="1"/>
  <c r="H1987" i="1" s="1"/>
  <c r="K1986" i="1" a="1"/>
  <c r="K1986" i="1" s="1"/>
  <c r="I1987" i="1" a="1"/>
  <c r="I1987" i="1"/>
  <c r="I1989" i="1" a="1"/>
  <c r="I1989" i="1" s="1"/>
  <c r="K1989" i="1" a="1"/>
  <c r="K1989" i="1"/>
  <c r="F1989" i="1" a="1"/>
  <c r="F1989" i="1" s="1"/>
  <c r="P1987" i="1" a="1"/>
  <c r="P1987" i="1" s="1"/>
  <c r="P1988" i="1" a="1"/>
  <c r="P1988" i="1" s="1"/>
  <c r="L1988" i="1" a="1"/>
  <c r="L1988" i="1" s="1"/>
  <c r="I1988" i="1" a="1"/>
  <c r="I1988" i="1" s="1"/>
  <c r="Q1987" i="1" a="1"/>
  <c r="Q1987" i="1" s="1"/>
  <c r="M1986" i="1" a="1"/>
  <c r="M1986" i="1" s="1"/>
  <c r="M1987" i="1" a="1"/>
  <c r="M1987" i="1" s="1"/>
  <c r="O1987" i="1" a="1"/>
  <c r="O1987" i="1" s="1"/>
  <c r="J1987" i="1" a="1"/>
  <c r="J1987" i="1" s="1"/>
  <c r="O1986" i="1" a="1"/>
  <c r="O1986" i="1" s="1"/>
  <c r="H1988" i="1" a="1"/>
  <c r="H1988" i="1" s="1"/>
  <c r="N1987" i="1" a="1"/>
  <c r="N1987" i="1"/>
  <c r="N1986" i="1" a="1"/>
  <c r="N1986" i="1" s="1"/>
  <c r="J1988" i="1" a="1"/>
  <c r="J1988" i="1"/>
  <c r="F1988" i="1" a="1"/>
  <c r="F1988" i="1" s="1"/>
  <c r="P1986" i="1" a="1"/>
  <c r="P1986" i="1"/>
  <c r="Q1988" i="1" a="1"/>
  <c r="Q1988" i="1"/>
  <c r="J1991" i="1" a="1"/>
  <c r="J1991" i="1" s="1"/>
  <c r="G1990" i="1" a="1"/>
  <c r="G1990" i="1"/>
  <c r="N1990" i="1" a="1"/>
  <c r="N1990" i="1"/>
  <c r="F1987" i="1" a="1"/>
  <c r="F1987" i="1"/>
  <c r="K1991" i="1" a="1"/>
  <c r="K1991" i="1" s="1"/>
  <c r="L1991" i="1" a="1"/>
  <c r="L1991" i="1" s="1"/>
  <c r="M1981" i="1" a="1"/>
  <c r="M1981" i="1" s="1"/>
  <c r="P1981" i="1" a="1"/>
  <c r="P1981" i="1" s="1"/>
  <c r="G1984" i="1" a="1"/>
  <c r="G1984" i="1"/>
  <c r="L1983" i="1" a="1"/>
  <c r="L1983" i="1" s="1"/>
  <c r="L1985" i="1" a="1"/>
  <c r="L1985" i="1" s="1"/>
  <c r="Q1984" i="1" a="1"/>
  <c r="Q1984" i="1" s="1"/>
  <c r="H1985" i="1" a="1"/>
  <c r="H1985" i="1" s="1"/>
  <c r="J1982" i="1" a="1"/>
  <c r="J1982" i="1" s="1"/>
  <c r="K1984" i="1" a="1"/>
  <c r="K1984" i="1" s="1"/>
  <c r="H1983" i="1" a="1"/>
  <c r="H1983" i="1" s="1"/>
  <c r="P1985" i="1" a="1"/>
  <c r="P1985" i="1" s="1"/>
  <c r="O1985" i="1" a="1"/>
  <c r="O1985" i="1" s="1"/>
  <c r="N1985" i="1" a="1"/>
  <c r="N1985" i="1" s="1"/>
  <c r="M1985" i="1" a="1"/>
  <c r="M1985" i="1" s="1"/>
  <c r="P1984" i="1" a="1"/>
  <c r="P1984" i="1" s="1"/>
  <c r="Q1982" i="1" a="1"/>
  <c r="Q1982" i="1" s="1"/>
  <c r="L1982" i="1" a="1"/>
  <c r="L1982" i="1" s="1"/>
  <c r="N1982" i="1" a="1"/>
  <c r="N1982" i="1"/>
  <c r="F1982" i="1" a="1"/>
  <c r="F1982" i="1"/>
  <c r="K1985" i="1" a="1"/>
  <c r="K1985" i="1"/>
  <c r="N1984" i="1" a="1"/>
  <c r="N1984" i="1" s="1"/>
  <c r="Q1983" i="1" a="1"/>
  <c r="Q1983" i="1"/>
  <c r="I1985" i="1" a="1"/>
  <c r="I1985" i="1" s="1"/>
  <c r="O1984" i="1" a="1"/>
  <c r="O1984" i="1" s="1"/>
  <c r="K1981" i="1" a="1"/>
  <c r="K1981" i="1"/>
  <c r="P1983" i="1" a="1"/>
  <c r="P1983" i="1"/>
  <c r="M1984" i="1" a="1"/>
  <c r="M1984" i="1"/>
  <c r="O1983" i="1" a="1"/>
  <c r="O1983" i="1"/>
  <c r="N1983" i="1" a="1"/>
  <c r="N1983" i="1"/>
  <c r="F1984" i="1" a="1"/>
  <c r="F1984" i="1" s="1"/>
  <c r="J1983" i="1" a="1"/>
  <c r="J1983" i="1" s="1"/>
  <c r="G1981" i="1" a="1"/>
  <c r="G1981" i="1"/>
  <c r="O1982" i="1" a="1"/>
  <c r="O1982" i="1" s="1"/>
  <c r="I1983" i="1" a="1"/>
  <c r="I1983" i="1"/>
  <c r="O1981" i="1" a="1"/>
  <c r="O1981" i="1" s="1"/>
  <c r="H1982" i="1" a="1"/>
  <c r="H1982" i="1" s="1"/>
  <c r="Q1980" i="1" a="1"/>
  <c r="Q1980" i="1" s="1"/>
  <c r="L1981" i="1" a="1"/>
  <c r="L1981" i="1" s="1"/>
  <c r="J1981" i="1" a="1"/>
  <c r="J1981" i="1" s="1"/>
  <c r="K1982" i="1" a="1"/>
  <c r="K1982" i="1" s="1"/>
  <c r="G1982" i="1" a="1"/>
  <c r="G1982" i="1"/>
  <c r="J1984" i="1" a="1"/>
  <c r="J1984" i="1"/>
  <c r="G1983" i="1" a="1"/>
  <c r="G1983" i="1" s="1"/>
  <c r="I1984" i="1" a="1"/>
  <c r="I1984" i="1" s="1"/>
  <c r="M1983" i="1" a="1"/>
  <c r="M1983" i="1" s="1"/>
  <c r="I1981" i="1" a="1"/>
  <c r="I1981" i="1" s="1"/>
  <c r="H1981" i="1" a="1"/>
  <c r="H1981" i="1"/>
  <c r="L1984" i="1" a="1"/>
  <c r="L1984" i="1" s="1"/>
  <c r="F1981" i="1" a="1"/>
  <c r="F1981" i="1"/>
  <c r="K1983" i="1" a="1"/>
  <c r="K1983" i="1"/>
  <c r="H1986" i="1" a="1"/>
  <c r="H1986" i="1" s="1"/>
  <c r="G1986" i="1" a="1"/>
  <c r="G1986" i="1"/>
  <c r="Q1981" i="1" a="1"/>
  <c r="Q1981" i="1" s="1"/>
  <c r="G1985" i="1" a="1"/>
  <c r="G1985" i="1"/>
  <c r="F1986" i="1" a="1"/>
  <c r="F1986" i="1" s="1"/>
  <c r="Q1985" i="1" a="1"/>
  <c r="Q1985" i="1" s="1"/>
  <c r="F1985" i="1" a="1"/>
  <c r="F1985" i="1"/>
  <c r="J1985" i="1" a="1"/>
  <c r="J1985" i="1" s="1"/>
  <c r="M1982" i="1" a="1"/>
  <c r="M1982" i="1" s="1"/>
  <c r="H1984" i="1" a="1"/>
  <c r="H1984" i="1" s="1"/>
  <c r="F1983" i="1" a="1"/>
  <c r="F1983" i="1"/>
  <c r="P1982" i="1" a="1"/>
  <c r="P1982" i="1"/>
  <c r="I1982" i="1" a="1"/>
  <c r="I1982" i="1"/>
  <c r="N1981" i="1" a="1"/>
  <c r="N1981" i="1" s="1"/>
  <c r="I1977" i="1" a="1"/>
  <c r="I1977" i="1" s="1"/>
  <c r="Q1976" i="1" a="1"/>
  <c r="Q1976" i="1"/>
  <c r="F1977" i="1" a="1"/>
  <c r="F1977" i="1" s="1"/>
  <c r="I1976" i="1" a="1"/>
  <c r="I1976" i="1" s="1"/>
  <c r="J1975" i="1" a="1"/>
  <c r="J1975" i="1" s="1"/>
  <c r="F1979" i="1" a="1"/>
  <c r="F1979" i="1"/>
  <c r="G1980" i="1" a="1"/>
  <c r="G1980" i="1" s="1"/>
  <c r="P1980" i="1" a="1"/>
  <c r="P1980" i="1" s="1"/>
  <c r="O1980" i="1" a="1"/>
  <c r="O1980" i="1" s="1"/>
  <c r="M1977" i="1" a="1"/>
  <c r="M1977" i="1"/>
  <c r="M1976" i="1" a="1"/>
  <c r="M1976" i="1" s="1"/>
  <c r="L1976" i="1" a="1"/>
  <c r="L1976" i="1"/>
  <c r="P1975" i="1" a="1"/>
  <c r="P1975" i="1" s="1"/>
  <c r="K1979" i="1" a="1"/>
  <c r="K1979" i="1"/>
  <c r="H1980" i="1" a="1"/>
  <c r="H1980" i="1" s="1"/>
  <c r="N1980" i="1" a="1"/>
  <c r="N1980" i="1" s="1"/>
  <c r="M1980" i="1" a="1"/>
  <c r="M1980" i="1"/>
  <c r="O1975" i="1" a="1"/>
  <c r="O1975" i="1" s="1"/>
  <c r="L1980" i="1" a="1"/>
  <c r="L1980" i="1"/>
  <c r="P1976" i="1" a="1"/>
  <c r="P1976" i="1" s="1"/>
  <c r="K1975" i="1" a="1"/>
  <c r="K1975" i="1" s="1"/>
  <c r="K1980" i="1" a="1"/>
  <c r="K1980" i="1" s="1"/>
  <c r="H1976" i="1" a="1"/>
  <c r="H1976" i="1"/>
  <c r="O1979" i="1" a="1"/>
  <c r="O1979" i="1"/>
  <c r="Q1977" i="1" a="1"/>
  <c r="Q1977" i="1" s="1"/>
  <c r="L1975" i="1" a="1"/>
  <c r="L1975" i="1"/>
  <c r="I1980" i="1" a="1"/>
  <c r="I1980" i="1"/>
  <c r="K1977" i="1" a="1"/>
  <c r="K1977" i="1" s="1"/>
  <c r="K1976" i="1" a="1"/>
  <c r="K1976" i="1" s="1"/>
  <c r="F1980" i="1" a="1"/>
  <c r="F1980" i="1"/>
  <c r="G1979" i="1" a="1"/>
  <c r="G1979" i="1"/>
  <c r="G1977" i="1" a="1"/>
  <c r="G1977" i="1" s="1"/>
  <c r="N1977" i="1" a="1"/>
  <c r="N1977" i="1" s="1"/>
  <c r="M1975" i="1" a="1"/>
  <c r="M1975" i="1" s="1"/>
  <c r="N1976" i="1" a="1"/>
  <c r="N1976" i="1" s="1"/>
  <c r="I1975" i="1" a="1"/>
  <c r="I1975" i="1"/>
  <c r="I1979" i="1" a="1"/>
  <c r="I1979" i="1"/>
  <c r="F1976" i="1" a="1"/>
  <c r="F1976" i="1" s="1"/>
  <c r="J1980" i="1" a="1"/>
  <c r="J1980" i="1" s="1"/>
  <c r="Q1979" i="1" a="1"/>
  <c r="Q1979" i="1" s="1"/>
  <c r="O1977" i="1" a="1"/>
  <c r="O1977" i="1" s="1"/>
  <c r="P1979" i="1" a="1"/>
  <c r="P1979" i="1" s="1"/>
  <c r="N1975" i="1" a="1"/>
  <c r="N1975" i="1" s="1"/>
  <c r="J1979" i="1" a="1"/>
  <c r="J1979" i="1" s="1"/>
  <c r="Q1975" i="1" a="1"/>
  <c r="Q1975" i="1" s="1"/>
  <c r="G1976" i="1" a="1"/>
  <c r="G1976" i="1"/>
  <c r="N1979" i="1" a="1"/>
  <c r="N1979" i="1" s="1"/>
  <c r="H1979" i="1" a="1"/>
  <c r="H1979" i="1"/>
  <c r="H1977" i="1" a="1"/>
  <c r="H1977" i="1"/>
  <c r="M1979" i="1" a="1"/>
  <c r="M1979" i="1"/>
  <c r="L1979" i="1" a="1"/>
  <c r="L1979" i="1" s="1"/>
  <c r="P1977" i="1" a="1"/>
  <c r="P1977" i="1" s="1"/>
  <c r="O1976" i="1" a="1"/>
  <c r="O1976" i="1"/>
  <c r="J1976" i="1" a="1"/>
  <c r="J1976" i="1" s="1"/>
  <c r="L1977" i="1" a="1"/>
  <c r="L1977" i="1"/>
  <c r="J1977" i="1" a="1"/>
  <c r="J1977" i="1"/>
  <c r="K1972" i="1" a="1"/>
  <c r="K1972" i="1" s="1"/>
  <c r="G1972" i="1" a="1"/>
  <c r="G1972" i="1"/>
  <c r="I1970" i="1" a="1"/>
  <c r="I1970" i="1"/>
  <c r="L1970" i="1" a="1"/>
  <c r="L1970" i="1"/>
  <c r="J1971" i="1" a="1"/>
  <c r="J1971" i="1" s="1"/>
  <c r="O1973" i="1" a="1"/>
  <c r="O1973" i="1" s="1"/>
  <c r="P1972" i="1" a="1"/>
  <c r="P1972" i="1"/>
  <c r="Q1971" i="1" a="1"/>
  <c r="Q1971" i="1" s="1"/>
  <c r="K1971" i="1" a="1"/>
  <c r="K1971" i="1"/>
  <c r="Q1972" i="1" a="1"/>
  <c r="Q1972" i="1"/>
  <c r="M1972" i="1" a="1"/>
  <c r="M1972" i="1" s="1"/>
  <c r="G1971" i="1" a="1"/>
  <c r="G1971" i="1" s="1"/>
  <c r="G1975" i="1" a="1"/>
  <c r="G1975" i="1" s="1"/>
  <c r="I1971" i="1" a="1"/>
  <c r="I1971" i="1"/>
  <c r="O1974" i="1" a="1"/>
  <c r="O1974" i="1" s="1"/>
  <c r="N1973" i="1" a="1"/>
  <c r="N1973" i="1" s="1"/>
  <c r="K1973" i="1" a="1"/>
  <c r="K1973" i="1" s="1"/>
  <c r="G1973" i="1" a="1"/>
  <c r="G1973" i="1" s="1"/>
  <c r="M1971" i="1" a="1"/>
  <c r="M1971" i="1"/>
  <c r="I1973" i="1" a="1"/>
  <c r="I1973" i="1" s="1"/>
  <c r="F1975" i="1" a="1"/>
  <c r="F1975" i="1"/>
  <c r="M1974" i="1" a="1"/>
  <c r="M1974" i="1"/>
  <c r="L1974" i="1" a="1"/>
  <c r="L1974" i="1" s="1"/>
  <c r="J1973" i="1" a="1"/>
  <c r="J1973" i="1"/>
  <c r="O1971" i="1" a="1"/>
  <c r="O1971" i="1" s="1"/>
  <c r="P1970" i="1" a="1"/>
  <c r="P1970" i="1"/>
  <c r="L1971" i="1" a="1"/>
  <c r="L1971" i="1" s="1"/>
  <c r="H1975" i="1" a="1"/>
  <c r="H1975" i="1"/>
  <c r="Q1974" i="1" a="1"/>
  <c r="Q1974" i="1" s="1"/>
  <c r="N1970" i="1" a="1"/>
  <c r="N1970" i="1" s="1"/>
  <c r="P1974" i="1" a="1"/>
  <c r="P1974" i="1"/>
  <c r="L1973" i="1" a="1"/>
  <c r="L1973" i="1"/>
  <c r="N1974" i="1" a="1"/>
  <c r="N1974" i="1"/>
  <c r="K1974" i="1" a="1"/>
  <c r="K1974" i="1" s="1"/>
  <c r="J1974" i="1" a="1"/>
  <c r="J1974" i="1" s="1"/>
  <c r="P1973" i="1" a="1"/>
  <c r="P1973" i="1"/>
  <c r="Q1970" i="1" a="1"/>
  <c r="Q1970" i="1" s="1"/>
  <c r="F1971" i="1" a="1"/>
  <c r="F1971" i="1"/>
  <c r="H1970" i="1" a="1"/>
  <c r="H1970" i="1" s="1"/>
  <c r="O1972" i="1" a="1"/>
  <c r="O1972" i="1" s="1"/>
  <c r="I1972" i="1" a="1"/>
  <c r="I1972" i="1" s="1"/>
  <c r="H1971" i="1" a="1"/>
  <c r="H1971" i="1"/>
  <c r="M1970" i="1" a="1"/>
  <c r="M1970" i="1" s="1"/>
  <c r="Q1969" i="1" a="1"/>
  <c r="Q1969" i="1" s="1"/>
  <c r="I1974" i="1" a="1"/>
  <c r="I1974" i="1" s="1"/>
  <c r="F1972" i="1" a="1"/>
  <c r="F1972" i="1" s="1"/>
  <c r="N1971" i="1" a="1"/>
  <c r="N1971" i="1" s="1"/>
  <c r="H1974" i="1" a="1"/>
  <c r="H1974" i="1"/>
  <c r="K1970" i="1" a="1"/>
  <c r="K1970" i="1" s="1"/>
  <c r="L1972" i="1" a="1"/>
  <c r="L1972" i="1"/>
  <c r="G1974" i="1" a="1"/>
  <c r="G1974" i="1"/>
  <c r="G1970" i="1" a="1"/>
  <c r="G1970" i="1" s="1"/>
  <c r="M1973" i="1" a="1"/>
  <c r="M1973" i="1"/>
  <c r="P1971" i="1" a="1"/>
  <c r="P1971" i="1" s="1"/>
  <c r="N1972" i="1" a="1"/>
  <c r="N1972" i="1"/>
  <c r="F1970" i="1" a="1"/>
  <c r="F1970" i="1"/>
  <c r="F1974" i="1" a="1"/>
  <c r="F1974" i="1" s="1"/>
  <c r="Q1973" i="1" a="1"/>
  <c r="Q1973" i="1" s="1"/>
  <c r="F1973" i="1" a="1"/>
  <c r="F1973" i="1" s="1"/>
  <c r="J1972" i="1" a="1"/>
  <c r="J1972" i="1"/>
  <c r="H1973" i="1" a="1"/>
  <c r="H1973" i="1"/>
  <c r="H1972" i="1" a="1"/>
  <c r="H1972" i="1"/>
  <c r="O1970" i="1" a="1"/>
  <c r="O1970" i="1" s="1"/>
  <c r="J1970" i="1" a="1"/>
  <c r="J1970" i="1" s="1"/>
  <c r="H1966" i="1" a="1"/>
  <c r="H1966" i="1" s="1"/>
  <c r="I1969" i="1" a="1"/>
  <c r="I1969" i="1"/>
  <c r="H1969" i="1" a="1"/>
  <c r="H1969" i="1" s="1"/>
  <c r="I1966" i="1" a="1"/>
  <c r="I1966" i="1"/>
  <c r="G1965" i="1" a="1"/>
  <c r="G1965" i="1" s="1"/>
  <c r="O1964" i="1" a="1"/>
  <c r="O1964" i="1"/>
  <c r="M1969" i="1" a="1"/>
  <c r="M1969" i="1" s="1"/>
  <c r="F1969" i="1" a="1"/>
  <c r="F1969" i="1" s="1"/>
  <c r="J1968" i="1" a="1"/>
  <c r="J1968" i="1"/>
  <c r="P1964" i="1" a="1"/>
  <c r="P1964" i="1"/>
  <c r="O1968" i="1" a="1"/>
  <c r="O1968" i="1" s="1"/>
  <c r="Q1964" i="1" a="1"/>
  <c r="Q1964" i="1" s="1"/>
  <c r="N1967" i="1" a="1"/>
  <c r="N1967" i="1"/>
  <c r="K1968" i="1" a="1"/>
  <c r="K1968" i="1"/>
  <c r="M1968" i="1" a="1"/>
  <c r="M1968" i="1"/>
  <c r="M1966" i="1" a="1"/>
  <c r="M1966" i="1"/>
  <c r="L1969" i="1" a="1"/>
  <c r="L1969" i="1" s="1"/>
  <c r="K1969" i="1" a="1"/>
  <c r="K1969" i="1"/>
  <c r="J1969" i="1" a="1"/>
  <c r="J1969" i="1" s="1"/>
  <c r="G1969" i="1" a="1"/>
  <c r="G1969" i="1"/>
  <c r="P1968" i="1" a="1"/>
  <c r="P1968" i="1" s="1"/>
  <c r="N1968" i="1" a="1"/>
  <c r="N1968" i="1"/>
  <c r="H1965" i="1" a="1"/>
  <c r="H1965" i="1" s="1"/>
  <c r="J1967" i="1" a="1"/>
  <c r="J1967" i="1" s="1"/>
  <c r="I1968" i="1" a="1"/>
  <c r="I1968" i="1"/>
  <c r="F1968" i="1" a="1"/>
  <c r="F1968" i="1"/>
  <c r="P1967" i="1" a="1"/>
  <c r="P1967" i="1"/>
  <c r="O1966" i="1" a="1"/>
  <c r="O1966" i="1" s="1"/>
  <c r="I1967" i="1" a="1"/>
  <c r="I1967" i="1" s="1"/>
  <c r="H1967" i="1" a="1"/>
  <c r="H1967" i="1" s="1"/>
  <c r="L1966" i="1" a="1"/>
  <c r="L1966" i="1" s="1"/>
  <c r="G1966" i="1" a="1"/>
  <c r="G1966" i="1" s="1"/>
  <c r="O1965" i="1" a="1"/>
  <c r="O1965" i="1"/>
  <c r="P1966" i="1" a="1"/>
  <c r="P1966" i="1" s="1"/>
  <c r="K1966" i="1" a="1"/>
  <c r="K1966" i="1" s="1"/>
  <c r="F1967" i="1" a="1"/>
  <c r="F1967" i="1"/>
  <c r="J1966" i="1" a="1"/>
  <c r="J1966" i="1" s="1"/>
  <c r="K1965" i="1" a="1"/>
  <c r="K1965" i="1"/>
  <c r="I1965" i="1" a="1"/>
  <c r="I1965" i="1" s="1"/>
  <c r="F1965" i="1" a="1"/>
  <c r="F1965" i="1" s="1"/>
  <c r="Q1968" i="1" a="1"/>
  <c r="Q1968" i="1"/>
  <c r="Q1966" i="1" a="1"/>
  <c r="Q1966" i="1"/>
  <c r="N1965" i="1" a="1"/>
  <c r="N1965" i="1" s="1"/>
  <c r="J1965" i="1" a="1"/>
  <c r="J1965" i="1"/>
  <c r="Q1967" i="1" a="1"/>
  <c r="Q1967" i="1"/>
  <c r="P1965" i="1" a="1"/>
  <c r="P1965" i="1" s="1"/>
  <c r="G1968" i="1" a="1"/>
  <c r="G1968" i="1"/>
  <c r="O1967" i="1" a="1"/>
  <c r="O1967" i="1" s="1"/>
  <c r="Q1965" i="1" a="1"/>
  <c r="Q1965" i="1" s="1"/>
  <c r="M1967" i="1" a="1"/>
  <c r="M1967" i="1" s="1"/>
  <c r="N1966" i="1" a="1"/>
  <c r="N1966" i="1" s="1"/>
  <c r="K1967" i="1" a="1"/>
  <c r="K1967" i="1"/>
  <c r="M1965" i="1" a="1"/>
  <c r="M1965" i="1" s="1"/>
  <c r="L1965" i="1" a="1"/>
  <c r="L1965" i="1"/>
  <c r="N1964" i="1" a="1"/>
  <c r="N1964" i="1"/>
  <c r="M1964" i="1" a="1"/>
  <c r="M1964" i="1"/>
  <c r="G1967" i="1" a="1"/>
  <c r="G1967" i="1" s="1"/>
  <c r="F1966" i="1" a="1"/>
  <c r="F1966" i="1" s="1"/>
  <c r="L1967" i="1" a="1"/>
  <c r="L1967" i="1" s="1"/>
  <c r="L1968" i="1" a="1"/>
  <c r="L1968" i="1"/>
  <c r="H1968" i="1" a="1"/>
  <c r="H1968" i="1" s="1"/>
  <c r="P1969" i="1" a="1"/>
  <c r="P1969" i="1"/>
  <c r="O1969" i="1" a="1"/>
  <c r="O1969" i="1" s="1"/>
  <c r="N1969" i="1" a="1"/>
  <c r="N1969" i="1"/>
  <c r="G1961" i="1" a="1"/>
  <c r="G1961" i="1" s="1"/>
  <c r="Q1959" i="1" a="1"/>
  <c r="Q1959" i="1" s="1"/>
  <c r="H1963" i="1" a="1"/>
  <c r="H1963" i="1" s="1"/>
  <c r="P1962" i="1" a="1"/>
  <c r="P1962" i="1" s="1"/>
  <c r="L1962" i="1" a="1"/>
  <c r="L1962" i="1" s="1"/>
  <c r="I1962" i="1" a="1"/>
  <c r="I1962" i="1" s="1"/>
  <c r="O1961" i="1" a="1"/>
  <c r="O1961" i="1"/>
  <c r="J1960" i="1" a="1"/>
  <c r="J1960" i="1"/>
  <c r="G1960" i="1" a="1"/>
  <c r="G1960" i="1" s="1"/>
  <c r="N1959" i="1" a="1"/>
  <c r="N1959" i="1" s="1"/>
  <c r="O1959" i="1" a="1"/>
  <c r="O1959" i="1" s="1"/>
  <c r="G1963" i="1" a="1"/>
  <c r="G1963" i="1"/>
  <c r="J1959" i="1" a="1"/>
  <c r="J1959" i="1" s="1"/>
  <c r="L1959" i="1" a="1"/>
  <c r="L1959" i="1" s="1"/>
  <c r="F1964" i="1" a="1"/>
  <c r="F1964" i="1" s="1"/>
  <c r="N1962" i="1" a="1"/>
  <c r="N1962" i="1"/>
  <c r="K1962" i="1" a="1"/>
  <c r="K1962" i="1" s="1"/>
  <c r="K1960" i="1" a="1"/>
  <c r="K1960" i="1" s="1"/>
  <c r="F1963" i="1" a="1"/>
  <c r="F1963" i="1"/>
  <c r="O1963" i="1" a="1"/>
  <c r="O1963" i="1"/>
  <c r="J1962" i="1" a="1"/>
  <c r="J1962" i="1"/>
  <c r="L1964" i="1" a="1"/>
  <c r="L1964" i="1"/>
  <c r="J1964" i="1" a="1"/>
  <c r="J1964" i="1"/>
  <c r="J1961" i="1" a="1"/>
  <c r="J1961" i="1" s="1"/>
  <c r="F1961" i="1" a="1"/>
  <c r="F1961" i="1" s="1"/>
  <c r="G1964" i="1" a="1"/>
  <c r="G1964" i="1" s="1"/>
  <c r="K1963" i="1" a="1"/>
  <c r="K1963" i="1" s="1"/>
  <c r="K1961" i="1" a="1"/>
  <c r="K1961" i="1" s="1"/>
  <c r="I1961" i="1" a="1"/>
  <c r="I1961" i="1" s="1"/>
  <c r="H1960" i="1" a="1"/>
  <c r="H1960" i="1" s="1"/>
  <c r="I1960" i="1" a="1"/>
  <c r="I1960" i="1"/>
  <c r="N1963" i="1" a="1"/>
  <c r="N1963" i="1" s="1"/>
  <c r="Q1962" i="1" a="1"/>
  <c r="Q1962" i="1" s="1"/>
  <c r="O1962" i="1" a="1"/>
  <c r="O1962" i="1" s="1"/>
  <c r="G1962" i="1" a="1"/>
  <c r="G1962" i="1" s="1"/>
  <c r="P1959" i="1" a="1"/>
  <c r="P1959" i="1"/>
  <c r="L1961" i="1" a="1"/>
  <c r="L1961" i="1" s="1"/>
  <c r="M1961" i="1" a="1"/>
  <c r="M1961" i="1" s="1"/>
  <c r="K1964" i="1" a="1"/>
  <c r="K1964" i="1"/>
  <c r="I1964" i="1" a="1"/>
  <c r="I1964" i="1" s="1"/>
  <c r="M1962" i="1" a="1"/>
  <c r="M1962" i="1" s="1"/>
  <c r="H1964" i="1" a="1"/>
  <c r="H1964" i="1" s="1"/>
  <c r="Q1963" i="1" a="1"/>
  <c r="Q1963" i="1" s="1"/>
  <c r="P1963" i="1" a="1"/>
  <c r="P1963" i="1" s="1"/>
  <c r="N1960" i="1" a="1"/>
  <c r="N1960" i="1" s="1"/>
  <c r="M1963" i="1" a="1"/>
  <c r="M1963" i="1" s="1"/>
  <c r="L1963" i="1" a="1"/>
  <c r="L1963" i="1" s="1"/>
  <c r="J1963" i="1" a="1"/>
  <c r="J1963" i="1"/>
  <c r="P1961" i="1" a="1"/>
  <c r="P1961" i="1"/>
  <c r="N1961" i="1" a="1"/>
  <c r="N1961" i="1"/>
  <c r="Q1960" i="1" a="1"/>
  <c r="Q1960" i="1" s="1"/>
  <c r="M1960" i="1" a="1"/>
  <c r="M1960" i="1" s="1"/>
  <c r="I1963" i="1" a="1"/>
  <c r="I1963" i="1" s="1"/>
  <c r="H1962" i="1" a="1"/>
  <c r="H1962" i="1"/>
  <c r="F1962" i="1" a="1"/>
  <c r="F1962" i="1" s="1"/>
  <c r="Q1961" i="1" a="1"/>
  <c r="Q1961" i="1"/>
  <c r="K1959" i="1" a="1"/>
  <c r="K1959" i="1" s="1"/>
  <c r="O1960" i="1" a="1"/>
  <c r="O1960" i="1" s="1"/>
  <c r="H1961" i="1" a="1"/>
  <c r="H1961" i="1" s="1"/>
  <c r="M1959" i="1" a="1"/>
  <c r="M1959" i="1" s="1"/>
  <c r="P1960" i="1" a="1"/>
  <c r="P1960" i="1" s="1"/>
  <c r="L1960" i="1" a="1"/>
  <c r="L1960" i="1"/>
  <c r="I1959" i="1" a="1"/>
  <c r="I1959" i="1" s="1"/>
  <c r="F1960" i="1" a="1"/>
  <c r="F1960" i="1"/>
  <c r="N1958" i="1" a="1"/>
  <c r="N1958" i="1"/>
  <c r="M1958" i="1" a="1"/>
  <c r="M1958" i="1" s="1"/>
  <c r="J1958" i="1" a="1"/>
  <c r="J1958" i="1" s="1"/>
  <c r="O1957" i="1" a="1"/>
  <c r="O1957" i="1" s="1"/>
  <c r="O1953" i="1" a="1"/>
  <c r="O1953" i="1" s="1"/>
  <c r="L1957" i="1" a="1"/>
  <c r="L1957" i="1"/>
  <c r="M1953" i="1" a="1"/>
  <c r="M1953" i="1"/>
  <c r="K1953" i="1" a="1"/>
  <c r="K1953" i="1" s="1"/>
  <c r="G1957" i="1" a="1"/>
  <c r="G1957" i="1" s="1"/>
  <c r="N1957" i="1" a="1"/>
  <c r="N1957" i="1" s="1"/>
  <c r="L1956" i="1" a="1"/>
  <c r="L1956" i="1" s="1"/>
  <c r="H1956" i="1" a="1"/>
  <c r="H1956" i="1" s="1"/>
  <c r="M1956" i="1" a="1"/>
  <c r="M1956" i="1"/>
  <c r="P1956" i="1" a="1"/>
  <c r="P1956" i="1"/>
  <c r="M1957" i="1" a="1"/>
  <c r="M1957" i="1"/>
  <c r="Q1953" i="1" a="1"/>
  <c r="Q1953" i="1"/>
  <c r="N1955" i="1" a="1"/>
  <c r="N1955" i="1" s="1"/>
  <c r="I1957" i="1" a="1"/>
  <c r="I1957" i="1" s="1"/>
  <c r="F1957" i="1" a="1"/>
  <c r="F1957" i="1" s="1"/>
  <c r="J1956" i="1" a="1"/>
  <c r="J1956" i="1"/>
  <c r="G1956" i="1" a="1"/>
  <c r="G1956" i="1" s="1"/>
  <c r="L1955" i="1" a="1"/>
  <c r="L1955" i="1"/>
  <c r="N1953" i="1" a="1"/>
  <c r="N1953" i="1" s="1"/>
  <c r="I1953" i="1" a="1"/>
  <c r="I1953" i="1" s="1"/>
  <c r="L1958" i="1" a="1"/>
  <c r="L1958" i="1" s="1"/>
  <c r="Q1955" i="1" a="1"/>
  <c r="Q1955" i="1" s="1"/>
  <c r="P1955" i="1" a="1"/>
  <c r="P1955" i="1"/>
  <c r="L1953" i="1" a="1"/>
  <c r="L1953" i="1" s="1"/>
  <c r="I1955" i="1" a="1"/>
  <c r="I1955" i="1"/>
  <c r="G1955" i="1" a="1"/>
  <c r="G1955" i="1"/>
  <c r="I1956" i="1" a="1"/>
  <c r="I1956" i="1"/>
  <c r="H1959" i="1" a="1"/>
  <c r="H1959" i="1" s="1"/>
  <c r="F1959" i="1" a="1"/>
  <c r="F1959" i="1" s="1"/>
  <c r="J1955" i="1" a="1"/>
  <c r="J1955" i="1"/>
  <c r="O1956" i="1" a="1"/>
  <c r="O1956" i="1"/>
  <c r="F1956" i="1" a="1"/>
  <c r="F1956" i="1" s="1"/>
  <c r="O1955" i="1" a="1"/>
  <c r="O1955" i="1" s="1"/>
  <c r="F1958" i="1" a="1"/>
  <c r="F1958" i="1" s="1"/>
  <c r="H1957" i="1" a="1"/>
  <c r="H1957" i="1" s="1"/>
  <c r="G1959" i="1" a="1"/>
  <c r="G1959" i="1" s="1"/>
  <c r="G1958" i="1" a="1"/>
  <c r="G1958" i="1" s="1"/>
  <c r="Q1956" i="1" a="1"/>
  <c r="Q1956" i="1"/>
  <c r="K1958" i="1" a="1"/>
  <c r="K1958" i="1"/>
  <c r="K1957" i="1" a="1"/>
  <c r="K1957" i="1"/>
  <c r="I1958" i="1" a="1"/>
  <c r="I1958" i="1"/>
  <c r="P1957" i="1" a="1"/>
  <c r="P1957" i="1"/>
  <c r="H1958" i="1" a="1"/>
  <c r="H1958" i="1" s="1"/>
  <c r="P1953" i="1" a="1"/>
  <c r="P1953" i="1"/>
  <c r="Q1958" i="1" a="1"/>
  <c r="Q1958" i="1"/>
  <c r="P1958" i="1" a="1"/>
  <c r="P1958" i="1"/>
  <c r="M1955" i="1" a="1"/>
  <c r="M1955" i="1" s="1"/>
  <c r="Q1957" i="1" a="1"/>
  <c r="Q1957" i="1"/>
  <c r="K1956" i="1" a="1"/>
  <c r="K1956" i="1" s="1"/>
  <c r="K1955" i="1" a="1"/>
  <c r="K1955" i="1" s="1"/>
  <c r="H1955" i="1" a="1"/>
  <c r="H1955" i="1" s="1"/>
  <c r="J1953" i="1" a="1"/>
  <c r="J1953" i="1"/>
  <c r="J1957" i="1" a="1"/>
  <c r="J1957" i="1" s="1"/>
  <c r="F1955" i="1" a="1"/>
  <c r="F1955" i="1"/>
  <c r="O1958" i="1" a="1"/>
  <c r="O1958" i="1"/>
  <c r="N1956" i="1" a="1"/>
  <c r="N1956" i="1"/>
  <c r="I1951" i="1" a="1"/>
  <c r="I1951" i="1" s="1"/>
  <c r="L1950" i="1" a="1"/>
  <c r="L1950" i="1"/>
  <c r="M1948" i="1" a="1"/>
  <c r="M1948" i="1"/>
  <c r="K1951" i="1" a="1"/>
  <c r="K1951" i="1"/>
  <c r="H1949" i="1" a="1"/>
  <c r="H1949" i="1"/>
  <c r="F1948" i="1" a="1"/>
  <c r="F1948" i="1" s="1"/>
  <c r="F1951" i="1" a="1"/>
  <c r="F1951" i="1"/>
  <c r="G1948" i="1" a="1"/>
  <c r="G1948" i="1" s="1"/>
  <c r="F1949" i="1" a="1"/>
  <c r="F1949" i="1" s="1"/>
  <c r="O1948" i="1" a="1"/>
  <c r="O1948" i="1" s="1"/>
  <c r="M1949" i="1" a="1"/>
  <c r="M1949" i="1"/>
  <c r="N1949" i="1" a="1"/>
  <c r="N1949" i="1"/>
  <c r="H1948" i="1" a="1"/>
  <c r="H1948" i="1"/>
  <c r="J1952" i="1" a="1"/>
  <c r="J1952" i="1"/>
  <c r="G1950" i="1" a="1"/>
  <c r="G1950" i="1" s="1"/>
  <c r="Q1952" i="1" a="1"/>
  <c r="Q1952" i="1" s="1"/>
  <c r="Q1948" i="1" a="1"/>
  <c r="Q1948" i="1"/>
  <c r="M1952" i="1" a="1"/>
  <c r="M1952" i="1"/>
  <c r="H1953" i="1" a="1"/>
  <c r="H1953" i="1"/>
  <c r="J1951" i="1" a="1"/>
  <c r="J1951" i="1" s="1"/>
  <c r="I1950" i="1" a="1"/>
  <c r="I1950" i="1" s="1"/>
  <c r="O1949" i="1" a="1"/>
  <c r="O1949" i="1" s="1"/>
  <c r="O1950" i="1" a="1"/>
  <c r="O1950" i="1" s="1"/>
  <c r="J1949" i="1" a="1"/>
  <c r="J1949" i="1" s="1"/>
  <c r="F1953" i="1" a="1"/>
  <c r="F1953" i="1"/>
  <c r="P1952" i="1" a="1"/>
  <c r="P1952" i="1" s="1"/>
  <c r="M1951" i="1" a="1"/>
  <c r="M1951" i="1"/>
  <c r="N1952" i="1" a="1"/>
  <c r="N1952" i="1"/>
  <c r="L1952" i="1" a="1"/>
  <c r="L1952" i="1" s="1"/>
  <c r="K1952" i="1" a="1"/>
  <c r="K1952" i="1" s="1"/>
  <c r="I1952" i="1" a="1"/>
  <c r="I1952" i="1" s="1"/>
  <c r="H1952" i="1" a="1"/>
  <c r="H1952" i="1"/>
  <c r="Q1949" i="1" a="1"/>
  <c r="Q1949" i="1"/>
  <c r="I1948" i="1" a="1"/>
  <c r="I1948" i="1"/>
  <c r="F1952" i="1" a="1"/>
  <c r="F1952" i="1" s="1"/>
  <c r="P1949" i="1" a="1"/>
  <c r="P1949" i="1"/>
  <c r="F1950" i="1" a="1"/>
  <c r="F1950" i="1"/>
  <c r="K1948" i="1" a="1"/>
  <c r="K1948" i="1" s="1"/>
  <c r="Q1951" i="1" a="1"/>
  <c r="Q1951" i="1" s="1"/>
  <c r="P1951" i="1" a="1"/>
  <c r="P1951" i="1"/>
  <c r="O1951" i="1" a="1"/>
  <c r="O1951" i="1"/>
  <c r="H1951" i="1" a="1"/>
  <c r="H1951" i="1"/>
  <c r="G1951" i="1" a="1"/>
  <c r="G1951" i="1" s="1"/>
  <c r="N1948" i="1" a="1"/>
  <c r="N1948" i="1"/>
  <c r="Q1950" i="1" a="1"/>
  <c r="Q1950" i="1" s="1"/>
  <c r="P1950" i="1" a="1"/>
  <c r="P1950" i="1" s="1"/>
  <c r="N1950" i="1" a="1"/>
  <c r="N1950" i="1" s="1"/>
  <c r="K1950" i="1" a="1"/>
  <c r="K1950" i="1"/>
  <c r="J1950" i="1" a="1"/>
  <c r="J1950" i="1"/>
  <c r="G1949" i="1" a="1"/>
  <c r="G1949" i="1" s="1"/>
  <c r="M1950" i="1" a="1"/>
  <c r="M1950" i="1"/>
  <c r="K1949" i="1" a="1"/>
  <c r="K1949" i="1" s="1"/>
  <c r="J1948" i="1" a="1"/>
  <c r="J1948" i="1" s="1"/>
  <c r="L1948" i="1" a="1"/>
  <c r="L1948" i="1"/>
  <c r="Q1947" i="1" a="1"/>
  <c r="Q1947" i="1" s="1"/>
  <c r="G1953" i="1" a="1"/>
  <c r="G1953" i="1"/>
  <c r="O1952" i="1" a="1"/>
  <c r="O1952" i="1" s="1"/>
  <c r="N1951" i="1" a="1"/>
  <c r="N1951" i="1" s="1"/>
  <c r="P1948" i="1" a="1"/>
  <c r="P1948" i="1"/>
  <c r="H1950" i="1" a="1"/>
  <c r="H1950" i="1" s="1"/>
  <c r="L1949" i="1" a="1"/>
  <c r="L1949" i="1" s="1"/>
  <c r="G1952" i="1" a="1"/>
  <c r="G1952" i="1" s="1"/>
  <c r="I1949" i="1" a="1"/>
  <c r="I1949" i="1"/>
  <c r="L1951" i="1" a="1"/>
  <c r="L1951" i="1"/>
  <c r="M1947" i="1" a="1"/>
  <c r="M1947" i="1" s="1"/>
  <c r="H1946" i="1" a="1"/>
  <c r="H1946" i="1" s="1"/>
  <c r="O1944" i="1" a="1"/>
  <c r="O1944" i="1"/>
  <c r="L1947" i="1" a="1"/>
  <c r="L1947" i="1" s="1"/>
  <c r="J1947" i="1" a="1"/>
  <c r="J1947" i="1"/>
  <c r="H1947" i="1" a="1"/>
  <c r="H1947" i="1"/>
  <c r="O1942" i="1" a="1"/>
  <c r="O1942" i="1" s="1"/>
  <c r="J1944" i="1" a="1"/>
  <c r="J1944" i="1"/>
  <c r="L1944" i="1" a="1"/>
  <c r="L1944" i="1" s="1"/>
  <c r="K1947" i="1" a="1"/>
  <c r="K1947" i="1"/>
  <c r="I1947" i="1" a="1"/>
  <c r="I1947" i="1" s="1"/>
  <c r="G1947" i="1" a="1"/>
  <c r="G1947" i="1" s="1"/>
  <c r="F1947" i="1" a="1"/>
  <c r="F1947" i="1" s="1"/>
  <c r="Q1946" i="1" a="1"/>
  <c r="Q1946" i="1"/>
  <c r="M1944" i="1" a="1"/>
  <c r="M1944" i="1" s="1"/>
  <c r="Q1944" i="1" a="1"/>
  <c r="Q1944" i="1" s="1"/>
  <c r="F1946" i="1" a="1"/>
  <c r="F1946" i="1" s="1"/>
  <c r="M1945" i="1" a="1"/>
  <c r="M1945" i="1" s="1"/>
  <c r="H1944" i="1" a="1"/>
  <c r="H1944" i="1"/>
  <c r="M1943" i="1" a="1"/>
  <c r="M1943" i="1" s="1"/>
  <c r="L1943" i="1" a="1"/>
  <c r="L1943" i="1" s="1"/>
  <c r="P1942" i="1" a="1"/>
  <c r="P1942" i="1"/>
  <c r="M1942" i="1" a="1"/>
  <c r="M1942" i="1" s="1"/>
  <c r="G1943" i="1" a="1"/>
  <c r="G1943" i="1" s="1"/>
  <c r="Q1945" i="1" a="1"/>
  <c r="Q1945" i="1"/>
  <c r="F1945" i="1" a="1"/>
  <c r="F1945" i="1" s="1"/>
  <c r="O1946" i="1" a="1"/>
  <c r="O1946" i="1" s="1"/>
  <c r="K1946" i="1" a="1"/>
  <c r="K1946" i="1" s="1"/>
  <c r="K1945" i="1" a="1"/>
  <c r="K1945" i="1"/>
  <c r="M1946" i="1" a="1"/>
  <c r="M1946" i="1" s="1"/>
  <c r="I1946" i="1" a="1"/>
  <c r="I1946" i="1" s="1"/>
  <c r="P1945" i="1" a="1"/>
  <c r="P1945" i="1" s="1"/>
  <c r="J1945" i="1" a="1"/>
  <c r="J1945" i="1" s="1"/>
  <c r="G1944" i="1" a="1"/>
  <c r="G1944" i="1"/>
  <c r="P1943" i="1" a="1"/>
  <c r="P1943" i="1" s="1"/>
  <c r="N1942" i="1" a="1"/>
  <c r="N1942" i="1"/>
  <c r="N1945" i="1" a="1"/>
  <c r="N1945" i="1"/>
  <c r="H1945" i="1" a="1"/>
  <c r="H1945" i="1" s="1"/>
  <c r="G1945" i="1" a="1"/>
  <c r="G1945" i="1" s="1"/>
  <c r="F1944" i="1" a="1"/>
  <c r="F1944" i="1"/>
  <c r="N1944" i="1" a="1"/>
  <c r="N1944" i="1" s="1"/>
  <c r="Q1943" i="1" a="1"/>
  <c r="Q1943" i="1" s="1"/>
  <c r="H1943" i="1" a="1"/>
  <c r="H1943" i="1" s="1"/>
  <c r="K1943" i="1" a="1"/>
  <c r="K1943" i="1"/>
  <c r="I1944" i="1" a="1"/>
  <c r="I1944" i="1" s="1"/>
  <c r="N1946" i="1" a="1"/>
  <c r="N1946" i="1" s="1"/>
  <c r="O1945" i="1" a="1"/>
  <c r="O1945" i="1" s="1"/>
  <c r="L1945" i="1" a="1"/>
  <c r="L1945" i="1"/>
  <c r="G1946" i="1" a="1"/>
  <c r="G1946" i="1" s="1"/>
  <c r="J1943" i="1" a="1"/>
  <c r="J1943" i="1"/>
  <c r="F1943" i="1" a="1"/>
  <c r="F1943" i="1"/>
  <c r="I1945" i="1" a="1"/>
  <c r="I1945" i="1"/>
  <c r="P1946" i="1" a="1"/>
  <c r="P1946" i="1"/>
  <c r="J1946" i="1" a="1"/>
  <c r="J1946" i="1" s="1"/>
  <c r="N1947" i="1" a="1"/>
  <c r="N1947" i="1"/>
  <c r="O1943" i="1" a="1"/>
  <c r="O1943" i="1"/>
  <c r="L1946" i="1" a="1"/>
  <c r="L1946" i="1"/>
  <c r="I1943" i="1" a="1"/>
  <c r="I1943" i="1" s="1"/>
  <c r="Q1942" i="1" a="1"/>
  <c r="Q1942" i="1"/>
  <c r="P1944" i="1" a="1"/>
  <c r="P1944" i="1"/>
  <c r="K1944" i="1" a="1"/>
  <c r="K1944" i="1"/>
  <c r="N1943" i="1" a="1"/>
  <c r="N1943" i="1" s="1"/>
  <c r="P1947" i="1" a="1"/>
  <c r="P1947" i="1" s="1"/>
  <c r="O1947" i="1" a="1"/>
  <c r="O1947" i="1" s="1"/>
  <c r="F1939" i="1" a="1"/>
  <c r="F1939" i="1"/>
  <c r="O1938" i="1" a="1"/>
  <c r="O1938" i="1"/>
  <c r="L1938" i="1" a="1"/>
  <c r="L1938" i="1" s="1"/>
  <c r="M1937" i="1" a="1"/>
  <c r="M1937" i="1" s="1"/>
  <c r="P1937" i="1" a="1"/>
  <c r="P1937" i="1" s="1"/>
  <c r="L1942" i="1" a="1"/>
  <c r="L1942" i="1"/>
  <c r="G1939" i="1" a="1"/>
  <c r="G1939" i="1" s="1"/>
  <c r="K1942" i="1" a="1"/>
  <c r="K1942" i="1" s="1"/>
  <c r="G1942" i="1" a="1"/>
  <c r="G1942" i="1" s="1"/>
  <c r="P1940" i="1" a="1"/>
  <c r="P1940" i="1"/>
  <c r="F1942" i="1" a="1"/>
  <c r="F1942" i="1"/>
  <c r="K1938" i="1" a="1"/>
  <c r="K1938" i="1" s="1"/>
  <c r="H1941" i="1" a="1"/>
  <c r="H1941" i="1" s="1"/>
  <c r="M1940" i="1" a="1"/>
  <c r="M1940" i="1"/>
  <c r="I1940" i="1" a="1"/>
  <c r="I1940" i="1"/>
  <c r="Q1937" i="1" a="1"/>
  <c r="Q1937" i="1"/>
  <c r="N1937" i="1" a="1"/>
  <c r="N1937" i="1"/>
  <c r="H1939" i="1" a="1"/>
  <c r="H1939" i="1"/>
  <c r="J1937" i="1" a="1"/>
  <c r="J1937" i="1"/>
  <c r="J1938" i="1" a="1"/>
  <c r="J1938" i="1" s="1"/>
  <c r="J1942" i="1" a="1"/>
  <c r="J1942" i="1"/>
  <c r="Q1941" i="1" a="1"/>
  <c r="Q1941" i="1"/>
  <c r="K1941" i="1" a="1"/>
  <c r="K1941" i="1"/>
  <c r="I1941" i="1" a="1"/>
  <c r="I1941" i="1" s="1"/>
  <c r="I1939" i="1" a="1"/>
  <c r="I1939" i="1" s="1"/>
  <c r="J1940" i="1" a="1"/>
  <c r="J1940" i="1" s="1"/>
  <c r="F1940" i="1" a="1"/>
  <c r="F1940" i="1" s="1"/>
  <c r="H1942" i="1" a="1"/>
  <c r="H1942" i="1"/>
  <c r="P1941" i="1" a="1"/>
  <c r="P1941" i="1" s="1"/>
  <c r="L1937" i="1" a="1"/>
  <c r="L1937" i="1"/>
  <c r="J1941" i="1" a="1"/>
  <c r="J1941" i="1"/>
  <c r="P1939" i="1" a="1"/>
  <c r="P1939" i="1"/>
  <c r="L1940" i="1" a="1"/>
  <c r="L1940" i="1"/>
  <c r="H1940" i="1" a="1"/>
  <c r="H1940" i="1"/>
  <c r="M1941" i="1" a="1"/>
  <c r="M1941" i="1" s="1"/>
  <c r="O1940" i="1" a="1"/>
  <c r="O1940" i="1"/>
  <c r="Q1938" i="1" a="1"/>
  <c r="Q1938" i="1"/>
  <c r="N1940" i="1" a="1"/>
  <c r="N1940" i="1"/>
  <c r="O1939" i="1" a="1"/>
  <c r="O1939" i="1" s="1"/>
  <c r="Q1939" i="1" a="1"/>
  <c r="Q1939" i="1"/>
  <c r="G1940" i="1" a="1"/>
  <c r="G1940" i="1" s="1"/>
  <c r="J1939" i="1" a="1"/>
  <c r="J1939" i="1" s="1"/>
  <c r="N1938" i="1" a="1"/>
  <c r="N1938" i="1"/>
  <c r="M1938" i="1" a="1"/>
  <c r="M1938" i="1"/>
  <c r="I1938" i="1" a="1"/>
  <c r="I1938" i="1"/>
  <c r="H1938" i="1" a="1"/>
  <c r="H1938" i="1"/>
  <c r="I1937" i="1" a="1"/>
  <c r="I1937" i="1"/>
  <c r="L1939" i="1" a="1"/>
  <c r="L1939" i="1"/>
  <c r="L1941" i="1" a="1"/>
  <c r="L1941" i="1"/>
  <c r="Q1940" i="1" a="1"/>
  <c r="Q1940" i="1" s="1"/>
  <c r="O1937" i="1" a="1"/>
  <c r="O1937" i="1"/>
  <c r="I1942" i="1" a="1"/>
  <c r="I1942" i="1"/>
  <c r="O1941" i="1" a="1"/>
  <c r="O1941" i="1"/>
  <c r="N1941" i="1" a="1"/>
  <c r="N1941" i="1" s="1"/>
  <c r="G1941" i="1" a="1"/>
  <c r="G1941" i="1" s="1"/>
  <c r="K1939" i="1" a="1"/>
  <c r="K1939" i="1" s="1"/>
  <c r="K1940" i="1" a="1"/>
  <c r="K1940" i="1"/>
  <c r="F1941" i="1" a="1"/>
  <c r="F1941" i="1" s="1"/>
  <c r="N1939" i="1" a="1"/>
  <c r="N1939" i="1"/>
  <c r="P1938" i="1" a="1"/>
  <c r="P1938" i="1"/>
  <c r="G1938" i="1" a="1"/>
  <c r="G1938" i="1" s="1"/>
  <c r="K1937" i="1" a="1"/>
  <c r="K1937" i="1" s="1"/>
  <c r="M1939" i="1" a="1"/>
  <c r="M1939" i="1"/>
  <c r="F1938" i="1" a="1"/>
  <c r="F1938" i="1"/>
  <c r="F1937" i="1" a="1"/>
  <c r="F1937" i="1" s="1"/>
  <c r="K1934" i="1" a="1"/>
  <c r="K1934" i="1"/>
  <c r="P1936" i="1" a="1"/>
  <c r="P1936" i="1"/>
  <c r="O1936" i="1" a="1"/>
  <c r="O1936" i="1"/>
  <c r="M1936" i="1" a="1"/>
  <c r="M1936" i="1" s="1"/>
  <c r="H1936" i="1" a="1"/>
  <c r="H1936" i="1"/>
  <c r="H1934" i="1" a="1"/>
  <c r="H1934" i="1" s="1"/>
  <c r="G1936" i="1" a="1"/>
  <c r="G1936" i="1"/>
  <c r="P1935" i="1" a="1"/>
  <c r="P1935" i="1"/>
  <c r="P1933" i="1" a="1"/>
  <c r="P1933" i="1"/>
  <c r="G1934" i="1" a="1"/>
  <c r="G1934" i="1"/>
  <c r="N1935" i="1" a="1"/>
  <c r="N1935" i="1" s="1"/>
  <c r="P1934" i="1" a="1"/>
  <c r="P1934" i="1"/>
  <c r="O1934" i="1" a="1"/>
  <c r="O1934" i="1"/>
  <c r="L1935" i="1" a="1"/>
  <c r="L1935" i="1"/>
  <c r="Q1934" i="1" a="1"/>
  <c r="Q1934" i="1" s="1"/>
  <c r="J1934" i="1" a="1"/>
  <c r="J1934" i="1"/>
  <c r="K1935" i="1" a="1"/>
  <c r="K1935" i="1"/>
  <c r="M1934" i="1" a="1"/>
  <c r="M1934" i="1" s="1"/>
  <c r="F1936" i="1" a="1"/>
  <c r="F1936" i="1" s="1"/>
  <c r="O1932" i="1" a="1"/>
  <c r="O1932" i="1" s="1"/>
  <c r="F1934" i="1" a="1"/>
  <c r="F1934" i="1"/>
  <c r="Q1933" i="1" a="1"/>
  <c r="Q1933" i="1" s="1"/>
  <c r="I1934" i="1" a="1"/>
  <c r="I1934" i="1"/>
  <c r="J1933" i="1" a="1"/>
  <c r="J1933" i="1"/>
  <c r="M1935" i="1" a="1"/>
  <c r="M1935" i="1" s="1"/>
  <c r="F1935" i="1" a="1"/>
  <c r="F1935" i="1" s="1"/>
  <c r="L1932" i="1" a="1"/>
  <c r="L1932" i="1" s="1"/>
  <c r="F1933" i="1" a="1"/>
  <c r="F1933" i="1" s="1"/>
  <c r="P1932" i="1" a="1"/>
  <c r="P1932" i="1"/>
  <c r="I1935" i="1" a="1"/>
  <c r="I1935" i="1" s="1"/>
  <c r="J1935" i="1" a="1"/>
  <c r="J1935" i="1"/>
  <c r="G1935" i="1" a="1"/>
  <c r="G1935" i="1" s="1"/>
  <c r="N1934" i="1" a="1"/>
  <c r="N1934" i="1" s="1"/>
  <c r="K1933" i="1" a="1"/>
  <c r="K1933" i="1" s="1"/>
  <c r="Q1936" i="1" a="1"/>
  <c r="Q1936" i="1" s="1"/>
  <c r="K1936" i="1" a="1"/>
  <c r="K1936" i="1"/>
  <c r="N1932" i="1" a="1"/>
  <c r="N1932" i="1"/>
  <c r="K1932" i="1" a="1"/>
  <c r="K1932" i="1"/>
  <c r="J1936" i="1" a="1"/>
  <c r="J1936" i="1" s="1"/>
  <c r="N1933" i="1" a="1"/>
  <c r="N1933" i="1"/>
  <c r="Q1931" i="1" a="1"/>
  <c r="Q1931" i="1"/>
  <c r="Q1935" i="1" a="1"/>
  <c r="Q1935" i="1" s="1"/>
  <c r="L1933" i="1" a="1"/>
  <c r="L1933" i="1"/>
  <c r="I1932" i="1" a="1"/>
  <c r="I1932" i="1"/>
  <c r="H1932" i="1" a="1"/>
  <c r="H1932" i="1" s="1"/>
  <c r="F1932" i="1" a="1"/>
  <c r="F1932" i="1" s="1"/>
  <c r="N1936" i="1" a="1"/>
  <c r="N1936" i="1" s="1"/>
  <c r="H1933" i="1" a="1"/>
  <c r="H1933" i="1" s="1"/>
  <c r="G1933" i="1" a="1"/>
  <c r="G1933" i="1" s="1"/>
  <c r="I1936" i="1" a="1"/>
  <c r="I1936" i="1"/>
  <c r="H1937" i="1" a="1"/>
  <c r="H1937" i="1" s="1"/>
  <c r="G1937" i="1" a="1"/>
  <c r="G1937" i="1"/>
  <c r="J1932" i="1" a="1"/>
  <c r="J1932" i="1"/>
  <c r="M1933" i="1" a="1"/>
  <c r="M1933" i="1" s="1"/>
  <c r="L1936" i="1" a="1"/>
  <c r="L1936" i="1" s="1"/>
  <c r="O1933" i="1" a="1"/>
  <c r="O1933" i="1" s="1"/>
  <c r="Q1932" i="1" a="1"/>
  <c r="Q1932" i="1"/>
  <c r="H1935" i="1" a="1"/>
  <c r="H1935" i="1"/>
  <c r="I1933" i="1" a="1"/>
  <c r="I1933" i="1"/>
  <c r="L1934" i="1" a="1"/>
  <c r="L1934" i="1" s="1"/>
  <c r="G1932" i="1" a="1"/>
  <c r="G1932" i="1"/>
  <c r="O1935" i="1" a="1"/>
  <c r="O1935" i="1" s="1"/>
  <c r="M1932" i="1" a="1"/>
  <c r="M1932" i="1" s="1"/>
  <c r="O1928" i="1" a="1"/>
  <c r="O1928" i="1" s="1"/>
  <c r="H1930" i="1" a="1"/>
  <c r="H1930" i="1"/>
  <c r="F1929" i="1" a="1"/>
  <c r="F1929" i="1"/>
  <c r="N1927" i="1" a="1"/>
  <c r="N1927" i="1"/>
  <c r="P1927" i="1" a="1"/>
  <c r="P1927" i="1"/>
  <c r="F1931" i="1" a="1"/>
  <c r="F1931" i="1" s="1"/>
  <c r="J1930" i="1" a="1"/>
  <c r="J1930" i="1"/>
  <c r="P1928" i="1" a="1"/>
  <c r="P1928" i="1" s="1"/>
  <c r="N1928" i="1" a="1"/>
  <c r="N1928" i="1" s="1"/>
  <c r="Q1929" i="1" a="1"/>
  <c r="Q1929" i="1"/>
  <c r="Q1930" i="1" a="1"/>
  <c r="Q1930" i="1" s="1"/>
  <c r="O1930" i="1" a="1"/>
  <c r="O1930" i="1" s="1"/>
  <c r="K1929" i="1" a="1"/>
  <c r="K1929" i="1"/>
  <c r="L1928" i="1" a="1"/>
  <c r="L1928" i="1" s="1"/>
  <c r="N1930" i="1" a="1"/>
  <c r="N1930" i="1" s="1"/>
  <c r="F1930" i="1" a="1"/>
  <c r="F1930" i="1"/>
  <c r="I1929" i="1" a="1"/>
  <c r="I1929" i="1" s="1"/>
  <c r="J1928" i="1" a="1"/>
  <c r="J1928" i="1"/>
  <c r="I1928" i="1" a="1"/>
  <c r="I1928" i="1"/>
  <c r="G1928" i="1" a="1"/>
  <c r="G1928" i="1" s="1"/>
  <c r="N1926" i="1" a="1"/>
  <c r="N1926" i="1"/>
  <c r="G1927" i="1" a="1"/>
  <c r="G1927" i="1"/>
  <c r="F1927" i="1" a="1"/>
  <c r="F1927" i="1" s="1"/>
  <c r="L1929" i="1" a="1"/>
  <c r="L1929" i="1" s="1"/>
  <c r="M1927" i="1" a="1"/>
  <c r="M1927" i="1" s="1"/>
  <c r="J1929" i="1" a="1"/>
  <c r="J1929" i="1" s="1"/>
  <c r="K1927" i="1" a="1"/>
  <c r="K1927" i="1"/>
  <c r="P1931" i="1" a="1"/>
  <c r="P1931" i="1" s="1"/>
  <c r="I1930" i="1" a="1"/>
  <c r="I1930" i="1" s="1"/>
  <c r="H1929" i="1" a="1"/>
  <c r="H1929" i="1" s="1"/>
  <c r="O1931" i="1" a="1"/>
  <c r="O1931" i="1"/>
  <c r="M1931" i="1" a="1"/>
  <c r="M1931" i="1"/>
  <c r="K1930" i="1" a="1"/>
  <c r="K1930" i="1"/>
  <c r="L1927" i="1" a="1"/>
  <c r="L1927" i="1" s="1"/>
  <c r="K1928" i="1" a="1"/>
  <c r="K1928" i="1"/>
  <c r="H1928" i="1" a="1"/>
  <c r="H1928" i="1" s="1"/>
  <c r="G1930" i="1" a="1"/>
  <c r="G1930" i="1" s="1"/>
  <c r="I1931" i="1" a="1"/>
  <c r="I1931" i="1" s="1"/>
  <c r="M1930" i="1" a="1"/>
  <c r="M1930" i="1" s="1"/>
  <c r="N1929" i="1" a="1"/>
  <c r="N1929" i="1"/>
  <c r="G1929" i="1" a="1"/>
  <c r="G1929" i="1" s="1"/>
  <c r="N1931" i="1" a="1"/>
  <c r="N1931" i="1"/>
  <c r="M1929" i="1" a="1"/>
  <c r="M1929" i="1" s="1"/>
  <c r="P1926" i="1" a="1"/>
  <c r="P1926" i="1" s="1"/>
  <c r="K1931" i="1" a="1"/>
  <c r="K1931" i="1"/>
  <c r="P1930" i="1" a="1"/>
  <c r="P1930" i="1" s="1"/>
  <c r="Q1928" i="1" a="1"/>
  <c r="Q1928" i="1"/>
  <c r="J1927" i="1" a="1"/>
  <c r="J1927" i="1"/>
  <c r="I1927" i="1" a="1"/>
  <c r="I1927" i="1"/>
  <c r="M1928" i="1" a="1"/>
  <c r="M1928" i="1" s="1"/>
  <c r="F1928" i="1" a="1"/>
  <c r="F1928" i="1"/>
  <c r="L1930" i="1" a="1"/>
  <c r="L1930" i="1" s="1"/>
  <c r="O1929" i="1" a="1"/>
  <c r="O1929" i="1" s="1"/>
  <c r="Q1926" i="1" a="1"/>
  <c r="Q1926" i="1"/>
  <c r="P1929" i="1" a="1"/>
  <c r="P1929" i="1"/>
  <c r="O1927" i="1" a="1"/>
  <c r="O1927" i="1" s="1"/>
  <c r="H1927" i="1" a="1"/>
  <c r="H1927" i="1" s="1"/>
  <c r="O1926" i="1" a="1"/>
  <c r="O1926" i="1" s="1"/>
  <c r="M1926" i="1" a="1"/>
  <c r="M1926" i="1" s="1"/>
  <c r="L1931" i="1" a="1"/>
  <c r="L1931" i="1"/>
  <c r="Q1927" i="1" a="1"/>
  <c r="Q1927" i="1"/>
  <c r="J1931" i="1" a="1"/>
  <c r="J1931" i="1"/>
  <c r="H1931" i="1" a="1"/>
  <c r="H1931" i="1" s="1"/>
  <c r="G1931" i="1" a="1"/>
  <c r="G1931" i="1"/>
  <c r="Q1921" i="1" a="1"/>
  <c r="Q1921" i="1"/>
  <c r="J1921" i="1" a="1"/>
  <c r="J1921" i="1" s="1"/>
  <c r="I1922" i="1" a="1"/>
  <c r="I1922" i="1" s="1"/>
  <c r="H1922" i="1" a="1"/>
  <c r="H1922" i="1"/>
  <c r="J1925" i="1" a="1"/>
  <c r="J1925" i="1"/>
  <c r="L1925" i="1" a="1"/>
  <c r="L1925" i="1"/>
  <c r="I1925" i="1" a="1"/>
  <c r="I1925" i="1" s="1"/>
  <c r="N1924" i="1" a="1"/>
  <c r="N1924" i="1" s="1"/>
  <c r="I1923" i="1" a="1"/>
  <c r="I1923" i="1" s="1"/>
  <c r="P1924" i="1" a="1"/>
  <c r="P1924" i="1"/>
  <c r="J1923" i="1" a="1"/>
  <c r="J1923" i="1" s="1"/>
  <c r="M1922" i="1" a="1"/>
  <c r="M1922" i="1"/>
  <c r="O1922" i="1" a="1"/>
  <c r="O1922" i="1"/>
  <c r="K1922" i="1" a="1"/>
  <c r="K1922" i="1"/>
  <c r="G1926" i="1" a="1"/>
  <c r="G1926" i="1" s="1"/>
  <c r="H1925" i="1" a="1"/>
  <c r="H1925" i="1"/>
  <c r="G1922" i="1" a="1"/>
  <c r="G1922" i="1" s="1"/>
  <c r="N1921" i="1" a="1"/>
  <c r="N1921" i="1"/>
  <c r="F1926" i="1" a="1"/>
  <c r="F1926" i="1"/>
  <c r="G1923" i="1" a="1"/>
  <c r="G1923" i="1"/>
  <c r="F1922" i="1" a="1"/>
  <c r="F1922" i="1"/>
  <c r="O1925" i="1" a="1"/>
  <c r="O1925" i="1" s="1"/>
  <c r="N1925" i="1" a="1"/>
  <c r="N1925" i="1"/>
  <c r="G1925" i="1" a="1"/>
  <c r="G1925" i="1" s="1"/>
  <c r="K1924" i="1" a="1"/>
  <c r="K1924" i="1"/>
  <c r="L1923" i="1" a="1"/>
  <c r="L1923" i="1"/>
  <c r="K1921" i="1" a="1"/>
  <c r="K1921" i="1"/>
  <c r="G1924" i="1" a="1"/>
  <c r="G1924" i="1"/>
  <c r="Q1922" i="1" a="1"/>
  <c r="Q1922" i="1" s="1"/>
  <c r="P1921" i="1" a="1"/>
  <c r="P1921" i="1" s="1"/>
  <c r="N1922" i="1" a="1"/>
  <c r="N1922" i="1" s="1"/>
  <c r="F1924" i="1" a="1"/>
  <c r="F1924" i="1" s="1"/>
  <c r="P1923" i="1" a="1"/>
  <c r="P1923" i="1" s="1"/>
  <c r="Q1924" i="1" a="1"/>
  <c r="Q1924" i="1" s="1"/>
  <c r="H1923" i="1" a="1"/>
  <c r="H1923" i="1"/>
  <c r="K1925" i="1" a="1"/>
  <c r="K1925" i="1" s="1"/>
  <c r="L1926" i="1" a="1"/>
  <c r="L1926" i="1" s="1"/>
  <c r="Q1923" i="1" a="1"/>
  <c r="Q1923" i="1" s="1"/>
  <c r="L1922" i="1" a="1"/>
  <c r="L1922" i="1"/>
  <c r="K1926" i="1" a="1"/>
  <c r="K1926" i="1" s="1"/>
  <c r="F1925" i="1" a="1"/>
  <c r="F1925" i="1"/>
  <c r="J1926" i="1" a="1"/>
  <c r="J1926" i="1"/>
  <c r="I1926" i="1" a="1"/>
  <c r="I1926" i="1"/>
  <c r="H1926" i="1" a="1"/>
  <c r="H1926" i="1" s="1"/>
  <c r="N1923" i="1" a="1"/>
  <c r="N1923" i="1" s="1"/>
  <c r="O1921" i="1" a="1"/>
  <c r="O1921" i="1" s="1"/>
  <c r="J1922" i="1" a="1"/>
  <c r="J1922" i="1"/>
  <c r="I1921" i="1" a="1"/>
  <c r="I1921" i="1" s="1"/>
  <c r="Q1925" i="1" a="1"/>
  <c r="Q1925" i="1"/>
  <c r="I1924" i="1" a="1"/>
  <c r="I1924" i="1"/>
  <c r="K1923" i="1" a="1"/>
  <c r="K1923" i="1"/>
  <c r="M1925" i="1" a="1"/>
  <c r="M1925" i="1" s="1"/>
  <c r="M1921" i="1" a="1"/>
  <c r="M1921" i="1" s="1"/>
  <c r="P1925" i="1" a="1"/>
  <c r="P1925" i="1"/>
  <c r="P1922" i="1" a="1"/>
  <c r="P1922" i="1"/>
  <c r="O1924" i="1" a="1"/>
  <c r="O1924" i="1"/>
  <c r="F1923" i="1" a="1"/>
  <c r="F1923" i="1"/>
  <c r="M1924" i="1" a="1"/>
  <c r="M1924" i="1"/>
  <c r="L1924" i="1" a="1"/>
  <c r="L1924" i="1" s="1"/>
  <c r="J1924" i="1" a="1"/>
  <c r="J1924" i="1" s="1"/>
  <c r="H1924" i="1" a="1"/>
  <c r="H1924" i="1"/>
  <c r="M1923" i="1" a="1"/>
  <c r="M1923" i="1" s="1"/>
  <c r="O1923" i="1" a="1"/>
  <c r="O1923" i="1" s="1"/>
  <c r="L1921" i="1" a="1"/>
  <c r="L1921" i="1" s="1"/>
  <c r="F1918" i="1" a="1"/>
  <c r="F1918" i="1" s="1"/>
  <c r="F1916" i="1" a="1"/>
  <c r="F1916" i="1"/>
  <c r="H1917" i="1" a="1"/>
  <c r="H1917" i="1" s="1"/>
  <c r="K1916" i="1" a="1"/>
  <c r="K1916" i="1"/>
  <c r="P1919" i="1" a="1"/>
  <c r="P1919" i="1" s="1"/>
  <c r="L1919" i="1" a="1"/>
  <c r="L1919" i="1"/>
  <c r="I1917" i="1" a="1"/>
  <c r="I1917" i="1"/>
  <c r="O1919" i="1" a="1"/>
  <c r="O1919" i="1"/>
  <c r="J1919" i="1" a="1"/>
  <c r="J1919" i="1" s="1"/>
  <c r="I1919" i="1" a="1"/>
  <c r="I1919" i="1" s="1"/>
  <c r="G1916" i="1" a="1"/>
  <c r="G1916" i="1" s="1"/>
  <c r="Q1917" i="1" a="1"/>
  <c r="Q1917" i="1" s="1"/>
  <c r="I1916" i="1" a="1"/>
  <c r="I1916" i="1" s="1"/>
  <c r="O1918" i="1" a="1"/>
  <c r="O1918" i="1"/>
  <c r="M1917" i="1" a="1"/>
  <c r="M1917" i="1" s="1"/>
  <c r="O1916" i="1" a="1"/>
  <c r="O1916" i="1"/>
  <c r="L1917" i="1" a="1"/>
  <c r="L1917" i="1"/>
  <c r="K1917" i="1" a="1"/>
  <c r="K1917" i="1" s="1"/>
  <c r="P1916" i="1" a="1"/>
  <c r="P1916" i="1"/>
  <c r="G1917" i="1" a="1"/>
  <c r="G1917" i="1"/>
  <c r="F1917" i="1" a="1"/>
  <c r="F1917" i="1"/>
  <c r="N1916" i="1" a="1"/>
  <c r="N1916" i="1"/>
  <c r="J1916" i="1" a="1"/>
  <c r="J1916" i="1" s="1"/>
  <c r="N1917" i="1" a="1"/>
  <c r="N1917" i="1" s="1"/>
  <c r="Q1915" i="1" a="1"/>
  <c r="Q1915" i="1" s="1"/>
  <c r="P1918" i="1" a="1"/>
  <c r="P1918" i="1" s="1"/>
  <c r="Q1916" i="1" a="1"/>
  <c r="Q1916" i="1" s="1"/>
  <c r="H1921" i="1" a="1"/>
  <c r="H1921" i="1"/>
  <c r="L1920" i="1" a="1"/>
  <c r="L1920" i="1" s="1"/>
  <c r="G1921" i="1" a="1"/>
  <c r="G1921" i="1" s="1"/>
  <c r="J1920" i="1" a="1"/>
  <c r="J1920" i="1" s="1"/>
  <c r="H1916" i="1" a="1"/>
  <c r="H1916" i="1" s="1"/>
  <c r="O1917" i="1" a="1"/>
  <c r="O1917" i="1"/>
  <c r="F1921" i="1" a="1"/>
  <c r="F1921" i="1" s="1"/>
  <c r="P1917" i="1" a="1"/>
  <c r="P1917" i="1"/>
  <c r="M1916" i="1" a="1"/>
  <c r="M1916" i="1"/>
  <c r="H1919" i="1" a="1"/>
  <c r="H1919" i="1" s="1"/>
  <c r="K1919" i="1" a="1"/>
  <c r="K1919" i="1" s="1"/>
  <c r="Q1920" i="1" a="1"/>
  <c r="Q1920" i="1" s="1"/>
  <c r="G1918" i="1" a="1"/>
  <c r="G1918" i="1" s="1"/>
  <c r="N1920" i="1" a="1"/>
  <c r="N1920" i="1" s="1"/>
  <c r="F1919" i="1" a="1"/>
  <c r="F1919" i="1" s="1"/>
  <c r="J1917" i="1" a="1"/>
  <c r="J1917" i="1" s="1"/>
  <c r="M1919" i="1" a="1"/>
  <c r="M1919" i="1"/>
  <c r="M1920" i="1" a="1"/>
  <c r="M1920" i="1" s="1"/>
  <c r="M1918" i="1" a="1"/>
  <c r="M1918" i="1" s="1"/>
  <c r="Q1919" i="1" a="1"/>
  <c r="Q1919" i="1" s="1"/>
  <c r="P1920" i="1" a="1"/>
  <c r="P1920" i="1"/>
  <c r="L1916" i="1" a="1"/>
  <c r="L1916" i="1"/>
  <c r="O1920" i="1" a="1"/>
  <c r="O1920" i="1"/>
  <c r="L1918" i="1" a="1"/>
  <c r="L1918" i="1" s="1"/>
  <c r="K1920" i="1" a="1"/>
  <c r="K1920" i="1" s="1"/>
  <c r="I1920" i="1" a="1"/>
  <c r="I1920" i="1" s="1"/>
  <c r="H1920" i="1" a="1"/>
  <c r="H1920" i="1" s="1"/>
  <c r="G1920" i="1" a="1"/>
  <c r="G1920" i="1" s="1"/>
  <c r="F1920" i="1" a="1"/>
  <c r="F1920" i="1"/>
  <c r="N1919" i="1" a="1"/>
  <c r="N1919" i="1" s="1"/>
  <c r="G1919" i="1" a="1"/>
  <c r="G1919" i="1" s="1"/>
  <c r="J1918" i="1" a="1"/>
  <c r="J1918" i="1" s="1"/>
  <c r="H1918" i="1" a="1"/>
  <c r="H1918" i="1"/>
  <c r="Q1918" i="1" a="1"/>
  <c r="Q1918" i="1" s="1"/>
  <c r="K1918" i="1" a="1"/>
  <c r="K1918" i="1"/>
  <c r="N1918" i="1" a="1"/>
  <c r="N1918" i="1" s="1"/>
  <c r="I1918" i="1" a="1"/>
  <c r="I1918" i="1"/>
  <c r="L1915" i="1" a="1"/>
  <c r="L1915" i="1" s="1"/>
  <c r="H1913" i="1" a="1"/>
  <c r="H1913" i="1" s="1"/>
  <c r="K1915" i="1" a="1"/>
  <c r="K1915" i="1" s="1"/>
  <c r="M1912" i="1" a="1"/>
  <c r="M1912" i="1" s="1"/>
  <c r="O1912" i="1" a="1"/>
  <c r="O1912" i="1" s="1"/>
  <c r="G1911" i="1" a="1"/>
  <c r="G1911" i="1"/>
  <c r="P1914" i="1" a="1"/>
  <c r="P1914" i="1" s="1"/>
  <c r="J1912" i="1" a="1"/>
  <c r="J1912" i="1"/>
  <c r="O1914" i="1" a="1"/>
  <c r="O1914" i="1" s="1"/>
  <c r="I1914" i="1" a="1"/>
  <c r="I1914" i="1" s="1"/>
  <c r="Q1913" i="1" a="1"/>
  <c r="Q1913" i="1" s="1"/>
  <c r="L1913" i="1" a="1"/>
  <c r="L1913" i="1" s="1"/>
  <c r="L1911" i="1" a="1"/>
  <c r="L1911" i="1"/>
  <c r="F1915" i="1" a="1"/>
  <c r="F1915" i="1"/>
  <c r="M1915" i="1" a="1"/>
  <c r="M1915" i="1" s="1"/>
  <c r="K1913" i="1" a="1"/>
  <c r="K1913" i="1"/>
  <c r="M1910" i="1" a="1"/>
  <c r="M1910" i="1" s="1"/>
  <c r="G1912" i="1" a="1"/>
  <c r="G1912" i="1" s="1"/>
  <c r="N1914" i="1" a="1"/>
  <c r="N1914" i="1" s="1"/>
  <c r="L1914" i="1" a="1"/>
  <c r="L1914" i="1" s="1"/>
  <c r="K1914" i="1" a="1"/>
  <c r="K1914" i="1" s="1"/>
  <c r="J1913" i="1" a="1"/>
  <c r="J1913" i="1"/>
  <c r="J1911" i="1" a="1"/>
  <c r="J1911" i="1"/>
  <c r="N1913" i="1" a="1"/>
  <c r="N1913" i="1"/>
  <c r="H1912" i="1" a="1"/>
  <c r="H1912" i="1"/>
  <c r="O1913" i="1" a="1"/>
  <c r="O1913" i="1"/>
  <c r="Q1910" i="1" a="1"/>
  <c r="Q1910" i="1"/>
  <c r="G1915" i="1" a="1"/>
  <c r="G1915" i="1" s="1"/>
  <c r="K1912" i="1" a="1"/>
  <c r="K1912" i="1" s="1"/>
  <c r="F1911" i="1" a="1"/>
  <c r="F1911" i="1"/>
  <c r="I1915" i="1" a="1"/>
  <c r="I1915" i="1"/>
  <c r="H1915" i="1" a="1"/>
  <c r="H1915" i="1" s="1"/>
  <c r="O1910" i="1" a="1"/>
  <c r="O1910" i="1" s="1"/>
  <c r="Q1914" i="1" a="1"/>
  <c r="Q1914" i="1" s="1"/>
  <c r="N1911" i="1" a="1"/>
  <c r="N1911" i="1" s="1"/>
  <c r="G1914" i="1" a="1"/>
  <c r="G1914" i="1" s="1"/>
  <c r="P1913" i="1" a="1"/>
  <c r="P1913" i="1"/>
  <c r="G1913" i="1" a="1"/>
  <c r="G1913" i="1" s="1"/>
  <c r="N1912" i="1" a="1"/>
  <c r="N1912" i="1"/>
  <c r="I1911" i="1" a="1"/>
  <c r="I1911" i="1"/>
  <c r="Q1912" i="1" a="1"/>
  <c r="Q1912" i="1" s="1"/>
  <c r="H1914" i="1" a="1"/>
  <c r="H1914" i="1"/>
  <c r="I1912" i="1" a="1"/>
  <c r="I1912" i="1" s="1"/>
  <c r="P1910" i="1" a="1"/>
  <c r="P1910" i="1"/>
  <c r="L1912" i="1" a="1"/>
  <c r="L1912" i="1"/>
  <c r="P1915" i="1" a="1"/>
  <c r="P1915" i="1" s="1"/>
  <c r="J1914" i="1" a="1"/>
  <c r="J1914" i="1" s="1"/>
  <c r="F1914" i="1" a="1"/>
  <c r="F1914" i="1" s="1"/>
  <c r="F1912" i="1" a="1"/>
  <c r="F1912" i="1" s="1"/>
  <c r="H1911" i="1" a="1"/>
  <c r="H1911" i="1" s="1"/>
  <c r="J1915" i="1" a="1"/>
  <c r="J1915" i="1" s="1"/>
  <c r="F1913" i="1" a="1"/>
  <c r="F1913" i="1"/>
  <c r="O1915" i="1" a="1"/>
  <c r="O1915" i="1" s="1"/>
  <c r="N1915" i="1" a="1"/>
  <c r="N1915" i="1"/>
  <c r="M1914" i="1" a="1"/>
  <c r="M1914" i="1" s="1"/>
  <c r="M1911" i="1" a="1"/>
  <c r="M1911" i="1"/>
  <c r="N1910" i="1" a="1"/>
  <c r="N1910" i="1" s="1"/>
  <c r="K1911" i="1" a="1"/>
  <c r="K1911" i="1"/>
  <c r="O1911" i="1" a="1"/>
  <c r="O1911" i="1"/>
  <c r="M1913" i="1" a="1"/>
  <c r="M1913" i="1"/>
  <c r="I1913" i="1" a="1"/>
  <c r="I1913" i="1" s="1"/>
  <c r="P1911" i="1" a="1"/>
  <c r="P1911" i="1"/>
  <c r="P1912" i="1" a="1"/>
  <c r="P1912" i="1"/>
  <c r="Q1911" i="1" a="1"/>
  <c r="Q1911" i="1"/>
  <c r="L1905" i="1" a="1"/>
  <c r="L1905" i="1"/>
  <c r="H1908" i="1" a="1"/>
  <c r="H1908" i="1" s="1"/>
  <c r="M1905" i="1" a="1"/>
  <c r="M1905" i="1" s="1"/>
  <c r="H1909" i="1" a="1"/>
  <c r="H1909" i="1" s="1"/>
  <c r="Q1908" i="1" a="1"/>
  <c r="Q1908" i="1"/>
  <c r="I1908" i="1" a="1"/>
  <c r="I1908" i="1" s="1"/>
  <c r="J1907" i="1" a="1"/>
  <c r="J1907" i="1" s="1"/>
  <c r="K1905" i="1" a="1"/>
  <c r="K1905" i="1" s="1"/>
  <c r="L1908" i="1" a="1"/>
  <c r="L1908" i="1"/>
  <c r="F1908" i="1" a="1"/>
  <c r="F1908" i="1"/>
  <c r="N1907" i="1" a="1"/>
  <c r="N1907" i="1" s="1"/>
  <c r="O1906" i="1" a="1"/>
  <c r="O1906" i="1" s="1"/>
  <c r="M1906" i="1" a="1"/>
  <c r="M1906" i="1" s="1"/>
  <c r="G1910" i="1" a="1"/>
  <c r="G1910" i="1" s="1"/>
  <c r="N1905" i="1" a="1"/>
  <c r="N1905" i="1" s="1"/>
  <c r="Q1909" i="1" a="1"/>
  <c r="Q1909" i="1" s="1"/>
  <c r="M1907" i="1" a="1"/>
  <c r="M1907" i="1" s="1"/>
  <c r="J1906" i="1" a="1"/>
  <c r="J1906" i="1" s="1"/>
  <c r="Q1905" i="1" a="1"/>
  <c r="Q1905" i="1"/>
  <c r="H1906" i="1" a="1"/>
  <c r="H1906" i="1" s="1"/>
  <c r="G1906" i="1" a="1"/>
  <c r="G1906" i="1" s="1"/>
  <c r="G1907" i="1" a="1"/>
  <c r="G1907" i="1"/>
  <c r="F1906" i="1" a="1"/>
  <c r="F1906" i="1"/>
  <c r="L1906" i="1" a="1"/>
  <c r="L1906" i="1"/>
  <c r="N1906" i="1" a="1"/>
  <c r="N1906" i="1"/>
  <c r="L1907" i="1" a="1"/>
  <c r="L1907" i="1"/>
  <c r="G1909" i="1" a="1"/>
  <c r="G1909" i="1" s="1"/>
  <c r="F1909" i="1" a="1"/>
  <c r="F1909" i="1"/>
  <c r="O1908" i="1" a="1"/>
  <c r="O1908" i="1"/>
  <c r="L1910" i="1" a="1"/>
  <c r="L1910" i="1"/>
  <c r="L1909" i="1" a="1"/>
  <c r="L1909" i="1"/>
  <c r="K1910" i="1" a="1"/>
  <c r="K1910" i="1"/>
  <c r="Q1907" i="1" a="1"/>
  <c r="Q1907" i="1"/>
  <c r="J1910" i="1" a="1"/>
  <c r="J1910" i="1"/>
  <c r="F1907" i="1" a="1"/>
  <c r="F1907" i="1" s="1"/>
  <c r="I1910" i="1" a="1"/>
  <c r="I1910" i="1"/>
  <c r="O1909" i="1" a="1"/>
  <c r="O1909" i="1" s="1"/>
  <c r="H1907" i="1" a="1"/>
  <c r="H1907" i="1"/>
  <c r="P1909" i="1" a="1"/>
  <c r="P1909" i="1"/>
  <c r="G1908" i="1" a="1"/>
  <c r="G1908" i="1"/>
  <c r="O1907" i="1" a="1"/>
  <c r="O1907" i="1"/>
  <c r="K1909" i="1" a="1"/>
  <c r="K1909" i="1" s="1"/>
  <c r="J1909" i="1" a="1"/>
  <c r="J1909" i="1"/>
  <c r="N1908" i="1" a="1"/>
  <c r="N1908" i="1"/>
  <c r="K1907" i="1" a="1"/>
  <c r="K1907" i="1"/>
  <c r="J1905" i="1" a="1"/>
  <c r="J1905" i="1"/>
  <c r="O1905" i="1" a="1"/>
  <c r="O1905" i="1"/>
  <c r="I1906" i="1" a="1"/>
  <c r="I1906" i="1" s="1"/>
  <c r="P1905" i="1" a="1"/>
  <c r="P1905" i="1" s="1"/>
  <c r="I1909" i="1" a="1"/>
  <c r="I1909" i="1" s="1"/>
  <c r="K1908" i="1" a="1"/>
  <c r="K1908" i="1"/>
  <c r="K1906" i="1" a="1"/>
  <c r="K1906" i="1"/>
  <c r="M1908" i="1" a="1"/>
  <c r="M1908" i="1"/>
  <c r="J1908" i="1" a="1"/>
  <c r="J1908" i="1"/>
  <c r="P1908" i="1" a="1"/>
  <c r="P1908" i="1" s="1"/>
  <c r="P1907" i="1" a="1"/>
  <c r="P1907" i="1"/>
  <c r="Q1906" i="1" a="1"/>
  <c r="Q1906" i="1" s="1"/>
  <c r="H1910" i="1" a="1"/>
  <c r="H1910" i="1"/>
  <c r="P1906" i="1" a="1"/>
  <c r="P1906" i="1"/>
  <c r="F1910" i="1" a="1"/>
  <c r="F1910" i="1"/>
  <c r="N1909" i="1" a="1"/>
  <c r="N1909" i="1"/>
  <c r="M1909" i="1" a="1"/>
  <c r="M1909" i="1" s="1"/>
  <c r="I1907" i="1" a="1"/>
  <c r="I1907" i="1" s="1"/>
  <c r="K1904" i="1" a="1"/>
  <c r="K1904" i="1"/>
  <c r="Q1904" i="1" a="1"/>
  <c r="Q1904" i="1"/>
  <c r="O1904" i="1" a="1"/>
  <c r="O1904" i="1" s="1"/>
  <c r="J1904" i="1" a="1"/>
  <c r="J1904" i="1" s="1"/>
  <c r="M1904" i="1" a="1"/>
  <c r="M1904" i="1" s="1"/>
  <c r="F1904" i="1" a="1"/>
  <c r="F1904" i="1"/>
  <c r="H1904" i="1" a="1"/>
  <c r="H1904" i="1" s="1"/>
  <c r="N1904" i="1" a="1"/>
  <c r="N1904" i="1" s="1"/>
  <c r="I1904" i="1" a="1"/>
  <c r="I1904" i="1"/>
  <c r="H1905" i="1" a="1"/>
  <c r="H1905" i="1"/>
  <c r="P1904" i="1" a="1"/>
  <c r="P1904" i="1"/>
  <c r="L1904" i="1" a="1"/>
  <c r="L1904" i="1"/>
  <c r="G1904" i="1" a="1"/>
  <c r="G1904" i="1"/>
  <c r="I1905" i="1" a="1"/>
  <c r="I1905" i="1" s="1"/>
  <c r="G1905" i="1" a="1"/>
  <c r="G1905" i="1" s="1"/>
  <c r="F1905" i="1" a="1"/>
  <c r="F1905" i="1" s="1"/>
  <c r="L1332" i="1" a="1"/>
  <c r="L1332" i="1" s="1"/>
  <c r="G1332" i="1" a="1"/>
  <c r="G1332" i="1"/>
  <c r="J1325" i="1" a="1"/>
  <c r="J1325" i="1" s="1"/>
  <c r="L1325" i="1" a="1"/>
  <c r="L1325" i="1" s="1"/>
  <c r="F1332" i="1" a="1"/>
  <c r="F1332" i="1"/>
  <c r="H1326" i="1" a="1"/>
  <c r="H1326" i="1"/>
  <c r="K1332" i="1" a="1"/>
  <c r="K1332" i="1" s="1"/>
  <c r="L1326" i="1" a="1"/>
  <c r="L1326" i="1" s="1"/>
  <c r="O1325" i="1" a="1"/>
  <c r="O1325" i="1"/>
  <c r="K1325" i="1" a="1"/>
  <c r="K1325" i="1"/>
  <c r="M1326" i="1" a="1"/>
  <c r="M1326" i="1"/>
  <c r="P1325" i="1" a="1"/>
  <c r="P1325" i="1"/>
  <c r="I1326" i="1" a="1"/>
  <c r="I1326" i="1"/>
  <c r="K1326" i="1" a="1"/>
  <c r="K1326" i="1" s="1"/>
  <c r="H1325" i="1" a="1"/>
  <c r="H1325" i="1"/>
  <c r="I1325" i="1" a="1"/>
  <c r="I1325" i="1"/>
  <c r="Q1326" i="1" a="1"/>
  <c r="Q1326" i="1" s="1"/>
  <c r="P1326" i="1" a="1"/>
  <c r="P1326" i="1"/>
  <c r="G1326" i="1" a="1"/>
  <c r="G1326" i="1"/>
  <c r="I1332" i="1" a="1"/>
  <c r="I1332" i="1" s="1"/>
  <c r="F1326" i="1" a="1"/>
  <c r="F1326" i="1"/>
  <c r="O1326" i="1" a="1"/>
  <c r="O1326" i="1" s="1"/>
  <c r="N1332" i="1" a="1"/>
  <c r="N1332" i="1" s="1"/>
  <c r="M1332" i="1" a="1"/>
  <c r="M1332" i="1" s="1"/>
  <c r="J1332" i="1" a="1"/>
  <c r="J1332" i="1" s="1"/>
  <c r="H1332" i="1" a="1"/>
  <c r="H1332" i="1" s="1"/>
  <c r="J1326" i="1" a="1"/>
  <c r="J1326" i="1" s="1"/>
  <c r="Q1325" i="1" a="1"/>
  <c r="Q1325" i="1" s="1"/>
  <c r="N1326" i="1" a="1"/>
  <c r="N1326" i="1"/>
  <c r="M1325" i="1" a="1"/>
  <c r="M1325" i="1"/>
  <c r="N1325" i="1" a="1"/>
  <c r="N1325" i="1"/>
  <c r="N1321" i="1" a="1"/>
  <c r="N1321" i="1" s="1"/>
  <c r="O1321" i="1" a="1"/>
  <c r="O1321" i="1" s="1"/>
  <c r="J1319" i="1" a="1"/>
  <c r="J1319" i="1" s="1"/>
  <c r="M1320" i="1" a="1"/>
  <c r="M1320" i="1"/>
  <c r="L1324" i="1" a="1"/>
  <c r="L1324" i="1"/>
  <c r="J1324" i="1" a="1"/>
  <c r="J1324" i="1" s="1"/>
  <c r="N1323" i="1" a="1"/>
  <c r="N1323" i="1"/>
  <c r="F1324" i="1" a="1"/>
  <c r="F1324" i="1"/>
  <c r="L1323" i="1" a="1"/>
  <c r="L1323" i="1"/>
  <c r="J1323" i="1" a="1"/>
  <c r="J1323" i="1"/>
  <c r="I1323" i="1" a="1"/>
  <c r="I1323" i="1" s="1"/>
  <c r="L1321" i="1" a="1"/>
  <c r="L1321" i="1" s="1"/>
  <c r="K1320" i="1" a="1"/>
  <c r="K1320" i="1"/>
  <c r="G1320" i="1" a="1"/>
  <c r="G1320" i="1"/>
  <c r="F1319" i="1" a="1"/>
  <c r="F1319" i="1"/>
  <c r="G1321" i="1" a="1"/>
  <c r="G1321" i="1"/>
  <c r="O1319" i="1" a="1"/>
  <c r="O1319" i="1" s="1"/>
  <c r="Q1320" i="1" a="1"/>
  <c r="Q1320" i="1" s="1"/>
  <c r="J1320" i="1" a="1"/>
  <c r="J1320" i="1"/>
  <c r="I1320" i="1" a="1"/>
  <c r="I1320" i="1"/>
  <c r="L1320" i="1" a="1"/>
  <c r="L1320" i="1" s="1"/>
  <c r="G1323" i="1" a="1"/>
  <c r="G1323" i="1" s="1"/>
  <c r="Q1321" i="1" a="1"/>
  <c r="Q1321" i="1" s="1"/>
  <c r="H1321" i="1" a="1"/>
  <c r="H1321" i="1"/>
  <c r="M1321" i="1" a="1"/>
  <c r="M1321" i="1" s="1"/>
  <c r="I1319" i="1" a="1"/>
  <c r="I1319" i="1" s="1"/>
  <c r="O1320" i="1" a="1"/>
  <c r="O1320" i="1"/>
  <c r="G1319" i="1" a="1"/>
  <c r="G1319" i="1"/>
  <c r="N1320" i="1" a="1"/>
  <c r="N1320" i="1" s="1"/>
  <c r="K1323" i="1" a="1"/>
  <c r="K1323" i="1"/>
  <c r="H1320" i="1" a="1"/>
  <c r="H1320" i="1"/>
  <c r="I1321" i="1" a="1"/>
  <c r="I1321" i="1"/>
  <c r="F1321" i="1" a="1"/>
  <c r="F1321" i="1" s="1"/>
  <c r="L1319" i="1" a="1"/>
  <c r="L1319" i="1" s="1"/>
  <c r="P1323" i="1" a="1"/>
  <c r="P1323" i="1"/>
  <c r="K1321" i="1" a="1"/>
  <c r="K1321" i="1"/>
  <c r="J1321" i="1" a="1"/>
  <c r="J1321" i="1"/>
  <c r="P1320" i="1" a="1"/>
  <c r="P1320" i="1"/>
  <c r="F1320" i="1" a="1"/>
  <c r="F1320" i="1" s="1"/>
  <c r="K1319" i="1" a="1"/>
  <c r="K1319" i="1"/>
  <c r="G1325" i="1" a="1"/>
  <c r="G1325" i="1"/>
  <c r="F1325" i="1" a="1"/>
  <c r="F1325" i="1"/>
  <c r="M1324" i="1" a="1"/>
  <c r="M1324" i="1"/>
  <c r="K1324" i="1" a="1"/>
  <c r="K1324" i="1" s="1"/>
  <c r="M1323" i="1" a="1"/>
  <c r="M1323" i="1" s="1"/>
  <c r="Q1324" i="1" a="1"/>
  <c r="Q1324" i="1" s="1"/>
  <c r="P1319" i="1" a="1"/>
  <c r="P1319" i="1" s="1"/>
  <c r="P1324" i="1" a="1"/>
  <c r="P1324" i="1" s="1"/>
  <c r="H1319" i="1" a="1"/>
  <c r="H1319" i="1"/>
  <c r="O1324" i="1" a="1"/>
  <c r="O1324" i="1" s="1"/>
  <c r="N1324" i="1" a="1"/>
  <c r="N1324" i="1" s="1"/>
  <c r="F1323" i="1" a="1"/>
  <c r="F1323" i="1" s="1"/>
  <c r="M1319" i="1" a="1"/>
  <c r="M1319" i="1" s="1"/>
  <c r="I1324" i="1" a="1"/>
  <c r="I1324" i="1" s="1"/>
  <c r="H1324" i="1" a="1"/>
  <c r="H1324" i="1"/>
  <c r="G1324" i="1" a="1"/>
  <c r="G1324" i="1" s="1"/>
  <c r="P1321" i="1" a="1"/>
  <c r="P1321" i="1"/>
  <c r="Q1319" i="1" a="1"/>
  <c r="Q1319" i="1"/>
  <c r="N1319" i="1" a="1"/>
  <c r="N1319" i="1" s="1"/>
  <c r="Q1323" i="1" a="1"/>
  <c r="Q1323" i="1" s="1"/>
  <c r="O1323" i="1" a="1"/>
  <c r="O1323" i="1"/>
  <c r="H1323" i="1" a="1"/>
  <c r="H1323" i="1" s="1"/>
  <c r="G1318" i="1" a="1"/>
  <c r="G1318" i="1" s="1"/>
  <c r="H1318" i="1" a="1"/>
  <c r="H1318" i="1" s="1"/>
  <c r="L1317" i="1" a="1"/>
  <c r="L1317" i="1"/>
  <c r="Q1317" i="1" a="1"/>
  <c r="Q1317" i="1"/>
  <c r="K1317" i="1" a="1"/>
  <c r="K1317" i="1" s="1"/>
  <c r="P1317" i="1" a="1"/>
  <c r="P1317" i="1" s="1"/>
  <c r="F1317" i="1" a="1"/>
  <c r="F1317" i="1"/>
  <c r="G1317" i="1" a="1"/>
  <c r="G1317" i="1"/>
  <c r="N1317" i="1" a="1"/>
  <c r="N1317" i="1" s="1"/>
  <c r="M1317" i="1" a="1"/>
  <c r="M1317" i="1" s="1"/>
  <c r="I1317" i="1" a="1"/>
  <c r="I1317" i="1" s="1"/>
  <c r="P1318" i="1" a="1"/>
  <c r="P1318" i="1"/>
  <c r="O1318" i="1" a="1"/>
  <c r="O1318" i="1" s="1"/>
  <c r="J1318" i="1" a="1"/>
  <c r="J1318" i="1" s="1"/>
  <c r="J1317" i="1" a="1"/>
  <c r="J1317" i="1"/>
  <c r="I1318" i="1" a="1"/>
  <c r="I1318" i="1" s="1"/>
  <c r="H1317" i="1" a="1"/>
  <c r="H1317" i="1" s="1"/>
  <c r="F1318" i="1" a="1"/>
  <c r="F1318" i="1" s="1"/>
  <c r="O1317" i="1" a="1"/>
  <c r="O1317" i="1" s="1"/>
  <c r="Q1318" i="1" a="1"/>
  <c r="Q1318" i="1"/>
  <c r="K1318" i="1" a="1"/>
  <c r="K1318" i="1"/>
  <c r="N1318" i="1" a="1"/>
  <c r="N1318" i="1" s="1"/>
  <c r="M1318" i="1" a="1"/>
  <c r="M1318" i="1" s="1"/>
  <c r="L1318" i="1" a="1"/>
  <c r="L1318" i="1" s="1"/>
  <c r="P1263" i="1" a="1"/>
  <c r="P1263" i="1"/>
  <c r="M1263" i="1" a="1"/>
  <c r="M1263" i="1" s="1"/>
  <c r="O1263" i="1" a="1"/>
  <c r="O1263" i="1" s="1"/>
  <c r="Q1263" i="1" a="1"/>
  <c r="Q1263" i="1" s="1"/>
  <c r="N1263" i="1" a="1"/>
  <c r="N1263" i="1" s="1"/>
  <c r="F1259" i="1" a="1"/>
  <c r="F1259" i="1" s="1"/>
  <c r="L1263" i="1" a="1"/>
  <c r="L1263" i="1" s="1"/>
  <c r="L1258" i="1" a="1"/>
  <c r="L1258" i="1"/>
  <c r="K1263" i="1" a="1"/>
  <c r="K1263" i="1" s="1"/>
  <c r="G1263" i="1" a="1"/>
  <c r="G1263" i="1" s="1"/>
  <c r="G1261" i="1" a="1"/>
  <c r="G1261" i="1"/>
  <c r="M1259" i="1" a="1"/>
  <c r="M1259" i="1"/>
  <c r="M1260" i="1" a="1"/>
  <c r="M1260" i="1"/>
  <c r="N1260" i="1" a="1"/>
  <c r="N1260" i="1"/>
  <c r="K1260" i="1" a="1"/>
  <c r="K1260" i="1" s="1"/>
  <c r="L1259" i="1" a="1"/>
  <c r="L1259" i="1"/>
  <c r="K1262" i="1" a="1"/>
  <c r="K1262" i="1" s="1"/>
  <c r="N1258" i="1" a="1"/>
  <c r="N1258" i="1" s="1"/>
  <c r="J1263" i="1" a="1"/>
  <c r="J1263" i="1"/>
  <c r="K1258" i="1" a="1"/>
  <c r="K1258" i="1"/>
  <c r="Q1261" i="1" a="1"/>
  <c r="Q1261" i="1" s="1"/>
  <c r="P1262" i="1" a="1"/>
  <c r="P1262" i="1" s="1"/>
  <c r="G1262" i="1" a="1"/>
  <c r="G1262" i="1" s="1"/>
  <c r="G1260" i="1" a="1"/>
  <c r="G1260" i="1"/>
  <c r="J1260" i="1" a="1"/>
  <c r="J1260" i="1"/>
  <c r="L1261" i="1" a="1"/>
  <c r="L1261" i="1" s="1"/>
  <c r="Q1258" i="1" a="1"/>
  <c r="Q1258" i="1" s="1"/>
  <c r="G1259" i="1" a="1"/>
  <c r="G1259" i="1" s="1"/>
  <c r="O1259" i="1" a="1"/>
  <c r="O1259" i="1"/>
  <c r="I1263" i="1" a="1"/>
  <c r="I1263" i="1" s="1"/>
  <c r="Q1262" i="1" a="1"/>
  <c r="Q1262" i="1" s="1"/>
  <c r="K1259" i="1" a="1"/>
  <c r="K1259" i="1" s="1"/>
  <c r="I1260" i="1" a="1"/>
  <c r="I1260" i="1"/>
  <c r="H1262" i="1" a="1"/>
  <c r="H1262" i="1" s="1"/>
  <c r="F1260" i="1" a="1"/>
  <c r="F1260" i="1" s="1"/>
  <c r="I1259" i="1" a="1"/>
  <c r="I1259" i="1" s="1"/>
  <c r="L1260" i="1" a="1"/>
  <c r="L1260" i="1" s="1"/>
  <c r="J1261" i="1" a="1"/>
  <c r="J1261" i="1" s="1"/>
  <c r="H1263" i="1" a="1"/>
  <c r="H1263" i="1" s="1"/>
  <c r="F1263" i="1" a="1"/>
  <c r="F1263" i="1" s="1"/>
  <c r="O1262" i="1" a="1"/>
  <c r="O1262" i="1"/>
  <c r="N1262" i="1" a="1"/>
  <c r="N1262" i="1" s="1"/>
  <c r="M1262" i="1" a="1"/>
  <c r="M1262" i="1"/>
  <c r="L1262" i="1" a="1"/>
  <c r="L1262" i="1"/>
  <c r="J1262" i="1" a="1"/>
  <c r="J1262" i="1"/>
  <c r="J1259" i="1" a="1"/>
  <c r="J1259" i="1"/>
  <c r="I1262" i="1" a="1"/>
  <c r="I1262" i="1" s="1"/>
  <c r="M1258" i="1" a="1"/>
  <c r="M1258" i="1" s="1"/>
  <c r="P1258" i="1" a="1"/>
  <c r="P1258" i="1" s="1"/>
  <c r="F1262" i="1" a="1"/>
  <c r="F1262" i="1"/>
  <c r="N1261" i="1" a="1"/>
  <c r="N1261" i="1" s="1"/>
  <c r="I1261" i="1" a="1"/>
  <c r="I1261" i="1"/>
  <c r="O1258" i="1" a="1"/>
  <c r="O1258" i="1"/>
  <c r="I1258" i="1" a="1"/>
  <c r="I1258" i="1"/>
  <c r="M1261" i="1" a="1"/>
  <c r="M1261" i="1"/>
  <c r="F1261" i="1" a="1"/>
  <c r="F1261" i="1" s="1"/>
  <c r="Q1260" i="1" a="1"/>
  <c r="Q1260" i="1" s="1"/>
  <c r="J1258" i="1" a="1"/>
  <c r="J1258" i="1" s="1"/>
  <c r="H1260" i="1" a="1"/>
  <c r="H1260" i="1" s="1"/>
  <c r="P1259" i="1" a="1"/>
  <c r="P1259" i="1"/>
  <c r="N1259" i="1" a="1"/>
  <c r="N1259" i="1"/>
  <c r="Q1259" i="1" a="1"/>
  <c r="Q1259" i="1"/>
  <c r="P1261" i="1" a="1"/>
  <c r="P1261" i="1"/>
  <c r="O1261" i="1" a="1"/>
  <c r="O1261" i="1" s="1"/>
  <c r="O1260" i="1" a="1"/>
  <c r="O1260" i="1" s="1"/>
  <c r="K1261" i="1" a="1"/>
  <c r="K1261" i="1" s="1"/>
  <c r="P1260" i="1" a="1"/>
  <c r="P1260" i="1" s="1"/>
  <c r="H1259" i="1" a="1"/>
  <c r="H1259" i="1" s="1"/>
  <c r="H1261" i="1" a="1"/>
  <c r="H1261" i="1" s="1"/>
  <c r="L1255" i="1" a="1"/>
  <c r="L1255" i="1" s="1"/>
  <c r="J1255" i="1" a="1"/>
  <c r="J1255" i="1"/>
  <c r="J1254" i="1" a="1"/>
  <c r="J1254" i="1"/>
  <c r="G1255" i="1" a="1"/>
  <c r="G1255" i="1" s="1"/>
  <c r="K1255" i="1" a="1"/>
  <c r="K1255" i="1" s="1"/>
  <c r="O1256" i="1" a="1"/>
  <c r="O1256" i="1" s="1"/>
  <c r="H1254" i="1" a="1"/>
  <c r="H1254" i="1" s="1"/>
  <c r="Q1253" i="1" a="1"/>
  <c r="Q1253" i="1"/>
  <c r="H1253" i="1" a="1"/>
  <c r="H1253" i="1"/>
  <c r="L1256" i="1" a="1"/>
  <c r="L1256" i="1" s="1"/>
  <c r="P1253" i="1" a="1"/>
  <c r="P1253" i="1"/>
  <c r="H1258" i="1" a="1"/>
  <c r="H1258" i="1"/>
  <c r="Q1257" i="1" a="1"/>
  <c r="Q1257" i="1"/>
  <c r="I1253" i="1" a="1"/>
  <c r="I1253" i="1"/>
  <c r="P1255" i="1" a="1"/>
  <c r="P1255" i="1" s="1"/>
  <c r="Q1252" i="1" a="1"/>
  <c r="Q1252" i="1" s="1"/>
  <c r="O1257" i="1" a="1"/>
  <c r="O1257" i="1" s="1"/>
  <c r="G1253" i="1" a="1"/>
  <c r="G1253" i="1" s="1"/>
  <c r="P1257" i="1" a="1"/>
  <c r="P1257" i="1"/>
  <c r="L1257" i="1" a="1"/>
  <c r="L1257" i="1" s="1"/>
  <c r="K1256" i="1" a="1"/>
  <c r="K1256" i="1"/>
  <c r="N1254" i="1" a="1"/>
  <c r="N1254" i="1"/>
  <c r="J1253" i="1" a="1"/>
  <c r="J1253" i="1"/>
  <c r="G1258" i="1" a="1"/>
  <c r="G1258" i="1" s="1"/>
  <c r="F1258" i="1" a="1"/>
  <c r="F1258" i="1"/>
  <c r="J1257" i="1" a="1"/>
  <c r="J1257" i="1" s="1"/>
  <c r="P1256" i="1" a="1"/>
  <c r="P1256" i="1" s="1"/>
  <c r="G1256" i="1" a="1"/>
  <c r="G1256" i="1" s="1"/>
  <c r="L1254" i="1" a="1"/>
  <c r="L1254" i="1" s="1"/>
  <c r="O1255" i="1" a="1"/>
  <c r="O1255" i="1" s="1"/>
  <c r="H1255" i="1" a="1"/>
  <c r="H1255" i="1" s="1"/>
  <c r="G1254" i="1" a="1"/>
  <c r="G1254" i="1"/>
  <c r="O1253" i="1" a="1"/>
  <c r="O1253" i="1"/>
  <c r="K1253" i="1" a="1"/>
  <c r="K1253" i="1" s="1"/>
  <c r="I1257" i="1" a="1"/>
  <c r="I1257" i="1" s="1"/>
  <c r="Q1256" i="1" a="1"/>
  <c r="Q1256" i="1"/>
  <c r="J1256" i="1" a="1"/>
  <c r="J1256" i="1" s="1"/>
  <c r="M1253" i="1" a="1"/>
  <c r="M1253" i="1" s="1"/>
  <c r="Q1254" i="1" a="1"/>
  <c r="Q1254" i="1" s="1"/>
  <c r="K1254" i="1" a="1"/>
  <c r="K1254" i="1" s="1"/>
  <c r="I1254" i="1" a="1"/>
  <c r="I1254" i="1"/>
  <c r="F1254" i="1" a="1"/>
  <c r="F1254" i="1"/>
  <c r="F1253" i="1" a="1"/>
  <c r="F1253" i="1"/>
  <c r="N1257" i="1" a="1"/>
  <c r="N1257" i="1"/>
  <c r="P1254" i="1" a="1"/>
  <c r="P1254" i="1" s="1"/>
  <c r="F1257" i="1" a="1"/>
  <c r="F1257" i="1" s="1"/>
  <c r="M1257" i="1" a="1"/>
  <c r="M1257" i="1"/>
  <c r="M1256" i="1" a="1"/>
  <c r="M1256" i="1"/>
  <c r="K1257" i="1" a="1"/>
  <c r="K1257" i="1"/>
  <c r="H1257" i="1" a="1"/>
  <c r="H1257" i="1"/>
  <c r="G1257" i="1" a="1"/>
  <c r="G1257" i="1"/>
  <c r="H1256" i="1" a="1"/>
  <c r="H1256" i="1" s="1"/>
  <c r="N1256" i="1" a="1"/>
  <c r="N1256" i="1" s="1"/>
  <c r="I1256" i="1" a="1"/>
  <c r="I1256" i="1"/>
  <c r="F1256" i="1" a="1"/>
  <c r="F1256" i="1"/>
  <c r="N1255" i="1" a="1"/>
  <c r="N1255" i="1" s="1"/>
  <c r="O1254" i="1" a="1"/>
  <c r="O1254" i="1" s="1"/>
  <c r="M1255" i="1" a="1"/>
  <c r="M1255" i="1"/>
  <c r="Q1255" i="1" a="1"/>
  <c r="Q1255" i="1" s="1"/>
  <c r="M1254" i="1" a="1"/>
  <c r="M1254" i="1"/>
  <c r="I1255" i="1" a="1"/>
  <c r="I1255" i="1" s="1"/>
  <c r="L1253" i="1" a="1"/>
  <c r="L1253" i="1"/>
  <c r="F1255" i="1" a="1"/>
  <c r="F1255" i="1"/>
  <c r="N1253" i="1" a="1"/>
  <c r="N1253" i="1"/>
  <c r="G1249" i="1" a="1"/>
  <c r="G1249" i="1"/>
  <c r="P1248" i="1" a="1"/>
  <c r="P1248" i="1" s="1"/>
  <c r="F1249" i="1" a="1"/>
  <c r="F1249" i="1"/>
  <c r="O1248" i="1" a="1"/>
  <c r="O1248" i="1"/>
  <c r="L1248" i="1" a="1"/>
  <c r="L1248" i="1" s="1"/>
  <c r="P1247" i="1" a="1"/>
  <c r="P1247" i="1" s="1"/>
  <c r="O1252" i="1" a="1"/>
  <c r="O1252" i="1"/>
  <c r="N1252" i="1" a="1"/>
  <c r="N1252" i="1"/>
  <c r="M1252" i="1" a="1"/>
  <c r="M1252" i="1"/>
  <c r="O1247" i="1" a="1"/>
  <c r="O1247" i="1"/>
  <c r="L1252" i="1" a="1"/>
  <c r="L1252" i="1" s="1"/>
  <c r="L1251" i="1" a="1"/>
  <c r="L1251" i="1" s="1"/>
  <c r="O1251" i="1" a="1"/>
  <c r="O1251" i="1"/>
  <c r="J1250" i="1" a="1"/>
  <c r="J1250" i="1"/>
  <c r="I1251" i="1" a="1"/>
  <c r="I1251" i="1"/>
  <c r="F1250" i="1" a="1"/>
  <c r="F1250" i="1" s="1"/>
  <c r="J1248" i="1" a="1"/>
  <c r="J1248" i="1"/>
  <c r="K1252" i="1" a="1"/>
  <c r="K1252" i="1" s="1"/>
  <c r="J1252" i="1" a="1"/>
  <c r="J1252" i="1" s="1"/>
  <c r="I1252" i="1" a="1"/>
  <c r="I1252" i="1"/>
  <c r="K1251" i="1" a="1"/>
  <c r="K1251" i="1" s="1"/>
  <c r="O1250" i="1" a="1"/>
  <c r="O1250" i="1" s="1"/>
  <c r="G1250" i="1" a="1"/>
  <c r="G1250" i="1"/>
  <c r="H1248" i="1" a="1"/>
  <c r="H1248" i="1"/>
  <c r="M1247" i="1" a="1"/>
  <c r="M1247" i="1" s="1"/>
  <c r="G1252" i="1" a="1"/>
  <c r="G1252" i="1"/>
  <c r="M1251" i="1" a="1"/>
  <c r="M1251" i="1" s="1"/>
  <c r="K1250" i="1" a="1"/>
  <c r="K1250" i="1"/>
  <c r="L1249" i="1" a="1"/>
  <c r="L1249" i="1"/>
  <c r="F1252" i="1" a="1"/>
  <c r="F1252" i="1" s="1"/>
  <c r="P1251" i="1" a="1"/>
  <c r="P1251" i="1"/>
  <c r="Q1247" i="1" a="1"/>
  <c r="Q1247" i="1"/>
  <c r="Q1251" i="1" a="1"/>
  <c r="Q1251" i="1"/>
  <c r="N1251" i="1" a="1"/>
  <c r="N1251" i="1" s="1"/>
  <c r="Q1249" i="1" a="1"/>
  <c r="Q1249" i="1"/>
  <c r="J1251" i="1" a="1"/>
  <c r="J1251" i="1"/>
  <c r="Q1250" i="1" a="1"/>
  <c r="Q1250" i="1"/>
  <c r="P1250" i="1" a="1"/>
  <c r="P1250" i="1" s="1"/>
  <c r="M1248" i="1" a="1"/>
  <c r="M1248" i="1" s="1"/>
  <c r="M1250" i="1" a="1"/>
  <c r="M1250" i="1"/>
  <c r="H1250" i="1" a="1"/>
  <c r="H1250" i="1" s="1"/>
  <c r="M1249" i="1" a="1"/>
  <c r="M1249" i="1" s="1"/>
  <c r="I1249" i="1" a="1"/>
  <c r="I1249" i="1" s="1"/>
  <c r="H1251" i="1" a="1"/>
  <c r="H1251" i="1" s="1"/>
  <c r="G1251" i="1" a="1"/>
  <c r="G1251" i="1" s="1"/>
  <c r="Q1248" i="1" a="1"/>
  <c r="Q1248" i="1"/>
  <c r="F1248" i="1" a="1"/>
  <c r="F1248" i="1" s="1"/>
  <c r="O1249" i="1" a="1"/>
  <c r="O1249" i="1" s="1"/>
  <c r="N1248" i="1" a="1"/>
  <c r="N1248" i="1" s="1"/>
  <c r="G1248" i="1" a="1"/>
  <c r="G1248" i="1" s="1"/>
  <c r="F1251" i="1" a="1"/>
  <c r="F1251" i="1" s="1"/>
  <c r="I1248" i="1" a="1"/>
  <c r="I1248" i="1" s="1"/>
  <c r="K1249" i="1" a="1"/>
  <c r="K1249" i="1"/>
  <c r="N1250" i="1" a="1"/>
  <c r="N1250" i="1" s="1"/>
  <c r="L1250" i="1" a="1"/>
  <c r="L1250" i="1" s="1"/>
  <c r="J1249" i="1" a="1"/>
  <c r="J1249" i="1" s="1"/>
  <c r="K1248" i="1" a="1"/>
  <c r="K1248" i="1" s="1"/>
  <c r="P1249" i="1" a="1"/>
  <c r="P1249" i="1" s="1"/>
  <c r="N1247" i="1" a="1"/>
  <c r="N1247" i="1"/>
  <c r="H1249" i="1" a="1"/>
  <c r="H1249" i="1" s="1"/>
  <c r="P1252" i="1" a="1"/>
  <c r="P1252" i="1" s="1"/>
  <c r="H1252" i="1" a="1"/>
  <c r="H1252" i="1"/>
  <c r="I1250" i="1" a="1"/>
  <c r="I1250" i="1" s="1"/>
  <c r="N1249" i="1" a="1"/>
  <c r="N1249" i="1"/>
  <c r="G1244" i="1" a="1"/>
  <c r="G1244" i="1"/>
  <c r="O1246" i="1" a="1"/>
  <c r="O1246" i="1"/>
  <c r="L1247" i="1" a="1"/>
  <c r="L1247" i="1"/>
  <c r="G1245" i="1" a="1"/>
  <c r="G1245" i="1"/>
  <c r="L1244" i="1" a="1"/>
  <c r="L1244" i="1" s="1"/>
  <c r="J1246" i="1" a="1"/>
  <c r="J1246" i="1"/>
  <c r="H1246" i="1" a="1"/>
  <c r="H1246" i="1" s="1"/>
  <c r="J1242" i="1" a="1"/>
  <c r="J1242" i="1" s="1"/>
  <c r="Q1244" i="1" a="1"/>
  <c r="Q1244" i="1"/>
  <c r="O1244" i="1" a="1"/>
  <c r="O1244" i="1"/>
  <c r="K1244" i="1" a="1"/>
  <c r="K1244" i="1"/>
  <c r="P1243" i="1" a="1"/>
  <c r="P1243" i="1" s="1"/>
  <c r="N1244" i="1" a="1"/>
  <c r="N1244" i="1" s="1"/>
  <c r="J1245" i="1" a="1"/>
  <c r="J1245" i="1"/>
  <c r="P1242" i="1" a="1"/>
  <c r="P1242" i="1" s="1"/>
  <c r="O1242" i="1" a="1"/>
  <c r="O1242" i="1" s="1"/>
  <c r="P1246" i="1" a="1"/>
  <c r="P1246" i="1" s="1"/>
  <c r="H1244" i="1" a="1"/>
  <c r="H1244" i="1"/>
  <c r="K1247" i="1" a="1"/>
  <c r="K1247" i="1"/>
  <c r="G1246" i="1" a="1"/>
  <c r="G1246" i="1"/>
  <c r="I1244" i="1" a="1"/>
  <c r="I1244" i="1" s="1"/>
  <c r="O1243" i="1" a="1"/>
  <c r="O1243" i="1" s="1"/>
  <c r="I1243" i="1" a="1"/>
  <c r="I1243" i="1" s="1"/>
  <c r="J1247" i="1" a="1"/>
  <c r="J1247" i="1" s="1"/>
  <c r="I1247" i="1" a="1"/>
  <c r="I1247" i="1" s="1"/>
  <c r="F1247" i="1" a="1"/>
  <c r="F1247" i="1" s="1"/>
  <c r="N1246" i="1" a="1"/>
  <c r="N1246" i="1"/>
  <c r="J1244" i="1" a="1"/>
  <c r="J1244" i="1" s="1"/>
  <c r="I1246" i="1" a="1"/>
  <c r="I1246" i="1"/>
  <c r="K1243" i="1" a="1"/>
  <c r="K1243" i="1"/>
  <c r="Q1242" i="1" a="1"/>
  <c r="Q1242" i="1"/>
  <c r="L1246" i="1" a="1"/>
  <c r="L1246" i="1"/>
  <c r="N1245" i="1" a="1"/>
  <c r="N1245" i="1" s="1"/>
  <c r="J1243" i="1" a="1"/>
  <c r="J1243" i="1" s="1"/>
  <c r="H1243" i="1" a="1"/>
  <c r="H1243" i="1"/>
  <c r="F1246" i="1" a="1"/>
  <c r="F1246" i="1" s="1"/>
  <c r="G1243" i="1" a="1"/>
  <c r="G1243" i="1"/>
  <c r="L1243" i="1" a="1"/>
  <c r="L1243" i="1"/>
  <c r="Q1245" i="1" a="1"/>
  <c r="Q1245" i="1"/>
  <c r="H1245" i="1" a="1"/>
  <c r="H1245" i="1"/>
  <c r="O1245" i="1" a="1"/>
  <c r="O1245" i="1"/>
  <c r="L1245" i="1" a="1"/>
  <c r="L1245" i="1" s="1"/>
  <c r="I1245" i="1" a="1"/>
  <c r="I1245" i="1"/>
  <c r="Q1243" i="1" a="1"/>
  <c r="Q1243" i="1" s="1"/>
  <c r="F1243" i="1" a="1"/>
  <c r="F1243" i="1" s="1"/>
  <c r="P1244" i="1" a="1"/>
  <c r="P1244" i="1"/>
  <c r="F1244" i="1" a="1"/>
  <c r="F1244" i="1"/>
  <c r="N1243" i="1" a="1"/>
  <c r="N1243" i="1" s="1"/>
  <c r="M1242" i="1" a="1"/>
  <c r="M1242" i="1"/>
  <c r="F1245" i="1" a="1"/>
  <c r="F1245" i="1" s="1"/>
  <c r="L1242" i="1" a="1"/>
  <c r="L1242" i="1"/>
  <c r="N1242" i="1" a="1"/>
  <c r="N1242" i="1"/>
  <c r="M1244" i="1" a="1"/>
  <c r="M1244" i="1" s="1"/>
  <c r="K1242" i="1" a="1"/>
  <c r="K1242" i="1" s="1"/>
  <c r="M1243" i="1" a="1"/>
  <c r="M1243" i="1" s="1"/>
  <c r="H1247" i="1" a="1"/>
  <c r="H1247" i="1" s="1"/>
  <c r="P1245" i="1" a="1"/>
  <c r="P1245" i="1" s="1"/>
  <c r="M1246" i="1" a="1"/>
  <c r="M1246" i="1"/>
  <c r="G1247" i="1" a="1"/>
  <c r="G1247" i="1"/>
  <c r="Q1246" i="1" a="1"/>
  <c r="Q1246" i="1"/>
  <c r="K1245" i="1" a="1"/>
  <c r="K1245" i="1" s="1"/>
  <c r="K1246" i="1" a="1"/>
  <c r="K1246" i="1" s="1"/>
  <c r="I1242" i="1" a="1"/>
  <c r="I1242" i="1"/>
  <c r="M1245" i="1" a="1"/>
  <c r="M1245" i="1" s="1"/>
  <c r="M1241" i="1" a="1"/>
  <c r="M1241" i="1"/>
  <c r="I1241" i="1" a="1"/>
  <c r="I1241" i="1" s="1"/>
  <c r="G1241" i="1" a="1"/>
  <c r="G1241" i="1"/>
  <c r="H1237" i="1" a="1"/>
  <c r="H1237" i="1"/>
  <c r="F1237" i="1" a="1"/>
  <c r="F1237" i="1"/>
  <c r="F1241" i="1" a="1"/>
  <c r="F1241" i="1" s="1"/>
  <c r="M1240" i="1" a="1"/>
  <c r="M1240" i="1" s="1"/>
  <c r="G1240" i="1" a="1"/>
  <c r="G1240" i="1" s="1"/>
  <c r="H1240" i="1" a="1"/>
  <c r="H1240" i="1" s="1"/>
  <c r="N1240" i="1" a="1"/>
  <c r="N1240" i="1" s="1"/>
  <c r="L1238" i="1" a="1"/>
  <c r="L1238" i="1"/>
  <c r="P1237" i="1" a="1"/>
  <c r="P1237" i="1" s="1"/>
  <c r="N1239" i="1" a="1"/>
  <c r="N1239" i="1" s="1"/>
  <c r="F1240" i="1" a="1"/>
  <c r="F1240" i="1" s="1"/>
  <c r="M1239" i="1" a="1"/>
  <c r="M1239" i="1" s="1"/>
  <c r="O1238" i="1" a="1"/>
  <c r="O1238" i="1" s="1"/>
  <c r="G1239" i="1" a="1"/>
  <c r="G1239" i="1"/>
  <c r="Q1238" i="1" a="1"/>
  <c r="Q1238" i="1"/>
  <c r="F1238" i="1" a="1"/>
  <c r="F1238" i="1" s="1"/>
  <c r="G1237" i="1" a="1"/>
  <c r="G1237" i="1" s="1"/>
  <c r="K1241" i="1" a="1"/>
  <c r="K1241" i="1"/>
  <c r="P1239" i="1" a="1"/>
  <c r="P1239" i="1" s="1"/>
  <c r="O1239" i="1" a="1"/>
  <c r="O1239" i="1"/>
  <c r="J1237" i="1" a="1"/>
  <c r="J1237" i="1"/>
  <c r="P1238" i="1" a="1"/>
  <c r="P1238" i="1"/>
  <c r="K1237" i="1" a="1"/>
  <c r="K1237" i="1"/>
  <c r="L1239" i="1" a="1"/>
  <c r="L1239" i="1"/>
  <c r="N1238" i="1" a="1"/>
  <c r="N1238" i="1" s="1"/>
  <c r="Q1236" i="1" a="1"/>
  <c r="Q1236" i="1"/>
  <c r="Q1240" i="1" a="1"/>
  <c r="Q1240" i="1"/>
  <c r="O1237" i="1" a="1"/>
  <c r="O1237" i="1" s="1"/>
  <c r="L1237" i="1" a="1"/>
  <c r="L1237" i="1" s="1"/>
  <c r="H1239" i="1" a="1"/>
  <c r="H1239" i="1"/>
  <c r="G1242" i="1" a="1"/>
  <c r="G1242" i="1"/>
  <c r="Q1241" i="1" a="1"/>
  <c r="Q1241" i="1"/>
  <c r="K1240" i="1" a="1"/>
  <c r="K1240" i="1"/>
  <c r="O1240" i="1" a="1"/>
  <c r="O1240" i="1" s="1"/>
  <c r="N1237" i="1" a="1"/>
  <c r="N1237" i="1" s="1"/>
  <c r="L1241" i="1" a="1"/>
  <c r="L1241" i="1" s="1"/>
  <c r="I1239" i="1" a="1"/>
  <c r="I1239" i="1"/>
  <c r="Q1237" i="1" a="1"/>
  <c r="Q1237" i="1"/>
  <c r="O1241" i="1" a="1"/>
  <c r="O1241" i="1" s="1"/>
  <c r="N1241" i="1" a="1"/>
  <c r="N1241" i="1"/>
  <c r="J1241" i="1" a="1"/>
  <c r="J1241" i="1"/>
  <c r="I1240" i="1" a="1"/>
  <c r="I1240" i="1" s="1"/>
  <c r="L1240" i="1" a="1"/>
  <c r="L1240" i="1" s="1"/>
  <c r="M1238" i="1" a="1"/>
  <c r="M1238" i="1" s="1"/>
  <c r="F1239" i="1" a="1"/>
  <c r="F1239" i="1"/>
  <c r="J1240" i="1" a="1"/>
  <c r="J1240" i="1" s="1"/>
  <c r="Q1239" i="1" a="1"/>
  <c r="Q1239" i="1" s="1"/>
  <c r="J1239" i="1" a="1"/>
  <c r="J1239" i="1"/>
  <c r="M1237" i="1" a="1"/>
  <c r="M1237" i="1"/>
  <c r="I1237" i="1" a="1"/>
  <c r="I1237" i="1"/>
  <c r="P1240" i="1" a="1"/>
  <c r="P1240" i="1"/>
  <c r="K1239" i="1" a="1"/>
  <c r="K1239" i="1" s="1"/>
  <c r="J1238" i="1" a="1"/>
  <c r="J1238" i="1" s="1"/>
  <c r="G1238" i="1" a="1"/>
  <c r="G1238" i="1"/>
  <c r="K1238" i="1" a="1"/>
  <c r="K1238" i="1"/>
  <c r="I1238" i="1" a="1"/>
  <c r="I1238" i="1"/>
  <c r="H1242" i="1" a="1"/>
  <c r="H1242" i="1"/>
  <c r="F1242" i="1" a="1"/>
  <c r="F1242" i="1" s="1"/>
  <c r="H1238" i="1" a="1"/>
  <c r="H1238" i="1" s="1"/>
  <c r="P1241" i="1" a="1"/>
  <c r="P1241" i="1"/>
  <c r="H1241" i="1" a="1"/>
  <c r="H1241" i="1"/>
  <c r="J1232" i="1" a="1"/>
  <c r="J1232" i="1"/>
  <c r="Q1233" i="1" a="1"/>
  <c r="Q1233" i="1"/>
  <c r="N1234" i="1" a="1"/>
  <c r="N1234" i="1" s="1"/>
  <c r="G1234" i="1" a="1"/>
  <c r="G1234" i="1" s="1"/>
  <c r="N1231" i="1" a="1"/>
  <c r="N1231" i="1" s="1"/>
  <c r="H1234" i="1" a="1"/>
  <c r="H1234" i="1" s="1"/>
  <c r="F1234" i="1" a="1"/>
  <c r="F1234" i="1"/>
  <c r="P1233" i="1" a="1"/>
  <c r="P1233" i="1"/>
  <c r="O1233" i="1" a="1"/>
  <c r="O1233" i="1"/>
  <c r="I1233" i="1" a="1"/>
  <c r="I1233" i="1" s="1"/>
  <c r="N1232" i="1" a="1"/>
  <c r="N1232" i="1"/>
  <c r="M1232" i="1" a="1"/>
  <c r="M1232" i="1"/>
  <c r="O1231" i="1" a="1"/>
  <c r="O1231" i="1" s="1"/>
  <c r="H1232" i="1" a="1"/>
  <c r="H1232" i="1"/>
  <c r="P1231" i="1" a="1"/>
  <c r="P1231" i="1" s="1"/>
  <c r="K1236" i="1" a="1"/>
  <c r="K1236" i="1" s="1"/>
  <c r="L1233" i="1" a="1"/>
  <c r="L1233" i="1" s="1"/>
  <c r="K1233" i="1" a="1"/>
  <c r="K1233" i="1"/>
  <c r="Q1232" i="1" a="1"/>
  <c r="Q1232" i="1"/>
  <c r="P1235" i="1" a="1"/>
  <c r="P1235" i="1" s="1"/>
  <c r="M1231" i="1" a="1"/>
  <c r="M1231" i="1" s="1"/>
  <c r="J1236" i="1" a="1"/>
  <c r="J1236" i="1" s="1"/>
  <c r="I1236" i="1" a="1"/>
  <c r="I1236" i="1" s="1"/>
  <c r="J1233" i="1" a="1"/>
  <c r="J1233" i="1" s="1"/>
  <c r="M1233" i="1" a="1"/>
  <c r="M1233" i="1"/>
  <c r="M1235" i="1" a="1"/>
  <c r="M1235" i="1"/>
  <c r="Q1231" i="1" a="1"/>
  <c r="Q1231" i="1"/>
  <c r="K1234" i="1" a="1"/>
  <c r="K1234" i="1" s="1"/>
  <c r="O1232" i="1" a="1"/>
  <c r="O1232" i="1"/>
  <c r="H1236" i="1" a="1"/>
  <c r="H1236" i="1"/>
  <c r="F1232" i="1" a="1"/>
  <c r="F1232" i="1"/>
  <c r="H1235" i="1" a="1"/>
  <c r="H1235" i="1" s="1"/>
  <c r="J1234" i="1" a="1"/>
  <c r="J1234" i="1" s="1"/>
  <c r="O1236" i="1" a="1"/>
  <c r="O1236" i="1" s="1"/>
  <c r="F1235" i="1" a="1"/>
  <c r="F1235" i="1"/>
  <c r="L1234" i="1" a="1"/>
  <c r="L1234" i="1"/>
  <c r="P1232" i="1" a="1"/>
  <c r="P1232" i="1" s="1"/>
  <c r="K1235" i="1" a="1"/>
  <c r="K1235" i="1" s="1"/>
  <c r="F1233" i="1" a="1"/>
  <c r="F1233" i="1" s="1"/>
  <c r="P1236" i="1" a="1"/>
  <c r="P1236" i="1" s="1"/>
  <c r="N1236" i="1" a="1"/>
  <c r="N1236" i="1"/>
  <c r="M1236" i="1" a="1"/>
  <c r="M1236" i="1" s="1"/>
  <c r="L1236" i="1" a="1"/>
  <c r="L1236" i="1" s="1"/>
  <c r="I1235" i="1" a="1"/>
  <c r="I1235" i="1"/>
  <c r="Q1234" i="1" a="1"/>
  <c r="Q1234" i="1" s="1"/>
  <c r="K1232" i="1" a="1"/>
  <c r="K1232" i="1" s="1"/>
  <c r="G1236" i="1" a="1"/>
  <c r="G1236" i="1"/>
  <c r="O1235" i="1" a="1"/>
  <c r="O1235" i="1" s="1"/>
  <c r="N1235" i="1" a="1"/>
  <c r="N1235" i="1" s="1"/>
  <c r="N1233" i="1" a="1"/>
  <c r="N1233" i="1" s="1"/>
  <c r="I1232" i="1" a="1"/>
  <c r="I1232" i="1" s="1"/>
  <c r="G1232" i="1" a="1"/>
  <c r="G1232" i="1"/>
  <c r="F1236" i="1" a="1"/>
  <c r="F1236" i="1" s="1"/>
  <c r="Q1235" i="1" a="1"/>
  <c r="Q1235" i="1"/>
  <c r="L1232" i="1" a="1"/>
  <c r="L1232" i="1"/>
  <c r="L1235" i="1" a="1"/>
  <c r="L1235" i="1"/>
  <c r="J1235" i="1" a="1"/>
  <c r="J1235" i="1" s="1"/>
  <c r="G1235" i="1" a="1"/>
  <c r="G1235" i="1" s="1"/>
  <c r="O1234" i="1" a="1"/>
  <c r="O1234" i="1" s="1"/>
  <c r="M1234" i="1" a="1"/>
  <c r="M1234" i="1"/>
  <c r="I1234" i="1" a="1"/>
  <c r="I1234" i="1" s="1"/>
  <c r="H1233" i="1" a="1"/>
  <c r="H1233" i="1" s="1"/>
  <c r="G1233" i="1" a="1"/>
  <c r="G1233" i="1"/>
  <c r="P1234" i="1" a="1"/>
  <c r="P1234" i="1" s="1"/>
  <c r="L1229" i="1" a="1"/>
  <c r="L1229" i="1"/>
  <c r="F1231" i="1" a="1"/>
  <c r="F1231" i="1"/>
  <c r="I1229" i="1" a="1"/>
  <c r="I1229" i="1"/>
  <c r="P1230" i="1" a="1"/>
  <c r="P1230" i="1" s="1"/>
  <c r="L1230" i="1" a="1"/>
  <c r="L1230" i="1" s="1"/>
  <c r="I1230" i="1" a="1"/>
  <c r="I1230" i="1" s="1"/>
  <c r="H1230" i="1" a="1"/>
  <c r="H1230" i="1" s="1"/>
  <c r="O1229" i="1" a="1"/>
  <c r="O1229" i="1"/>
  <c r="M1229" i="1" a="1"/>
  <c r="M1229" i="1" s="1"/>
  <c r="G1228" i="1" a="1"/>
  <c r="G1228" i="1" s="1"/>
  <c r="N1226" i="1" a="1"/>
  <c r="N1226" i="1" s="1"/>
  <c r="H1229" i="1" a="1"/>
  <c r="H1229" i="1" s="1"/>
  <c r="Q1227" i="1" a="1"/>
  <c r="Q1227" i="1" s="1"/>
  <c r="O1227" i="1" a="1"/>
  <c r="O1227" i="1" s="1"/>
  <c r="J1226" i="1" a="1"/>
  <c r="J1226" i="1"/>
  <c r="K1229" i="1" a="1"/>
  <c r="K1229" i="1" s="1"/>
  <c r="I1227" i="1" a="1"/>
  <c r="I1227" i="1" s="1"/>
  <c r="P1226" i="1" a="1"/>
  <c r="P1226" i="1"/>
  <c r="K1226" i="1" a="1"/>
  <c r="K1226" i="1"/>
  <c r="H1227" i="1" a="1"/>
  <c r="H1227" i="1" s="1"/>
  <c r="K1227" i="1" a="1"/>
  <c r="K1227" i="1" s="1"/>
  <c r="Q1230" i="1" a="1"/>
  <c r="Q1230" i="1" s="1"/>
  <c r="N1228" i="1" a="1"/>
  <c r="N1228" i="1" s="1"/>
  <c r="N1230" i="1" a="1"/>
  <c r="N1230" i="1" s="1"/>
  <c r="I1226" i="1" a="1"/>
  <c r="I1226" i="1" s="1"/>
  <c r="M1230" i="1" a="1"/>
  <c r="M1230" i="1" s="1"/>
  <c r="K1230" i="1" a="1"/>
  <c r="K1230" i="1"/>
  <c r="P1229" i="1" a="1"/>
  <c r="P1229" i="1"/>
  <c r="N1229" i="1" a="1"/>
  <c r="N1229" i="1" s="1"/>
  <c r="F1229" i="1" a="1"/>
  <c r="F1229" i="1"/>
  <c r="J1227" i="1" a="1"/>
  <c r="J1227" i="1" s="1"/>
  <c r="J1229" i="1" a="1"/>
  <c r="J1229" i="1"/>
  <c r="F1228" i="1" a="1"/>
  <c r="F1228" i="1"/>
  <c r="O1228" i="1" a="1"/>
  <c r="O1228" i="1"/>
  <c r="M1226" i="1" a="1"/>
  <c r="M1226" i="1" s="1"/>
  <c r="F1227" i="1" a="1"/>
  <c r="F1227" i="1" s="1"/>
  <c r="G1229" i="1" a="1"/>
  <c r="G1229" i="1" s="1"/>
  <c r="L1227" i="1" a="1"/>
  <c r="L1227" i="1" s="1"/>
  <c r="F1230" i="1" a="1"/>
  <c r="F1230" i="1"/>
  <c r="M1228" i="1" a="1"/>
  <c r="M1228" i="1" s="1"/>
  <c r="J1228" i="1" a="1"/>
  <c r="J1228" i="1" s="1"/>
  <c r="K1228" i="1" a="1"/>
  <c r="K1228" i="1" s="1"/>
  <c r="I1228" i="1" a="1"/>
  <c r="I1228" i="1"/>
  <c r="H1228" i="1" a="1"/>
  <c r="H1228" i="1" s="1"/>
  <c r="N1227" i="1" a="1"/>
  <c r="N1227" i="1"/>
  <c r="Q1226" i="1" a="1"/>
  <c r="Q1226" i="1" s="1"/>
  <c r="J1230" i="1" a="1"/>
  <c r="J1230" i="1" s="1"/>
  <c r="L1231" i="1" a="1"/>
  <c r="L1231" i="1" s="1"/>
  <c r="K1231" i="1" a="1"/>
  <c r="K1231" i="1" s="1"/>
  <c r="P1228" i="1" a="1"/>
  <c r="P1228" i="1"/>
  <c r="J1231" i="1" a="1"/>
  <c r="J1231" i="1" s="1"/>
  <c r="I1231" i="1" a="1"/>
  <c r="I1231" i="1"/>
  <c r="Q1228" i="1" a="1"/>
  <c r="Q1228" i="1"/>
  <c r="G1227" i="1" a="1"/>
  <c r="G1227" i="1" s="1"/>
  <c r="H1231" i="1" a="1"/>
  <c r="H1231" i="1"/>
  <c r="L1228" i="1" a="1"/>
  <c r="L1228" i="1"/>
  <c r="G1231" i="1" a="1"/>
  <c r="G1231" i="1"/>
  <c r="M1227" i="1" a="1"/>
  <c r="M1227" i="1" s="1"/>
  <c r="P1227" i="1" a="1"/>
  <c r="P1227" i="1" s="1"/>
  <c r="O1230" i="1" a="1"/>
  <c r="O1230" i="1" s="1"/>
  <c r="L1226" i="1" a="1"/>
  <c r="L1226" i="1" s="1"/>
  <c r="Q1229" i="1" a="1"/>
  <c r="Q1229" i="1" s="1"/>
  <c r="O1226" i="1" a="1"/>
  <c r="O1226" i="1"/>
  <c r="G1230" i="1" a="1"/>
  <c r="G1230" i="1"/>
  <c r="M1222" i="1" a="1"/>
  <c r="M1222" i="1" s="1"/>
  <c r="K1222" i="1" a="1"/>
  <c r="K1222" i="1" s="1"/>
  <c r="L1221" i="1" a="1"/>
  <c r="L1221" i="1" s="1"/>
  <c r="H1221" i="1" a="1"/>
  <c r="H1221" i="1" s="1"/>
  <c r="F1225" i="1" a="1"/>
  <c r="F1225" i="1" s="1"/>
  <c r="H1226" i="1" a="1"/>
  <c r="H1226" i="1" s="1"/>
  <c r="O1224" i="1" a="1"/>
  <c r="O1224" i="1" s="1"/>
  <c r="G1223" i="1" a="1"/>
  <c r="G1223" i="1" s="1"/>
  <c r="G1226" i="1" a="1"/>
  <c r="G1226" i="1"/>
  <c r="M1224" i="1" a="1"/>
  <c r="M1224" i="1" s="1"/>
  <c r="F1223" i="1" a="1"/>
  <c r="F1223" i="1" s="1"/>
  <c r="F1226" i="1" a="1"/>
  <c r="F1226" i="1" s="1"/>
  <c r="Q1224" i="1" a="1"/>
  <c r="Q1224" i="1" s="1"/>
  <c r="Q1221" i="1" a="1"/>
  <c r="Q1221" i="1" s="1"/>
  <c r="Q1225" i="1" a="1"/>
  <c r="Q1225" i="1" s="1"/>
  <c r="P1225" i="1" a="1"/>
  <c r="P1225" i="1" s="1"/>
  <c r="I1225" i="1" a="1"/>
  <c r="I1225" i="1"/>
  <c r="G1222" i="1" a="1"/>
  <c r="G1222" i="1" s="1"/>
  <c r="K1223" i="1" a="1"/>
  <c r="K1223" i="1" s="1"/>
  <c r="O1225" i="1" a="1"/>
  <c r="O1225" i="1" s="1"/>
  <c r="K1225" i="1" a="1"/>
  <c r="K1225" i="1"/>
  <c r="I1223" i="1" a="1"/>
  <c r="I1223" i="1"/>
  <c r="H1223" i="1" a="1"/>
  <c r="H1223" i="1"/>
  <c r="J1221" i="1" a="1"/>
  <c r="J1221" i="1" s="1"/>
  <c r="G1224" i="1" a="1"/>
  <c r="G1224" i="1" s="1"/>
  <c r="P1223" i="1" a="1"/>
  <c r="P1223" i="1"/>
  <c r="N1223" i="1" a="1"/>
  <c r="N1223" i="1"/>
  <c r="L1224" i="1" a="1"/>
  <c r="L1224" i="1"/>
  <c r="Q1223" i="1" a="1"/>
  <c r="Q1223" i="1"/>
  <c r="K1224" i="1" a="1"/>
  <c r="K1224" i="1"/>
  <c r="J1224" i="1" a="1"/>
  <c r="J1224" i="1"/>
  <c r="O1223" i="1" a="1"/>
  <c r="O1223" i="1" s="1"/>
  <c r="K1221" i="1" a="1"/>
  <c r="K1221" i="1" s="1"/>
  <c r="G1221" i="1" a="1"/>
  <c r="G1221" i="1"/>
  <c r="Q1222" i="1" a="1"/>
  <c r="Q1222" i="1" s="1"/>
  <c r="F1222" i="1" a="1"/>
  <c r="F1222" i="1" s="1"/>
  <c r="L1225" i="1" a="1"/>
  <c r="L1225" i="1"/>
  <c r="M1223" i="1" a="1"/>
  <c r="M1223" i="1" s="1"/>
  <c r="P1222" i="1" a="1"/>
  <c r="P1222" i="1"/>
  <c r="N1225" i="1" a="1"/>
  <c r="N1225" i="1"/>
  <c r="O1221" i="1" a="1"/>
  <c r="O1221" i="1"/>
  <c r="F1221" i="1" a="1"/>
  <c r="F1221" i="1"/>
  <c r="P1224" i="1" a="1"/>
  <c r="P1224" i="1"/>
  <c r="N1221" i="1" a="1"/>
  <c r="N1221" i="1" s="1"/>
  <c r="P1221" i="1" a="1"/>
  <c r="P1221" i="1" s="1"/>
  <c r="M1225" i="1" a="1"/>
  <c r="M1225" i="1" s="1"/>
  <c r="H1222" i="1" a="1"/>
  <c r="H1222" i="1" s="1"/>
  <c r="J1225" i="1" a="1"/>
  <c r="J1225" i="1"/>
  <c r="H1225" i="1" a="1"/>
  <c r="H1225" i="1" s="1"/>
  <c r="L1222" i="1" a="1"/>
  <c r="L1222" i="1"/>
  <c r="G1225" i="1" a="1"/>
  <c r="G1225" i="1"/>
  <c r="I1222" i="1" a="1"/>
  <c r="I1222" i="1" s="1"/>
  <c r="I1221" i="1" a="1"/>
  <c r="I1221" i="1"/>
  <c r="J1222" i="1" a="1"/>
  <c r="J1222" i="1" s="1"/>
  <c r="O1222" i="1" a="1"/>
  <c r="O1222" i="1" s="1"/>
  <c r="N1224" i="1" a="1"/>
  <c r="N1224" i="1"/>
  <c r="M1221" i="1" a="1"/>
  <c r="M1221" i="1"/>
  <c r="I1224" i="1" a="1"/>
  <c r="I1224" i="1"/>
  <c r="H1224" i="1" a="1"/>
  <c r="H1224" i="1"/>
  <c r="F1224" i="1" a="1"/>
  <c r="F1224" i="1" s="1"/>
  <c r="Q1220" i="1" a="1"/>
  <c r="Q1220" i="1" s="1"/>
  <c r="J1223" i="1" a="1"/>
  <c r="J1223" i="1" s="1"/>
  <c r="L1223" i="1" a="1"/>
  <c r="L1223" i="1"/>
  <c r="N1222" i="1" a="1"/>
  <c r="N1222" i="1" s="1"/>
  <c r="O1218" i="1" a="1"/>
  <c r="O1218" i="1" s="1"/>
  <c r="N1216" i="1" a="1"/>
  <c r="N1216" i="1" s="1"/>
  <c r="H1218" i="1" a="1"/>
  <c r="H1218" i="1" s="1"/>
  <c r="O1217" i="1" a="1"/>
  <c r="O1217" i="1" s="1"/>
  <c r="P1215" i="1" a="1"/>
  <c r="P1215" i="1"/>
  <c r="F1218" i="1" a="1"/>
  <c r="F1218" i="1" s="1"/>
  <c r="I1216" i="1" a="1"/>
  <c r="I1216" i="1"/>
  <c r="P1220" i="1" a="1"/>
  <c r="P1220" i="1" s="1"/>
  <c r="O1220" i="1" a="1"/>
  <c r="O1220" i="1" s="1"/>
  <c r="N1220" i="1" a="1"/>
  <c r="N1220" i="1" s="1"/>
  <c r="L1220" i="1" a="1"/>
  <c r="L1220" i="1" s="1"/>
  <c r="M1218" i="1" a="1"/>
  <c r="M1218" i="1" s="1"/>
  <c r="G1219" i="1" a="1"/>
  <c r="G1219" i="1"/>
  <c r="H1217" i="1" a="1"/>
  <c r="H1217" i="1"/>
  <c r="M1220" i="1" a="1"/>
  <c r="M1220" i="1"/>
  <c r="I1218" i="1" a="1"/>
  <c r="I1218" i="1"/>
  <c r="K1220" i="1" a="1"/>
  <c r="K1220" i="1"/>
  <c r="P1219" i="1" a="1"/>
  <c r="P1219" i="1" s="1"/>
  <c r="Q1216" i="1" a="1"/>
  <c r="Q1216" i="1"/>
  <c r="G1217" i="1" a="1"/>
  <c r="G1217" i="1"/>
  <c r="O1219" i="1" a="1"/>
  <c r="O1219" i="1" s="1"/>
  <c r="K1219" i="1" a="1"/>
  <c r="K1219" i="1"/>
  <c r="M1216" i="1" a="1"/>
  <c r="M1216" i="1" s="1"/>
  <c r="F1220" i="1" a="1"/>
  <c r="F1220" i="1" s="1"/>
  <c r="J1220" i="1" a="1"/>
  <c r="J1220" i="1" s="1"/>
  <c r="I1220" i="1" a="1"/>
  <c r="I1220" i="1" s="1"/>
  <c r="K1218" i="1" a="1"/>
  <c r="K1218" i="1" s="1"/>
  <c r="Q1218" i="1" a="1"/>
  <c r="Q1218" i="1"/>
  <c r="N1218" i="1" a="1"/>
  <c r="N1218" i="1" s="1"/>
  <c r="K1217" i="1" a="1"/>
  <c r="K1217" i="1" s="1"/>
  <c r="J1216" i="1" a="1"/>
  <c r="J1216" i="1"/>
  <c r="G1220" i="1" a="1"/>
  <c r="G1220" i="1" s="1"/>
  <c r="Q1219" i="1" a="1"/>
  <c r="Q1219" i="1" s="1"/>
  <c r="L1219" i="1" a="1"/>
  <c r="L1219" i="1" s="1"/>
  <c r="F1219" i="1" a="1"/>
  <c r="F1219" i="1"/>
  <c r="I1217" i="1" a="1"/>
  <c r="I1217" i="1" s="1"/>
  <c r="L1216" i="1" a="1"/>
  <c r="L1216" i="1"/>
  <c r="Q1215" i="1" a="1"/>
  <c r="Q1215" i="1" s="1"/>
  <c r="L1218" i="1" a="1"/>
  <c r="L1218" i="1" s="1"/>
  <c r="G1218" i="1" a="1"/>
  <c r="G1218" i="1"/>
  <c r="Q1217" i="1" a="1"/>
  <c r="Q1217" i="1" s="1"/>
  <c r="F1217" i="1" a="1"/>
  <c r="F1217" i="1" s="1"/>
  <c r="O1216" i="1" a="1"/>
  <c r="O1216" i="1"/>
  <c r="J1217" i="1" a="1"/>
  <c r="J1217" i="1"/>
  <c r="K1216" i="1" a="1"/>
  <c r="K1216" i="1"/>
  <c r="N1217" i="1" a="1"/>
  <c r="N1217" i="1" s="1"/>
  <c r="L1217" i="1" a="1"/>
  <c r="L1217" i="1"/>
  <c r="H1216" i="1" a="1"/>
  <c r="H1216" i="1" s="1"/>
  <c r="J1219" i="1" a="1"/>
  <c r="J1219" i="1"/>
  <c r="J1218" i="1" a="1"/>
  <c r="J1218" i="1" s="1"/>
  <c r="O1215" i="1" a="1"/>
  <c r="O1215" i="1" s="1"/>
  <c r="P1216" i="1" a="1"/>
  <c r="P1216" i="1" s="1"/>
  <c r="H1220" i="1" a="1"/>
  <c r="H1220" i="1" s="1"/>
  <c r="N1219" i="1" a="1"/>
  <c r="N1219" i="1" s="1"/>
  <c r="M1219" i="1" a="1"/>
  <c r="M1219" i="1" s="1"/>
  <c r="P1218" i="1" a="1"/>
  <c r="P1218" i="1"/>
  <c r="F1216" i="1" a="1"/>
  <c r="F1216" i="1" s="1"/>
  <c r="P1217" i="1" a="1"/>
  <c r="P1217" i="1" s="1"/>
  <c r="M1217" i="1" a="1"/>
  <c r="M1217" i="1" s="1"/>
  <c r="G1216" i="1" a="1"/>
  <c r="G1216" i="1" s="1"/>
  <c r="I1219" i="1" a="1"/>
  <c r="I1219" i="1" s="1"/>
  <c r="H1219" i="1" a="1"/>
  <c r="H1219" i="1" s="1"/>
  <c r="M1211" i="1" a="1"/>
  <c r="M1211" i="1"/>
  <c r="H1211" i="1" a="1"/>
  <c r="H1211" i="1" s="1"/>
  <c r="O1209" i="1" a="1"/>
  <c r="O1209" i="1"/>
  <c r="P1210" i="1" a="1"/>
  <c r="P1210" i="1" s="1"/>
  <c r="M1210" i="1" a="1"/>
  <c r="M1210" i="1" s="1"/>
  <c r="O1214" i="1" a="1"/>
  <c r="O1214" i="1" s="1"/>
  <c r="G1210" i="1" a="1"/>
  <c r="G1210" i="1"/>
  <c r="F1212" i="1" a="1"/>
  <c r="F1212" i="1"/>
  <c r="K1211" i="1" a="1"/>
  <c r="K1211" i="1"/>
  <c r="J1211" i="1" a="1"/>
  <c r="J1211" i="1" s="1"/>
  <c r="J1210" i="1" a="1"/>
  <c r="J1210" i="1"/>
  <c r="H1210" i="1" a="1"/>
  <c r="H1210" i="1"/>
  <c r="F1211" i="1" a="1"/>
  <c r="F1211" i="1" s="1"/>
  <c r="K1215" i="1" a="1"/>
  <c r="K1215" i="1"/>
  <c r="G1215" i="1" a="1"/>
  <c r="G1215" i="1"/>
  <c r="F1210" i="1" a="1"/>
  <c r="F1210" i="1" s="1"/>
  <c r="G1211" i="1" a="1"/>
  <c r="G1211" i="1" s="1"/>
  <c r="O1210" i="1" a="1"/>
  <c r="O1210" i="1" s="1"/>
  <c r="F1215" i="1" a="1"/>
  <c r="F1215" i="1" s="1"/>
  <c r="N1214" i="1" a="1"/>
  <c r="N1214" i="1"/>
  <c r="H1212" i="1" a="1"/>
  <c r="H1212" i="1"/>
  <c r="L1215" i="1" a="1"/>
  <c r="L1215" i="1"/>
  <c r="I1214" i="1" a="1"/>
  <c r="I1214" i="1" s="1"/>
  <c r="N1209" i="1" a="1"/>
  <c r="N1209" i="1" s="1"/>
  <c r="Q1210" i="1" a="1"/>
  <c r="Q1210" i="1" s="1"/>
  <c r="L1211" i="1" a="1"/>
  <c r="L1211" i="1"/>
  <c r="K1210" i="1" a="1"/>
  <c r="K1210" i="1" s="1"/>
  <c r="Q1209" i="1" a="1"/>
  <c r="Q1209" i="1" s="1"/>
  <c r="G1214" i="1" a="1"/>
  <c r="G1214" i="1"/>
  <c r="M1212" i="1" a="1"/>
  <c r="M1212" i="1"/>
  <c r="F1214" i="1" a="1"/>
  <c r="F1214" i="1" s="1"/>
  <c r="N1215" i="1" a="1"/>
  <c r="N1215" i="1" s="1"/>
  <c r="J1212" i="1" a="1"/>
  <c r="J1212" i="1"/>
  <c r="I1210" i="1" a="1"/>
  <c r="I1210" i="1" s="1"/>
  <c r="O1212" i="1" a="1"/>
  <c r="O1212" i="1" s="1"/>
  <c r="Q1211" i="1" a="1"/>
  <c r="Q1211" i="1" s="1"/>
  <c r="M1215" i="1" a="1"/>
  <c r="M1215" i="1" s="1"/>
  <c r="K1212" i="1" a="1"/>
  <c r="K1212" i="1"/>
  <c r="K1214" i="1" a="1"/>
  <c r="K1214" i="1" s="1"/>
  <c r="Q1214" i="1" a="1"/>
  <c r="Q1214" i="1"/>
  <c r="J1215" i="1" a="1"/>
  <c r="J1215" i="1" s="1"/>
  <c r="I1215" i="1" a="1"/>
  <c r="I1215" i="1" s="1"/>
  <c r="H1215" i="1" a="1"/>
  <c r="H1215" i="1" s="1"/>
  <c r="P1214" i="1" a="1"/>
  <c r="P1214" i="1" s="1"/>
  <c r="O1211" i="1" a="1"/>
  <c r="O1211" i="1" s="1"/>
  <c r="Q1212" i="1" a="1"/>
  <c r="Q1212" i="1" s="1"/>
  <c r="P1212" i="1" a="1"/>
  <c r="P1212" i="1" s="1"/>
  <c r="M1214" i="1" a="1"/>
  <c r="M1214" i="1" s="1"/>
  <c r="L1214" i="1" a="1"/>
  <c r="L1214" i="1"/>
  <c r="I1212" i="1" a="1"/>
  <c r="I1212" i="1" s="1"/>
  <c r="L1210" i="1" a="1"/>
  <c r="L1210" i="1"/>
  <c r="N1212" i="1" a="1"/>
  <c r="N1212" i="1"/>
  <c r="N1210" i="1" a="1"/>
  <c r="N1210" i="1"/>
  <c r="J1214" i="1" a="1"/>
  <c r="J1214" i="1" s="1"/>
  <c r="N1211" i="1" a="1"/>
  <c r="N1211" i="1" s="1"/>
  <c r="I1211" i="1" a="1"/>
  <c r="I1211" i="1" s="1"/>
  <c r="H1214" i="1" a="1"/>
  <c r="H1214" i="1"/>
  <c r="P1209" i="1" a="1"/>
  <c r="P1209" i="1" s="1"/>
  <c r="L1212" i="1" a="1"/>
  <c r="L1212" i="1" s="1"/>
  <c r="G1212" i="1" a="1"/>
  <c r="G1212" i="1"/>
  <c r="P1211" i="1" a="1"/>
  <c r="P1211" i="1" s="1"/>
  <c r="F1202" i="1" a="1"/>
  <c r="F1202" i="1"/>
  <c r="G1208" i="1" a="1"/>
  <c r="G1208" i="1"/>
  <c r="N1201" i="1" a="1"/>
  <c r="N1201" i="1"/>
  <c r="O1202" i="1" a="1"/>
  <c r="O1202" i="1" s="1"/>
  <c r="J1202" i="1" a="1"/>
  <c r="J1202" i="1" s="1"/>
  <c r="H1202" i="1" a="1"/>
  <c r="H1202" i="1" s="1"/>
  <c r="I1202" i="1" a="1"/>
  <c r="I1202" i="1" s="1"/>
  <c r="O1201" i="1" a="1"/>
  <c r="O1201" i="1"/>
  <c r="H1201" i="1" a="1"/>
  <c r="H1201" i="1"/>
  <c r="N1200" i="1" a="1"/>
  <c r="N1200" i="1"/>
  <c r="O1200" i="1" a="1"/>
  <c r="O1200" i="1" s="1"/>
  <c r="K1202" i="1" a="1"/>
  <c r="K1202" i="1" s="1"/>
  <c r="P1202" i="1" a="1"/>
  <c r="P1202" i="1"/>
  <c r="J1201" i="1" a="1"/>
  <c r="J1201" i="1" s="1"/>
  <c r="L1201" i="1" a="1"/>
  <c r="L1201" i="1" s="1"/>
  <c r="K1208" i="1" a="1"/>
  <c r="K1208" i="1"/>
  <c r="M1209" i="1" a="1"/>
  <c r="M1209" i="1"/>
  <c r="L1209" i="1" a="1"/>
  <c r="L1209" i="1"/>
  <c r="K1209" i="1" a="1"/>
  <c r="K1209" i="1" s="1"/>
  <c r="J1209" i="1" a="1"/>
  <c r="J1209" i="1" s="1"/>
  <c r="I1209" i="1" a="1"/>
  <c r="I1209" i="1" s="1"/>
  <c r="O1208" i="1" a="1"/>
  <c r="O1208" i="1"/>
  <c r="H1209" i="1" a="1"/>
  <c r="H1209" i="1"/>
  <c r="H1208" i="1" a="1"/>
  <c r="H1208" i="1"/>
  <c r="P1208" i="1" a="1"/>
  <c r="P1208" i="1"/>
  <c r="G1209" i="1" a="1"/>
  <c r="G1209" i="1"/>
  <c r="F1209" i="1" a="1"/>
  <c r="F1209" i="1" s="1"/>
  <c r="M1208" i="1" a="1"/>
  <c r="M1208" i="1" s="1"/>
  <c r="N1202" i="1" a="1"/>
  <c r="N1202" i="1" s="1"/>
  <c r="F1201" i="1" a="1"/>
  <c r="F1201" i="1"/>
  <c r="M1202" i="1" a="1"/>
  <c r="M1202" i="1"/>
  <c r="G1202" i="1" a="1"/>
  <c r="G1202" i="1"/>
  <c r="Q1201" i="1" a="1"/>
  <c r="Q1201" i="1"/>
  <c r="Q1208" i="1" a="1"/>
  <c r="Q1208" i="1" s="1"/>
  <c r="N1208" i="1" a="1"/>
  <c r="N1208" i="1" s="1"/>
  <c r="F1208" i="1" a="1"/>
  <c r="F1208" i="1"/>
  <c r="M1201" i="1" a="1"/>
  <c r="M1201" i="1"/>
  <c r="P1201" i="1" a="1"/>
  <c r="P1201" i="1"/>
  <c r="Q1202" i="1" a="1"/>
  <c r="Q1202" i="1" s="1"/>
  <c r="P1200" i="1" a="1"/>
  <c r="P1200" i="1" s="1"/>
  <c r="K1201" i="1" a="1"/>
  <c r="K1201" i="1" s="1"/>
  <c r="L1208" i="1" a="1"/>
  <c r="L1208" i="1"/>
  <c r="I1201" i="1" a="1"/>
  <c r="I1201" i="1" s="1"/>
  <c r="J1208" i="1" a="1"/>
  <c r="J1208" i="1" s="1"/>
  <c r="L1202" i="1" a="1"/>
  <c r="L1202" i="1" s="1"/>
  <c r="Q1200" i="1" a="1"/>
  <c r="Q1200" i="1" s="1"/>
  <c r="I1208" i="1" a="1"/>
  <c r="I1208" i="1"/>
  <c r="G1201" i="1" a="1"/>
  <c r="G1201" i="1"/>
  <c r="O1198" i="1" a="1"/>
  <c r="O1198" i="1" s="1"/>
  <c r="F1196" i="1" a="1"/>
  <c r="F1196" i="1" s="1"/>
  <c r="M1196" i="1" a="1"/>
  <c r="M1196" i="1"/>
  <c r="L1196" i="1" a="1"/>
  <c r="L1196" i="1"/>
  <c r="I1200" i="1" a="1"/>
  <c r="I1200" i="1"/>
  <c r="H1200" i="1" a="1"/>
  <c r="H1200" i="1" s="1"/>
  <c r="K1199" i="1" a="1"/>
  <c r="K1199" i="1"/>
  <c r="Q1195" i="1" a="1"/>
  <c r="Q1195" i="1" s="1"/>
  <c r="I1196" i="1" a="1"/>
  <c r="I1196" i="1" s="1"/>
  <c r="O1199" i="1" a="1"/>
  <c r="O1199" i="1"/>
  <c r="P1198" i="1" a="1"/>
  <c r="P1198" i="1"/>
  <c r="P1197" i="1" a="1"/>
  <c r="P1197" i="1" s="1"/>
  <c r="F1197" i="1" a="1"/>
  <c r="F1197" i="1" s="1"/>
  <c r="G1200" i="1" a="1"/>
  <c r="G1200" i="1"/>
  <c r="F1200" i="1" a="1"/>
  <c r="F1200" i="1" s="1"/>
  <c r="M1197" i="1" a="1"/>
  <c r="M1197" i="1"/>
  <c r="Q1199" i="1" a="1"/>
  <c r="Q1199" i="1" s="1"/>
  <c r="F1198" i="1" a="1"/>
  <c r="F1198" i="1"/>
  <c r="P1199" i="1" a="1"/>
  <c r="P1199" i="1"/>
  <c r="N1199" i="1" a="1"/>
  <c r="N1199" i="1"/>
  <c r="N1197" i="1" a="1"/>
  <c r="N1197" i="1"/>
  <c r="M1199" i="1" a="1"/>
  <c r="M1199" i="1" s="1"/>
  <c r="L1199" i="1" a="1"/>
  <c r="L1199" i="1"/>
  <c r="H1197" i="1" a="1"/>
  <c r="H1197" i="1" s="1"/>
  <c r="M1195" i="1" a="1"/>
  <c r="M1195" i="1"/>
  <c r="H1199" i="1" a="1"/>
  <c r="H1199" i="1"/>
  <c r="J1197" i="1" a="1"/>
  <c r="J1197" i="1"/>
  <c r="G1199" i="1" a="1"/>
  <c r="G1199" i="1" s="1"/>
  <c r="F1199" i="1" a="1"/>
  <c r="F1199" i="1" s="1"/>
  <c r="N1198" i="1" a="1"/>
  <c r="N1198" i="1"/>
  <c r="G1198" i="1" a="1"/>
  <c r="G1198" i="1" s="1"/>
  <c r="P1196" i="1" a="1"/>
  <c r="P1196" i="1" s="1"/>
  <c r="L1197" i="1" a="1"/>
  <c r="L1197" i="1" s="1"/>
  <c r="P1195" i="1" a="1"/>
  <c r="P1195" i="1" s="1"/>
  <c r="I1197" i="1" a="1"/>
  <c r="I1197" i="1"/>
  <c r="N1196" i="1" a="1"/>
  <c r="N1196" i="1"/>
  <c r="O1195" i="1" a="1"/>
  <c r="O1195" i="1" s="1"/>
  <c r="H1198" i="1" a="1"/>
  <c r="H1198" i="1" s="1"/>
  <c r="K1197" i="1" a="1"/>
  <c r="K1197" i="1" s="1"/>
  <c r="I1199" i="1" a="1"/>
  <c r="I1199" i="1"/>
  <c r="J1198" i="1" a="1"/>
  <c r="J1198" i="1"/>
  <c r="Q1197" i="1" a="1"/>
  <c r="Q1197" i="1"/>
  <c r="G1196" i="1" a="1"/>
  <c r="G1196" i="1" s="1"/>
  <c r="G1197" i="1" a="1"/>
  <c r="G1197" i="1"/>
  <c r="J1199" i="1" a="1"/>
  <c r="J1199" i="1"/>
  <c r="Q1196" i="1" a="1"/>
  <c r="Q1196" i="1" s="1"/>
  <c r="K1196" i="1" a="1"/>
  <c r="K1196" i="1" s="1"/>
  <c r="O1196" i="1" a="1"/>
  <c r="O1196" i="1" s="1"/>
  <c r="L1195" i="1" a="1"/>
  <c r="L1195" i="1" s="1"/>
  <c r="L1198" i="1" a="1"/>
  <c r="L1198" i="1"/>
  <c r="K1198" i="1" a="1"/>
  <c r="K1198" i="1" s="1"/>
  <c r="I1198" i="1" a="1"/>
  <c r="I1198" i="1"/>
  <c r="H1196" i="1" a="1"/>
  <c r="H1196" i="1"/>
  <c r="M1200" i="1" a="1"/>
  <c r="M1200" i="1" s="1"/>
  <c r="N1195" i="1" a="1"/>
  <c r="N1195" i="1"/>
  <c r="J1195" i="1" a="1"/>
  <c r="J1195" i="1" s="1"/>
  <c r="M1198" i="1" a="1"/>
  <c r="M1198" i="1" s="1"/>
  <c r="J1200" i="1" a="1"/>
  <c r="J1200" i="1" s="1"/>
  <c r="J1196" i="1" a="1"/>
  <c r="J1196" i="1" s="1"/>
  <c r="L1200" i="1" a="1"/>
  <c r="L1200" i="1"/>
  <c r="K1195" i="1" a="1"/>
  <c r="K1195" i="1" s="1"/>
  <c r="K1200" i="1" a="1"/>
  <c r="K1200" i="1"/>
  <c r="O1197" i="1" a="1"/>
  <c r="O1197" i="1"/>
  <c r="Q1198" i="1" a="1"/>
  <c r="Q1198" i="1"/>
  <c r="I1192" i="1" a="1"/>
  <c r="I1192" i="1"/>
  <c r="L1193" i="1" a="1"/>
  <c r="L1193" i="1" s="1"/>
  <c r="I1193" i="1" a="1"/>
  <c r="I1193" i="1" s="1"/>
  <c r="J1192" i="1" a="1"/>
  <c r="J1192" i="1" s="1"/>
  <c r="O1193" i="1" a="1"/>
  <c r="O1193" i="1" s="1"/>
  <c r="P1193" i="1" a="1"/>
  <c r="P1193" i="1"/>
  <c r="G1193" i="1" a="1"/>
  <c r="G1193" i="1" s="1"/>
  <c r="P1191" i="1" a="1"/>
  <c r="P1191" i="1"/>
  <c r="I1191" i="1" a="1"/>
  <c r="I1191" i="1" s="1"/>
  <c r="K1190" i="1" a="1"/>
  <c r="K1190" i="1" s="1"/>
  <c r="H1193" i="1" a="1"/>
  <c r="H1193" i="1"/>
  <c r="K1192" i="1" a="1"/>
  <c r="K1192" i="1" s="1"/>
  <c r="Q1191" i="1" a="1"/>
  <c r="Q1191" i="1"/>
  <c r="J1190" i="1" a="1"/>
  <c r="J1190" i="1"/>
  <c r="J1191" i="1" a="1"/>
  <c r="J1191" i="1"/>
  <c r="Q1192" i="1" a="1"/>
  <c r="Q1192" i="1"/>
  <c r="M1194" i="1" a="1"/>
  <c r="M1194" i="1"/>
  <c r="G1194" i="1" a="1"/>
  <c r="G1194" i="1"/>
  <c r="I1195" i="1" a="1"/>
  <c r="I1195" i="1" s="1"/>
  <c r="H1195" i="1" a="1"/>
  <c r="H1195" i="1" s="1"/>
  <c r="Q1194" i="1" a="1"/>
  <c r="Q1194" i="1" s="1"/>
  <c r="K1193" i="1" a="1"/>
  <c r="K1193" i="1"/>
  <c r="G1195" i="1" a="1"/>
  <c r="G1195" i="1" s="1"/>
  <c r="M1192" i="1" a="1"/>
  <c r="M1192" i="1"/>
  <c r="I1194" i="1" a="1"/>
  <c r="I1194" i="1"/>
  <c r="F1193" i="1" a="1"/>
  <c r="F1193" i="1" s="1"/>
  <c r="F1195" i="1" a="1"/>
  <c r="F1195" i="1" s="1"/>
  <c r="P1194" i="1" a="1"/>
  <c r="P1194" i="1" s="1"/>
  <c r="N1194" i="1" a="1"/>
  <c r="N1194" i="1" s="1"/>
  <c r="O1192" i="1" a="1"/>
  <c r="O1192" i="1"/>
  <c r="Q1193" i="1" a="1"/>
  <c r="Q1193" i="1" s="1"/>
  <c r="G1191" i="1" a="1"/>
  <c r="G1191" i="1" s="1"/>
  <c r="L1192" i="1" a="1"/>
  <c r="L1192" i="1"/>
  <c r="H1191" i="1" a="1"/>
  <c r="H1191" i="1" s="1"/>
  <c r="F1190" i="1" a="1"/>
  <c r="F1190" i="1" s="1"/>
  <c r="I1190" i="1" a="1"/>
  <c r="I1190" i="1" s="1"/>
  <c r="G1192" i="1" a="1"/>
  <c r="G1192" i="1" s="1"/>
  <c r="O1190" i="1" a="1"/>
  <c r="O1190" i="1" s="1"/>
  <c r="O1194" i="1" a="1"/>
  <c r="O1194" i="1"/>
  <c r="H1192" i="1" a="1"/>
  <c r="H1192" i="1"/>
  <c r="O1191" i="1" a="1"/>
  <c r="O1191" i="1" s="1"/>
  <c r="M1190" i="1" a="1"/>
  <c r="M1190" i="1" s="1"/>
  <c r="J1193" i="1" a="1"/>
  <c r="J1193" i="1" s="1"/>
  <c r="P1192" i="1" a="1"/>
  <c r="P1192" i="1" s="1"/>
  <c r="N1190" i="1" a="1"/>
  <c r="N1190" i="1"/>
  <c r="L1194" i="1" a="1"/>
  <c r="L1194" i="1"/>
  <c r="P1190" i="1" a="1"/>
  <c r="P1190" i="1"/>
  <c r="L1191" i="1" a="1"/>
  <c r="L1191" i="1"/>
  <c r="J1194" i="1" a="1"/>
  <c r="J1194" i="1" s="1"/>
  <c r="F1191" i="1" a="1"/>
  <c r="F1191" i="1"/>
  <c r="K1194" i="1" a="1"/>
  <c r="K1194" i="1" s="1"/>
  <c r="N1191" i="1" a="1"/>
  <c r="N1191" i="1" s="1"/>
  <c r="H1190" i="1" a="1"/>
  <c r="H1190" i="1" s="1"/>
  <c r="H1194" i="1" a="1"/>
  <c r="H1194" i="1" s="1"/>
  <c r="M1193" i="1" a="1"/>
  <c r="M1193" i="1"/>
  <c r="N1192" i="1" a="1"/>
  <c r="N1192" i="1" s="1"/>
  <c r="F1192" i="1" a="1"/>
  <c r="F1192" i="1"/>
  <c r="M1191" i="1" a="1"/>
  <c r="M1191" i="1"/>
  <c r="K1191" i="1" a="1"/>
  <c r="K1191" i="1"/>
  <c r="G1190" i="1" a="1"/>
  <c r="G1190" i="1" s="1"/>
  <c r="F1194" i="1" a="1"/>
  <c r="F1194" i="1"/>
  <c r="Q1190" i="1" a="1"/>
  <c r="Q1190" i="1"/>
  <c r="L1190" i="1" a="1"/>
  <c r="L1190" i="1" s="1"/>
  <c r="N1193" i="1" a="1"/>
  <c r="N1193" i="1"/>
  <c r="N1189" i="1" a="1"/>
  <c r="N1189" i="1"/>
  <c r="K1189" i="1" a="1"/>
  <c r="K1189" i="1"/>
  <c r="J1189" i="1" a="1"/>
  <c r="J1189" i="1"/>
  <c r="I1188" i="1" a="1"/>
  <c r="I1188" i="1" s="1"/>
  <c r="I1187" i="1" a="1"/>
  <c r="I1187" i="1" s="1"/>
  <c r="G1189" i="1" a="1"/>
  <c r="G1189" i="1"/>
  <c r="P1187" i="1" a="1"/>
  <c r="P1187" i="1" s="1"/>
  <c r="N1188" i="1" a="1"/>
  <c r="N1188" i="1"/>
  <c r="O1187" i="1" a="1"/>
  <c r="O1187" i="1"/>
  <c r="L1188" i="1" a="1"/>
  <c r="L1188" i="1"/>
  <c r="N1187" i="1" a="1"/>
  <c r="N1187" i="1"/>
  <c r="K1185" i="1" a="1"/>
  <c r="K1185" i="1" s="1"/>
  <c r="O1186" i="1" a="1"/>
  <c r="O1186" i="1" s="1"/>
  <c r="M1189" i="1" a="1"/>
  <c r="M1189" i="1" s="1"/>
  <c r="O1188" i="1" a="1"/>
  <c r="O1188" i="1" s="1"/>
  <c r="F1189" i="1" a="1"/>
  <c r="F1189" i="1"/>
  <c r="L1189" i="1" a="1"/>
  <c r="L1189" i="1" s="1"/>
  <c r="Q1188" i="1" a="1"/>
  <c r="Q1188" i="1" s="1"/>
  <c r="O1185" i="1" a="1"/>
  <c r="O1185" i="1"/>
  <c r="M1188" i="1" a="1"/>
  <c r="M1188" i="1"/>
  <c r="K1188" i="1" a="1"/>
  <c r="K1188" i="1" s="1"/>
  <c r="H1188" i="1" a="1"/>
  <c r="H1188" i="1" s="1"/>
  <c r="F1187" i="1" a="1"/>
  <c r="F1187" i="1" s="1"/>
  <c r="F1186" i="1" a="1"/>
  <c r="F1186" i="1" s="1"/>
  <c r="F1188" i="1" a="1"/>
  <c r="F1188" i="1" s="1"/>
  <c r="N1185" i="1" a="1"/>
  <c r="N1185" i="1" s="1"/>
  <c r="M1187" i="1" a="1"/>
  <c r="M1187" i="1" s="1"/>
  <c r="K1187" i="1" a="1"/>
  <c r="K1187" i="1" s="1"/>
  <c r="F1185" i="1" a="1"/>
  <c r="F1185" i="1"/>
  <c r="H1187" i="1" a="1"/>
  <c r="H1187" i="1" s="1"/>
  <c r="M1186" i="1" a="1"/>
  <c r="M1186" i="1" s="1"/>
  <c r="L1186" i="1" a="1"/>
  <c r="L1186" i="1" s="1"/>
  <c r="I1186" i="1" a="1"/>
  <c r="I1186" i="1" s="1"/>
  <c r="I1185" i="1" a="1"/>
  <c r="I1185" i="1"/>
  <c r="H1185" i="1" a="1"/>
  <c r="H1185" i="1"/>
  <c r="Q1185" i="1" a="1"/>
  <c r="Q1185" i="1" s="1"/>
  <c r="J1186" i="1" a="1"/>
  <c r="J1186" i="1" s="1"/>
  <c r="Q1186" i="1" a="1"/>
  <c r="Q1186" i="1" s="1"/>
  <c r="J1185" i="1" a="1"/>
  <c r="J1185" i="1" s="1"/>
  <c r="I1189" i="1" a="1"/>
  <c r="I1189" i="1"/>
  <c r="H1189" i="1" a="1"/>
  <c r="H1189" i="1" s="1"/>
  <c r="G1187" i="1" a="1"/>
  <c r="G1187" i="1"/>
  <c r="P1188" i="1" a="1"/>
  <c r="P1188" i="1" s="1"/>
  <c r="K1186" i="1" a="1"/>
  <c r="K1186" i="1"/>
  <c r="Q1187" i="1" a="1"/>
  <c r="Q1187" i="1" s="1"/>
  <c r="J1188" i="1" a="1"/>
  <c r="J1188" i="1" s="1"/>
  <c r="J1187" i="1" a="1"/>
  <c r="J1187" i="1"/>
  <c r="G1185" i="1" a="1"/>
  <c r="G1185" i="1" s="1"/>
  <c r="M1185" i="1" a="1"/>
  <c r="M1185" i="1" s="1"/>
  <c r="G1188" i="1" a="1"/>
  <c r="G1188" i="1"/>
  <c r="L1187" i="1" a="1"/>
  <c r="L1187" i="1" s="1"/>
  <c r="G1186" i="1" a="1"/>
  <c r="G1186" i="1"/>
  <c r="H1186" i="1" a="1"/>
  <c r="H1186" i="1"/>
  <c r="N1186" i="1" a="1"/>
  <c r="N1186" i="1" s="1"/>
  <c r="P1185" i="1" a="1"/>
  <c r="P1185" i="1" s="1"/>
  <c r="P1186" i="1" a="1"/>
  <c r="P1186" i="1"/>
  <c r="L1185" i="1" a="1"/>
  <c r="L1185" i="1" s="1"/>
  <c r="Q1189" i="1" a="1"/>
  <c r="Q1189" i="1" s="1"/>
  <c r="P1189" i="1" a="1"/>
  <c r="P1189" i="1"/>
  <c r="O1189" i="1" a="1"/>
  <c r="O1189" i="1"/>
  <c r="O1178" i="1" a="1"/>
  <c r="O1178" i="1" s="1"/>
  <c r="J1178" i="1" a="1"/>
  <c r="J1178" i="1"/>
  <c r="N1179" i="1" a="1"/>
  <c r="N1179" i="1" s="1"/>
  <c r="Q1179" i="1" a="1"/>
  <c r="Q1179" i="1" s="1"/>
  <c r="N1177" i="1" a="1"/>
  <c r="N1177" i="1"/>
  <c r="Q1176" i="1" a="1"/>
  <c r="Q1176" i="1" s="1"/>
  <c r="M1178" i="1" a="1"/>
  <c r="M1178" i="1"/>
  <c r="I1178" i="1" a="1"/>
  <c r="I1178" i="1"/>
  <c r="G1179" i="1" a="1"/>
  <c r="G1179" i="1" s="1"/>
  <c r="K1178" i="1" a="1"/>
  <c r="K1178" i="1"/>
  <c r="F1177" i="1" a="1"/>
  <c r="F1177" i="1" s="1"/>
  <c r="L1177" i="1" a="1"/>
  <c r="L1177" i="1" s="1"/>
  <c r="H1179" i="1" a="1"/>
  <c r="H1179" i="1" s="1"/>
  <c r="N1178" i="1" a="1"/>
  <c r="N1178" i="1"/>
  <c r="H1178" i="1" a="1"/>
  <c r="H1178" i="1"/>
  <c r="P1176" i="1" a="1"/>
  <c r="P1176" i="1"/>
  <c r="K1179" i="1" a="1"/>
  <c r="K1179" i="1" s="1"/>
  <c r="O1179" i="1" a="1"/>
  <c r="O1179" i="1"/>
  <c r="Q1178" i="1" a="1"/>
  <c r="Q1178" i="1"/>
  <c r="F1178" i="1" a="1"/>
  <c r="F1178" i="1" s="1"/>
  <c r="P1179" i="1" a="1"/>
  <c r="P1179" i="1" s="1"/>
  <c r="I1179" i="1" a="1"/>
  <c r="I1179" i="1" s="1"/>
  <c r="H1177" i="1" a="1"/>
  <c r="H1177" i="1" s="1"/>
  <c r="J1179" i="1" a="1"/>
  <c r="J1179" i="1"/>
  <c r="G1177" i="1" a="1"/>
  <c r="G1177" i="1" s="1"/>
  <c r="F1179" i="1" a="1"/>
  <c r="F1179" i="1" s="1"/>
  <c r="P1177" i="1" a="1"/>
  <c r="P1177" i="1"/>
  <c r="J1177" i="1" a="1"/>
  <c r="J1177" i="1"/>
  <c r="G1178" i="1" a="1"/>
  <c r="G1178" i="1"/>
  <c r="L1179" i="1" a="1"/>
  <c r="L1179" i="1" s="1"/>
  <c r="Q1177" i="1" a="1"/>
  <c r="Q1177" i="1" s="1"/>
  <c r="I1177" i="1" a="1"/>
  <c r="I1177" i="1" s="1"/>
  <c r="L1178" i="1" a="1"/>
  <c r="L1178" i="1" s="1"/>
  <c r="M1177" i="1" a="1"/>
  <c r="M1177" i="1"/>
  <c r="P1178" i="1" a="1"/>
  <c r="P1178" i="1" s="1"/>
  <c r="K1177" i="1" a="1"/>
  <c r="K1177" i="1"/>
  <c r="M1179" i="1" a="1"/>
  <c r="M1179" i="1" s="1"/>
  <c r="O1177" i="1" a="1"/>
  <c r="O1177" i="1" s="1"/>
  <c r="L1171" i="1" a="1"/>
  <c r="L1171" i="1"/>
  <c r="L1172" i="1" a="1"/>
  <c r="L1172" i="1"/>
  <c r="I1172" i="1" a="1"/>
  <c r="I1172" i="1" s="1"/>
  <c r="O1176" i="1" a="1"/>
  <c r="O1176" i="1"/>
  <c r="N1176" i="1" a="1"/>
  <c r="N1176" i="1" s="1"/>
  <c r="M1173" i="1" a="1"/>
  <c r="M1173" i="1" s="1"/>
  <c r="M1176" i="1" a="1"/>
  <c r="M1176" i="1" s="1"/>
  <c r="P1171" i="1" a="1"/>
  <c r="P1171" i="1" s="1"/>
  <c r="Q1172" i="1" a="1"/>
  <c r="Q1172" i="1" s="1"/>
  <c r="F1176" i="1" a="1"/>
  <c r="F1176" i="1" s="1"/>
  <c r="K1173" i="1" a="1"/>
  <c r="K1173" i="1"/>
  <c r="N1173" i="1" a="1"/>
  <c r="N1173" i="1" s="1"/>
  <c r="L1176" i="1" a="1"/>
  <c r="L1176" i="1" s="1"/>
  <c r="M1174" i="1" a="1"/>
  <c r="M1174" i="1" s="1"/>
  <c r="K1176" i="1" a="1"/>
  <c r="K1176" i="1"/>
  <c r="I1176" i="1" a="1"/>
  <c r="I1176" i="1"/>
  <c r="P1175" i="1" a="1"/>
  <c r="P1175" i="1" s="1"/>
  <c r="O1175" i="1" a="1"/>
  <c r="O1175" i="1" s="1"/>
  <c r="P1174" i="1" a="1"/>
  <c r="P1174" i="1" s="1"/>
  <c r="F1174" i="1" a="1"/>
  <c r="F1174" i="1" s="1"/>
  <c r="L1173" i="1" a="1"/>
  <c r="L1173" i="1" s="1"/>
  <c r="K1172" i="1" a="1"/>
  <c r="K1172" i="1" s="1"/>
  <c r="J1176" i="1" a="1"/>
  <c r="J1176" i="1"/>
  <c r="N1175" i="1" a="1"/>
  <c r="N1175" i="1"/>
  <c r="Q1174" i="1" a="1"/>
  <c r="Q1174" i="1"/>
  <c r="N1174" i="1" a="1"/>
  <c r="N1174" i="1" s="1"/>
  <c r="O1172" i="1" a="1"/>
  <c r="O1172" i="1" s="1"/>
  <c r="L1174" i="1" a="1"/>
  <c r="L1174" i="1"/>
  <c r="K1174" i="1" a="1"/>
  <c r="K1174" i="1" s="1"/>
  <c r="H1173" i="1" a="1"/>
  <c r="H1173" i="1" s="1"/>
  <c r="L1175" i="1" a="1"/>
  <c r="L1175" i="1"/>
  <c r="H1175" i="1" a="1"/>
  <c r="H1175" i="1" s="1"/>
  <c r="O1174" i="1" a="1"/>
  <c r="O1174" i="1" s="1"/>
  <c r="I1173" i="1" a="1"/>
  <c r="I1173" i="1" s="1"/>
  <c r="J1174" i="1" a="1"/>
  <c r="J1174" i="1" s="1"/>
  <c r="I1174" i="1" a="1"/>
  <c r="I1174" i="1" s="1"/>
  <c r="H1174" i="1" a="1"/>
  <c r="H1174" i="1" s="1"/>
  <c r="Q1173" i="1" a="1"/>
  <c r="Q1173" i="1" s="1"/>
  <c r="Q1171" i="1" a="1"/>
  <c r="Q1171" i="1"/>
  <c r="M1172" i="1" a="1"/>
  <c r="M1172" i="1"/>
  <c r="P1173" i="1" a="1"/>
  <c r="P1173" i="1" s="1"/>
  <c r="J1175" i="1" a="1"/>
  <c r="J1175" i="1" s="1"/>
  <c r="G1175" i="1" a="1"/>
  <c r="G1175" i="1"/>
  <c r="P1172" i="1" a="1"/>
  <c r="P1172" i="1"/>
  <c r="G1172" i="1" a="1"/>
  <c r="G1172" i="1"/>
  <c r="F1172" i="1" a="1"/>
  <c r="F1172" i="1"/>
  <c r="N1171" i="1" a="1"/>
  <c r="N1171" i="1" s="1"/>
  <c r="H1176" i="1" a="1"/>
  <c r="H1176" i="1" s="1"/>
  <c r="G1176" i="1" a="1"/>
  <c r="G1176" i="1" s="1"/>
  <c r="M1171" i="1" a="1"/>
  <c r="M1171" i="1" s="1"/>
  <c r="N1172" i="1" a="1"/>
  <c r="N1172" i="1" s="1"/>
  <c r="I1175" i="1" a="1"/>
  <c r="I1175" i="1" s="1"/>
  <c r="Q1175" i="1" a="1"/>
  <c r="Q1175" i="1" s="1"/>
  <c r="M1175" i="1" a="1"/>
  <c r="M1175" i="1" s="1"/>
  <c r="K1175" i="1" a="1"/>
  <c r="K1175" i="1" s="1"/>
  <c r="F1175" i="1" a="1"/>
  <c r="F1175" i="1" s="1"/>
  <c r="F1173" i="1" a="1"/>
  <c r="F1173" i="1" s="1"/>
  <c r="J1173" i="1" a="1"/>
  <c r="J1173" i="1" s="1"/>
  <c r="G1174" i="1" a="1"/>
  <c r="G1174" i="1"/>
  <c r="O1173" i="1" a="1"/>
  <c r="O1173" i="1"/>
  <c r="H1172" i="1" a="1"/>
  <c r="H1172" i="1" s="1"/>
  <c r="G1173" i="1" a="1"/>
  <c r="G1173" i="1" s="1"/>
  <c r="O1171" i="1" a="1"/>
  <c r="O1171" i="1"/>
  <c r="J1172" i="1" a="1"/>
  <c r="J1172" i="1" s="1"/>
  <c r="I1169" i="1" a="1"/>
  <c r="I1169" i="1" s="1"/>
  <c r="P1170" i="1" a="1"/>
  <c r="P1170" i="1" s="1"/>
  <c r="O1169" i="1" a="1"/>
  <c r="O1169" i="1"/>
  <c r="K1168" i="1" a="1"/>
  <c r="K1168" i="1" s="1"/>
  <c r="N1170" i="1" a="1"/>
  <c r="N1170" i="1" s="1"/>
  <c r="F1167" i="1" a="1"/>
  <c r="F1167" i="1"/>
  <c r="M1170" i="1" a="1"/>
  <c r="M1170" i="1" s="1"/>
  <c r="G1168" i="1" a="1"/>
  <c r="G1168" i="1" s="1"/>
  <c r="L1170" i="1" a="1"/>
  <c r="L1170" i="1"/>
  <c r="O1167" i="1" a="1"/>
  <c r="O1167" i="1" s="1"/>
  <c r="H1170" i="1" a="1"/>
  <c r="H1170" i="1"/>
  <c r="F1169" i="1" a="1"/>
  <c r="F1169" i="1" s="1"/>
  <c r="P1169" i="1" a="1"/>
  <c r="P1169" i="1" s="1"/>
  <c r="H1168" i="1" a="1"/>
  <c r="H1168" i="1"/>
  <c r="O1168" i="1" a="1"/>
  <c r="O1168" i="1" s="1"/>
  <c r="K1167" i="1" a="1"/>
  <c r="K1167" i="1" s="1"/>
  <c r="J1166" i="1" a="1"/>
  <c r="J1166" i="1"/>
  <c r="K1170" i="1" a="1"/>
  <c r="K1170" i="1"/>
  <c r="J1170" i="1" a="1"/>
  <c r="J1170" i="1" s="1"/>
  <c r="N1167" i="1" a="1"/>
  <c r="N1167" i="1" s="1"/>
  <c r="M1168" i="1" a="1"/>
  <c r="M1168" i="1"/>
  <c r="G1170" i="1" a="1"/>
  <c r="G1170" i="1" s="1"/>
  <c r="F1170" i="1" a="1"/>
  <c r="F1170" i="1" s="1"/>
  <c r="I1170" i="1" a="1"/>
  <c r="I1170" i="1" s="1"/>
  <c r="Q1167" i="1" a="1"/>
  <c r="Q1167" i="1" s="1"/>
  <c r="N1169" i="1" a="1"/>
  <c r="N1169" i="1"/>
  <c r="H1167" i="1" a="1"/>
  <c r="H1167" i="1" s="1"/>
  <c r="L1169" i="1" a="1"/>
  <c r="L1169" i="1" s="1"/>
  <c r="J1167" i="1" a="1"/>
  <c r="J1167" i="1" s="1"/>
  <c r="J1169" i="1" a="1"/>
  <c r="J1169" i="1" s="1"/>
  <c r="G1169" i="1" a="1"/>
  <c r="G1169" i="1"/>
  <c r="P1168" i="1" a="1"/>
  <c r="P1168" i="1" s="1"/>
  <c r="I1168" i="1" a="1"/>
  <c r="I1168" i="1" s="1"/>
  <c r="M1167" i="1" a="1"/>
  <c r="M1167" i="1" s="1"/>
  <c r="G1167" i="1" a="1"/>
  <c r="G1167" i="1" s="1"/>
  <c r="M1166" i="1" a="1"/>
  <c r="M1166" i="1"/>
  <c r="I1166" i="1" a="1"/>
  <c r="I1166" i="1" s="1"/>
  <c r="H1166" i="1" a="1"/>
  <c r="H1166" i="1"/>
  <c r="M1169" i="1" a="1"/>
  <c r="M1169" i="1"/>
  <c r="L1167" i="1" a="1"/>
  <c r="L1167" i="1"/>
  <c r="K1166" i="1" a="1"/>
  <c r="K1166" i="1"/>
  <c r="H1171" i="1" a="1"/>
  <c r="H1171" i="1"/>
  <c r="G1171" i="1" a="1"/>
  <c r="G1171" i="1"/>
  <c r="F1171" i="1" a="1"/>
  <c r="F1171" i="1"/>
  <c r="I1167" i="1" a="1"/>
  <c r="I1167" i="1" s="1"/>
  <c r="O1170" i="1" a="1"/>
  <c r="O1170" i="1" s="1"/>
  <c r="K1169" i="1" a="1"/>
  <c r="K1169" i="1" s="1"/>
  <c r="N1168" i="1" a="1"/>
  <c r="N1168" i="1" s="1"/>
  <c r="L1168" i="1" a="1"/>
  <c r="L1168" i="1"/>
  <c r="Q1166" i="1" a="1"/>
  <c r="Q1166" i="1"/>
  <c r="F1168" i="1" a="1"/>
  <c r="F1168" i="1" s="1"/>
  <c r="O1166" i="1" a="1"/>
  <c r="O1166" i="1" s="1"/>
  <c r="J1168" i="1" a="1"/>
  <c r="J1168" i="1"/>
  <c r="K1171" i="1" a="1"/>
  <c r="K1171" i="1"/>
  <c r="N1166" i="1" a="1"/>
  <c r="N1166" i="1"/>
  <c r="L1166" i="1" a="1"/>
  <c r="L1166" i="1"/>
  <c r="J1171" i="1" a="1"/>
  <c r="J1171" i="1"/>
  <c r="I1171" i="1" a="1"/>
  <c r="I1171" i="1"/>
  <c r="Q1170" i="1" a="1"/>
  <c r="Q1170" i="1"/>
  <c r="Q1169" i="1" a="1"/>
  <c r="Q1169" i="1" s="1"/>
  <c r="H1169" i="1" a="1"/>
  <c r="H1169" i="1" s="1"/>
  <c r="Q1168" i="1" a="1"/>
  <c r="Q1168" i="1" s="1"/>
  <c r="P1167" i="1" a="1"/>
  <c r="P1167" i="1"/>
  <c r="P1166" i="1" a="1"/>
  <c r="P1166" i="1"/>
  <c r="G1163" i="1" a="1"/>
  <c r="G1163" i="1"/>
  <c r="G1166" i="1" a="1"/>
  <c r="G1166" i="1" s="1"/>
  <c r="F1165" i="1" a="1"/>
  <c r="F1165" i="1"/>
  <c r="L1163" i="1" a="1"/>
  <c r="L1163" i="1" s="1"/>
  <c r="F1166" i="1" a="1"/>
  <c r="F1166" i="1" s="1"/>
  <c r="P1162" i="1" a="1"/>
  <c r="P1162" i="1" s="1"/>
  <c r="M1162" i="1" a="1"/>
  <c r="M1162" i="1"/>
  <c r="J1165" i="1" a="1"/>
  <c r="J1165" i="1"/>
  <c r="I1164" i="1" a="1"/>
  <c r="I1164" i="1"/>
  <c r="O1162" i="1" a="1"/>
  <c r="O1162" i="1"/>
  <c r="Q1165" i="1" a="1"/>
  <c r="Q1165" i="1" s="1"/>
  <c r="F1164" i="1" a="1"/>
  <c r="F1164" i="1" s="1"/>
  <c r="K1164" i="1" a="1"/>
  <c r="K1164" i="1" s="1"/>
  <c r="M1165" i="1" a="1"/>
  <c r="M1165" i="1" s="1"/>
  <c r="J1163" i="1" a="1"/>
  <c r="J1163" i="1" s="1"/>
  <c r="F1163" i="1" a="1"/>
  <c r="F1163" i="1"/>
  <c r="F1162" i="1" a="1"/>
  <c r="F1162" i="1" s="1"/>
  <c r="O1164" i="1" a="1"/>
  <c r="O1164" i="1" s="1"/>
  <c r="H1164" i="1" a="1"/>
  <c r="H1164" i="1" s="1"/>
  <c r="J1162" i="1" a="1"/>
  <c r="J1162" i="1" s="1"/>
  <c r="K1163" i="1" a="1"/>
  <c r="K1163" i="1"/>
  <c r="Q1163" i="1" a="1"/>
  <c r="Q1163" i="1"/>
  <c r="M1164" i="1" a="1"/>
  <c r="M1164" i="1"/>
  <c r="M1163" i="1" a="1"/>
  <c r="M1163" i="1" s="1"/>
  <c r="H1162" i="1" a="1"/>
  <c r="H1162" i="1" s="1"/>
  <c r="P1165" i="1" a="1"/>
  <c r="P1165" i="1"/>
  <c r="J1164" i="1" a="1"/>
  <c r="J1164" i="1"/>
  <c r="I1162" i="1" a="1"/>
  <c r="I1162" i="1"/>
  <c r="N1164" i="1" a="1"/>
  <c r="N1164" i="1" s="1"/>
  <c r="L1164" i="1" a="1"/>
  <c r="L1164" i="1" s="1"/>
  <c r="O1165" i="1" a="1"/>
  <c r="O1165" i="1"/>
  <c r="L1162" i="1" a="1"/>
  <c r="L1162" i="1"/>
  <c r="P1163" i="1" a="1"/>
  <c r="P1163" i="1"/>
  <c r="N1165" i="1" a="1"/>
  <c r="N1165" i="1"/>
  <c r="L1165" i="1" a="1"/>
  <c r="L1165" i="1"/>
  <c r="H1165" i="1" a="1"/>
  <c r="H1165" i="1" s="1"/>
  <c r="G1165" i="1" a="1"/>
  <c r="G1165" i="1" s="1"/>
  <c r="P1164" i="1" a="1"/>
  <c r="P1164" i="1" s="1"/>
  <c r="G1164" i="1" a="1"/>
  <c r="G1164" i="1" s="1"/>
  <c r="H1163" i="1" a="1"/>
  <c r="H1163" i="1" s="1"/>
  <c r="G1162" i="1" a="1"/>
  <c r="G1162" i="1" s="1"/>
  <c r="Q1162" i="1" a="1"/>
  <c r="Q1162" i="1"/>
  <c r="K1162" i="1" a="1"/>
  <c r="K1162" i="1"/>
  <c r="O1163" i="1" a="1"/>
  <c r="O1163" i="1"/>
  <c r="K1165" i="1" a="1"/>
  <c r="K1165" i="1"/>
  <c r="I1165" i="1" a="1"/>
  <c r="I1165" i="1" s="1"/>
  <c r="Q1164" i="1" a="1"/>
  <c r="Q1164" i="1" s="1"/>
  <c r="N1163" i="1" a="1"/>
  <c r="N1163" i="1"/>
  <c r="I1163" i="1" a="1"/>
  <c r="I1163" i="1"/>
  <c r="N1162" i="1" a="1"/>
  <c r="N1162" i="1"/>
  <c r="J1155" i="1" a="1"/>
  <c r="J1155" i="1" s="1"/>
  <c r="O1154" i="1" a="1"/>
  <c r="O1154" i="1"/>
  <c r="F1154" i="1" a="1"/>
  <c r="F1154" i="1" s="1"/>
  <c r="M1153" i="1" a="1"/>
  <c r="M1153" i="1" s="1"/>
  <c r="L1156" i="1" a="1"/>
  <c r="L1156" i="1"/>
  <c r="I1155" i="1" a="1"/>
  <c r="I1155" i="1"/>
  <c r="H1155" i="1" a="1"/>
  <c r="H1155" i="1"/>
  <c r="Q1154" i="1" a="1"/>
  <c r="Q1154" i="1" s="1"/>
  <c r="G1156" i="1" a="1"/>
  <c r="G1156" i="1"/>
  <c r="N1154" i="1" a="1"/>
  <c r="N1154" i="1"/>
  <c r="N1155" i="1" a="1"/>
  <c r="N1155" i="1"/>
  <c r="J1156" i="1" a="1"/>
  <c r="J1156" i="1" s="1"/>
  <c r="L1154" i="1" a="1"/>
  <c r="L1154" i="1" s="1"/>
  <c r="M1156" i="1" a="1"/>
  <c r="M1156" i="1" s="1"/>
  <c r="O1155" i="1" a="1"/>
  <c r="O1155" i="1"/>
  <c r="F1155" i="1" a="1"/>
  <c r="F1155" i="1" s="1"/>
  <c r="K1154" i="1" a="1"/>
  <c r="K1154" i="1" s="1"/>
  <c r="Q1156" i="1" a="1"/>
  <c r="Q1156" i="1" s="1"/>
  <c r="F1156" i="1" a="1"/>
  <c r="F1156" i="1" s="1"/>
  <c r="K1155" i="1" a="1"/>
  <c r="K1155" i="1" s="1"/>
  <c r="N1153" i="1" a="1"/>
  <c r="N1153" i="1" s="1"/>
  <c r="G1155" i="1" a="1"/>
  <c r="G1155" i="1" s="1"/>
  <c r="J1154" i="1" a="1"/>
  <c r="J1154" i="1" s="1"/>
  <c r="Q1155" i="1" a="1"/>
  <c r="Q1155" i="1" s="1"/>
  <c r="P1154" i="1" a="1"/>
  <c r="P1154" i="1" s="1"/>
  <c r="O1153" i="1" a="1"/>
  <c r="O1153" i="1" s="1"/>
  <c r="I1153" i="1" a="1"/>
  <c r="I1153" i="1" s="1"/>
  <c r="N1156" i="1" a="1"/>
  <c r="N1156" i="1" s="1"/>
  <c r="G1153" i="1" a="1"/>
  <c r="G1153" i="1" s="1"/>
  <c r="H1154" i="1" a="1"/>
  <c r="H1154" i="1"/>
  <c r="O1156" i="1" a="1"/>
  <c r="O1156" i="1" s="1"/>
  <c r="P1156" i="1" a="1"/>
  <c r="P1156" i="1"/>
  <c r="H1156" i="1" a="1"/>
  <c r="H1156" i="1" s="1"/>
  <c r="L1155" i="1" a="1"/>
  <c r="L1155" i="1" s="1"/>
  <c r="G1154" i="1" a="1"/>
  <c r="G1154" i="1"/>
  <c r="I1154" i="1" a="1"/>
  <c r="I1154" i="1" s="1"/>
  <c r="P1155" i="1" a="1"/>
  <c r="P1155" i="1" s="1"/>
  <c r="M1154" i="1" a="1"/>
  <c r="M1154" i="1" s="1"/>
  <c r="J1153" i="1" a="1"/>
  <c r="J1153" i="1" s="1"/>
  <c r="Q1153" i="1" a="1"/>
  <c r="Q1153" i="1"/>
  <c r="M1155" i="1" a="1"/>
  <c r="M1155" i="1" s="1"/>
  <c r="P1153" i="1" a="1"/>
  <c r="P1153" i="1"/>
  <c r="L1153" i="1" a="1"/>
  <c r="L1153" i="1"/>
  <c r="K1153" i="1" a="1"/>
  <c r="K1153" i="1"/>
  <c r="F1153" i="1" a="1"/>
  <c r="F1153" i="1" s="1"/>
  <c r="K1156" i="1" a="1"/>
  <c r="K1156" i="1"/>
  <c r="I1156" i="1" a="1"/>
  <c r="I1156" i="1"/>
  <c r="H1153" i="1" a="1"/>
  <c r="H1153" i="1" s="1"/>
  <c r="N1149" i="1" a="1"/>
  <c r="N1149" i="1" s="1"/>
  <c r="H1149" i="1" a="1"/>
  <c r="H1149" i="1" s="1"/>
  <c r="O1148" i="1" a="1"/>
  <c r="O1148" i="1"/>
  <c r="J1147" i="1" a="1"/>
  <c r="J1147" i="1" s="1"/>
  <c r="G1148" i="1" a="1"/>
  <c r="G1148" i="1"/>
  <c r="O1147" i="1" a="1"/>
  <c r="O1147" i="1" s="1"/>
  <c r="P1147" i="1" a="1"/>
  <c r="P1147" i="1"/>
  <c r="N1147" i="1" a="1"/>
  <c r="N1147" i="1" s="1"/>
  <c r="P1146" i="1" a="1"/>
  <c r="P1146" i="1"/>
  <c r="I1147" i="1" a="1"/>
  <c r="I1147" i="1"/>
  <c r="M1147" i="1" a="1"/>
  <c r="M1147" i="1"/>
  <c r="Q1146" i="1" a="1"/>
  <c r="Q1146" i="1"/>
  <c r="L1146" i="1" a="1"/>
  <c r="L1146" i="1" s="1"/>
  <c r="K1147" i="1" a="1"/>
  <c r="K1147" i="1" s="1"/>
  <c r="H1150" i="1" a="1"/>
  <c r="H1150" i="1" s="1"/>
  <c r="L1148" i="1" a="1"/>
  <c r="L1148" i="1" s="1"/>
  <c r="O1150" i="1" a="1"/>
  <c r="O1150" i="1" s="1"/>
  <c r="Q1150" i="1" a="1"/>
  <c r="Q1150" i="1"/>
  <c r="M1149" i="1" a="1"/>
  <c r="M1149" i="1" s="1"/>
  <c r="P1150" i="1" a="1"/>
  <c r="P1150" i="1" s="1"/>
  <c r="N1150" i="1" a="1"/>
  <c r="N1150" i="1"/>
  <c r="G1147" i="1" a="1"/>
  <c r="G1147" i="1" s="1"/>
  <c r="N1146" i="1" a="1"/>
  <c r="N1146" i="1" s="1"/>
  <c r="J1148" i="1" a="1"/>
  <c r="J1148" i="1" s="1"/>
  <c r="M1150" i="1" a="1"/>
  <c r="M1150" i="1" s="1"/>
  <c r="L1150" i="1" a="1"/>
  <c r="L1150" i="1" s="1"/>
  <c r="K1148" i="1" a="1"/>
  <c r="K1148" i="1" s="1"/>
  <c r="P1149" i="1" a="1"/>
  <c r="P1149" i="1" s="1"/>
  <c r="K1150" i="1" a="1"/>
  <c r="K1150" i="1"/>
  <c r="G1149" i="1" a="1"/>
  <c r="G1149" i="1"/>
  <c r="J1150" i="1" a="1"/>
  <c r="J1150" i="1" s="1"/>
  <c r="I1150" i="1" a="1"/>
  <c r="I1150" i="1" s="1"/>
  <c r="H1146" i="1" a="1"/>
  <c r="H1146" i="1" s="1"/>
  <c r="G1150" i="1" a="1"/>
  <c r="G1150" i="1" s="1"/>
  <c r="F1150" i="1" a="1"/>
  <c r="F1150" i="1" s="1"/>
  <c r="O1149" i="1" a="1"/>
  <c r="O1149" i="1"/>
  <c r="Q1148" i="1" a="1"/>
  <c r="Q1148" i="1" s="1"/>
  <c r="P1148" i="1" a="1"/>
  <c r="P1148" i="1"/>
  <c r="F1147" i="1" a="1"/>
  <c r="F1147" i="1"/>
  <c r="O1146" i="1" a="1"/>
  <c r="O1146" i="1"/>
  <c r="L1147" i="1" a="1"/>
  <c r="L1147" i="1"/>
  <c r="I1148" i="1" a="1"/>
  <c r="I1148" i="1" s="1"/>
  <c r="H1147" i="1" a="1"/>
  <c r="H1147" i="1" s="1"/>
  <c r="M1146" i="1" a="1"/>
  <c r="M1146" i="1" s="1"/>
  <c r="G1146" i="1" a="1"/>
  <c r="G1146" i="1" s="1"/>
  <c r="I1146" i="1" a="1"/>
  <c r="I1146" i="1"/>
  <c r="Q1147" i="1" a="1"/>
  <c r="Q1147" i="1" s="1"/>
  <c r="L1149" i="1" a="1"/>
  <c r="L1149" i="1" s="1"/>
  <c r="K1149" i="1" a="1"/>
  <c r="K1149" i="1"/>
  <c r="J1149" i="1" a="1"/>
  <c r="J1149" i="1"/>
  <c r="I1149" i="1" a="1"/>
  <c r="I1149" i="1" s="1"/>
  <c r="M1148" i="1" a="1"/>
  <c r="M1148" i="1" s="1"/>
  <c r="H1148" i="1" a="1"/>
  <c r="H1148" i="1" s="1"/>
  <c r="F1148" i="1" a="1"/>
  <c r="F1148" i="1" s="1"/>
  <c r="K1146" i="1" a="1"/>
  <c r="K1146" i="1" s="1"/>
  <c r="J1146" i="1" a="1"/>
  <c r="J1146" i="1" s="1"/>
  <c r="Q1149" i="1" a="1"/>
  <c r="Q1149" i="1"/>
  <c r="N1148" i="1" a="1"/>
  <c r="N1148" i="1" s="1"/>
  <c r="F1149" i="1" a="1"/>
  <c r="F1149" i="1" s="1"/>
  <c r="N1145" i="1" a="1"/>
  <c r="N1145" i="1" s="1"/>
  <c r="M1145" i="1" a="1"/>
  <c r="M1145" i="1" s="1"/>
  <c r="L1145" i="1" a="1"/>
  <c r="L1145" i="1" s="1"/>
  <c r="L1144" i="1" a="1"/>
  <c r="L1144" i="1" s="1"/>
  <c r="K1145" i="1" a="1"/>
  <c r="K1145" i="1" s="1"/>
  <c r="F1143" i="1" a="1"/>
  <c r="F1143" i="1"/>
  <c r="K1141" i="1" a="1"/>
  <c r="K1141" i="1" s="1"/>
  <c r="K1144" i="1" a="1"/>
  <c r="K1144" i="1"/>
  <c r="H1141" i="1" a="1"/>
  <c r="H1141" i="1"/>
  <c r="O1143" i="1" a="1"/>
  <c r="O1143" i="1"/>
  <c r="J1145" i="1" a="1"/>
  <c r="J1145" i="1" s="1"/>
  <c r="I1145" i="1" a="1"/>
  <c r="I1145" i="1" s="1"/>
  <c r="H1143" i="1" a="1"/>
  <c r="H1143" i="1" s="1"/>
  <c r="M1144" i="1" a="1"/>
  <c r="M1144" i="1"/>
  <c r="H1145" i="1" a="1"/>
  <c r="H1145" i="1"/>
  <c r="G1145" i="1" a="1"/>
  <c r="G1145" i="1"/>
  <c r="F1145" i="1" a="1"/>
  <c r="F1145" i="1" s="1"/>
  <c r="F1141" i="1" a="1"/>
  <c r="F1141" i="1" s="1"/>
  <c r="H1144" i="1" a="1"/>
  <c r="H1144" i="1"/>
  <c r="Q1144" i="1" a="1"/>
  <c r="Q1144" i="1"/>
  <c r="O1142" i="1" a="1"/>
  <c r="O1142" i="1" s="1"/>
  <c r="P1144" i="1" a="1"/>
  <c r="P1144" i="1" s="1"/>
  <c r="G1143" i="1" a="1"/>
  <c r="G1143" i="1" s="1"/>
  <c r="O1144" i="1" a="1"/>
  <c r="O1144" i="1" s="1"/>
  <c r="N1144" i="1" a="1"/>
  <c r="N1144" i="1"/>
  <c r="I1143" i="1" a="1"/>
  <c r="I1143" i="1" s="1"/>
  <c r="K1143" i="1" a="1"/>
  <c r="K1143" i="1" s="1"/>
  <c r="N1143" i="1" a="1"/>
  <c r="N1143" i="1"/>
  <c r="I1144" i="1" a="1"/>
  <c r="I1144" i="1"/>
  <c r="G1144" i="1" a="1"/>
  <c r="G1144" i="1"/>
  <c r="F1144" i="1" a="1"/>
  <c r="F1144" i="1" s="1"/>
  <c r="P1143" i="1" a="1"/>
  <c r="P1143" i="1"/>
  <c r="J1142" i="1" a="1"/>
  <c r="J1142" i="1" s="1"/>
  <c r="J1143" i="1" a="1"/>
  <c r="J1143" i="1" s="1"/>
  <c r="P1142" i="1" a="1"/>
  <c r="P1142" i="1" s="1"/>
  <c r="I1141" i="1" a="1"/>
  <c r="I1141" i="1" s="1"/>
  <c r="L1142" i="1" a="1"/>
  <c r="L1142" i="1"/>
  <c r="K1142" i="1" a="1"/>
  <c r="K1142" i="1"/>
  <c r="G1142" i="1" a="1"/>
  <c r="G1142" i="1"/>
  <c r="J1141" i="1" a="1"/>
  <c r="J1141" i="1" s="1"/>
  <c r="P1141" i="1" a="1"/>
  <c r="P1141" i="1" s="1"/>
  <c r="M1141" i="1" a="1"/>
  <c r="M1141" i="1" s="1"/>
  <c r="P1140" i="1" a="1"/>
  <c r="P1140" i="1"/>
  <c r="Q1142" i="1" a="1"/>
  <c r="Q1142" i="1" s="1"/>
  <c r="M1142" i="1" a="1"/>
  <c r="M1142" i="1" s="1"/>
  <c r="Q1140" i="1" a="1"/>
  <c r="Q1140" i="1"/>
  <c r="F1142" i="1" a="1"/>
  <c r="F1142" i="1"/>
  <c r="L1143" i="1" a="1"/>
  <c r="L1143" i="1"/>
  <c r="O1140" i="1" a="1"/>
  <c r="O1140" i="1"/>
  <c r="N1142" i="1" a="1"/>
  <c r="N1142" i="1" s="1"/>
  <c r="L1141" i="1" a="1"/>
  <c r="L1141" i="1" s="1"/>
  <c r="F1146" i="1" a="1"/>
  <c r="F1146" i="1" s="1"/>
  <c r="P1145" i="1" a="1"/>
  <c r="P1145" i="1" s="1"/>
  <c r="Q1145" i="1" a="1"/>
  <c r="Q1145" i="1"/>
  <c r="J1144" i="1" a="1"/>
  <c r="J1144" i="1"/>
  <c r="Q1143" i="1" a="1"/>
  <c r="Q1143" i="1" s="1"/>
  <c r="M1143" i="1" a="1"/>
  <c r="M1143" i="1" s="1"/>
  <c r="I1142" i="1" a="1"/>
  <c r="I1142" i="1"/>
  <c r="G1141" i="1" a="1"/>
  <c r="G1141" i="1" s="1"/>
  <c r="H1142" i="1" a="1"/>
  <c r="H1142" i="1"/>
  <c r="Q1141" i="1" a="1"/>
  <c r="Q1141" i="1" s="1"/>
  <c r="O1141" i="1" a="1"/>
  <c r="O1141" i="1" s="1"/>
  <c r="N1141" i="1" a="1"/>
  <c r="N1141" i="1" s="1"/>
  <c r="O1145" i="1" a="1"/>
  <c r="O1145" i="1" s="1"/>
  <c r="N1140" i="1" a="1"/>
  <c r="N1140" i="1" s="1"/>
  <c r="J1138" i="1" a="1"/>
  <c r="J1138" i="1"/>
  <c r="K1138" i="1" a="1"/>
  <c r="K1138" i="1"/>
  <c r="M1140" i="1" a="1"/>
  <c r="M1140" i="1"/>
  <c r="L1140" i="1" a="1"/>
  <c r="L1140" i="1"/>
  <c r="Q1139" i="1" a="1"/>
  <c r="Q1139" i="1"/>
  <c r="H1139" i="1" a="1"/>
  <c r="H1139" i="1"/>
  <c r="M1138" i="1" a="1"/>
  <c r="M1138" i="1"/>
  <c r="K1140" i="1" a="1"/>
  <c r="K1140" i="1" s="1"/>
  <c r="J1140" i="1" a="1"/>
  <c r="J1140" i="1" s="1"/>
  <c r="I1140" i="1" a="1"/>
  <c r="I1140" i="1"/>
  <c r="L1138" i="1" a="1"/>
  <c r="L1138" i="1" s="1"/>
  <c r="G1140" i="1" a="1"/>
  <c r="G1140" i="1"/>
  <c r="P1139" i="1" a="1"/>
  <c r="P1139" i="1"/>
  <c r="I1138" i="1" a="1"/>
  <c r="I1138" i="1" s="1"/>
  <c r="H1140" i="1" a="1"/>
  <c r="H1140" i="1" s="1"/>
  <c r="O1139" i="1" a="1"/>
  <c r="O1139" i="1" s="1"/>
  <c r="K1139" i="1" a="1"/>
  <c r="K1139" i="1" s="1"/>
  <c r="G1139" i="1" a="1"/>
  <c r="G1139" i="1" s="1"/>
  <c r="O1138" i="1" a="1"/>
  <c r="O1138" i="1" s="1"/>
  <c r="M1139" i="1" a="1"/>
  <c r="M1139" i="1"/>
  <c r="N1139" i="1" a="1"/>
  <c r="N1139" i="1"/>
  <c r="N1138" i="1" a="1"/>
  <c r="N1138" i="1" s="1"/>
  <c r="F1140" i="1" a="1"/>
  <c r="F1140" i="1"/>
  <c r="I1139" i="1" a="1"/>
  <c r="I1139" i="1" s="1"/>
  <c r="H1138" i="1" a="1"/>
  <c r="H1138" i="1" s="1"/>
  <c r="L1139" i="1" a="1"/>
  <c r="L1139" i="1" s="1"/>
  <c r="J1139" i="1" a="1"/>
  <c r="J1139" i="1" s="1"/>
  <c r="P1138" i="1" a="1"/>
  <c r="P1138" i="1" s="1"/>
  <c r="F1139" i="1" a="1"/>
  <c r="F1139" i="1" s="1"/>
  <c r="Q1138" i="1" a="1"/>
  <c r="Q1138" i="1"/>
  <c r="G1138" i="1" a="1"/>
  <c r="G1138" i="1"/>
  <c r="F1138" i="1" a="1"/>
  <c r="F1138" i="1"/>
  <c r="I1369" i="1" a="1"/>
  <c r="I1369" i="1" s="1"/>
  <c r="F1373" i="1" a="1"/>
  <c r="F1373" i="1" s="1"/>
  <c r="J1370" i="1" a="1"/>
  <c r="J1370" i="1" s="1"/>
  <c r="L1371" i="1" a="1"/>
  <c r="L1371" i="1" s="1"/>
  <c r="J1371" i="1" a="1"/>
  <c r="J1371" i="1" s="1"/>
  <c r="P1370" i="1" a="1"/>
  <c r="P1370" i="1" s="1"/>
  <c r="M1369" i="1" a="1"/>
  <c r="M1369" i="1"/>
  <c r="I1370" i="1" a="1"/>
  <c r="I1370" i="1"/>
  <c r="J1374" i="1" a="1"/>
  <c r="J1374" i="1"/>
  <c r="N1371" i="1" a="1"/>
  <c r="N1371" i="1"/>
  <c r="G1372" i="1" a="1"/>
  <c r="G1372" i="1" s="1"/>
  <c r="P1371" i="1" a="1"/>
  <c r="P1371" i="1" s="1"/>
  <c r="N1370" i="1" a="1"/>
  <c r="N1370" i="1" s="1"/>
  <c r="M1373" i="1" a="1"/>
  <c r="M1373" i="1" s="1"/>
  <c r="N1373" i="1" a="1"/>
  <c r="N1373" i="1" s="1"/>
  <c r="H1373" i="1" a="1"/>
  <c r="H1373" i="1"/>
  <c r="P1372" i="1" a="1"/>
  <c r="P1372" i="1"/>
  <c r="O1371" i="1" a="1"/>
  <c r="O1371" i="1" s="1"/>
  <c r="H1370" i="1" a="1"/>
  <c r="H1370" i="1"/>
  <c r="K1369" i="1" a="1"/>
  <c r="K1369" i="1"/>
  <c r="H1371" i="1" a="1"/>
  <c r="H1371" i="1"/>
  <c r="F1371" i="1" a="1"/>
  <c r="F1371" i="1" s="1"/>
  <c r="I1374" i="1" a="1"/>
  <c r="I1374" i="1" s="1"/>
  <c r="P1373" i="1" a="1"/>
  <c r="P1373" i="1" s="1"/>
  <c r="O1372" i="1" a="1"/>
  <c r="O1372" i="1" s="1"/>
  <c r="J1373" i="1" a="1"/>
  <c r="J1373" i="1" s="1"/>
  <c r="H1369" i="1" a="1"/>
  <c r="H1369" i="1"/>
  <c r="N1372" i="1" a="1"/>
  <c r="N1372" i="1"/>
  <c r="L1369" i="1" a="1"/>
  <c r="L1369" i="1"/>
  <c r="F1374" i="1" a="1"/>
  <c r="F1374" i="1" s="1"/>
  <c r="J1369" i="1" a="1"/>
  <c r="J1369" i="1"/>
  <c r="H1374" i="1" a="1"/>
  <c r="H1374" i="1" s="1"/>
  <c r="H1372" i="1" a="1"/>
  <c r="H1372" i="1"/>
  <c r="M1370" i="1" a="1"/>
  <c r="M1370" i="1"/>
  <c r="G1374" i="1" a="1"/>
  <c r="G1374" i="1"/>
  <c r="O1373" i="1" a="1"/>
  <c r="O1373" i="1"/>
  <c r="I1373" i="1" a="1"/>
  <c r="I1373" i="1"/>
  <c r="M1372" i="1" a="1"/>
  <c r="M1372" i="1"/>
  <c r="F1372" i="1" a="1"/>
  <c r="F1372" i="1"/>
  <c r="Q1372" i="1" a="1"/>
  <c r="Q1372" i="1" s="1"/>
  <c r="F1370" i="1" a="1"/>
  <c r="F1370" i="1" s="1"/>
  <c r="K1371" i="1" a="1"/>
  <c r="K1371" i="1" s="1"/>
  <c r="I1371" i="1" a="1"/>
  <c r="I1371" i="1" s="1"/>
  <c r="K1370" i="1" a="1"/>
  <c r="K1370" i="1"/>
  <c r="N1369" i="1" a="1"/>
  <c r="N1369" i="1" s="1"/>
  <c r="P1369" i="1" a="1"/>
  <c r="P1369" i="1" s="1"/>
  <c r="O1369" i="1" a="1"/>
  <c r="O1369" i="1" s="1"/>
  <c r="J1372" i="1" a="1"/>
  <c r="J1372" i="1"/>
  <c r="Q1373" i="1" a="1"/>
  <c r="Q1373" i="1" s="1"/>
  <c r="L1373" i="1" a="1"/>
  <c r="L1373" i="1" s="1"/>
  <c r="K1373" i="1" a="1"/>
  <c r="K1373" i="1" s="1"/>
  <c r="Q1369" i="1" a="1"/>
  <c r="Q1369" i="1" s="1"/>
  <c r="G1371" i="1" a="1"/>
  <c r="G1371" i="1" s="1"/>
  <c r="Q1370" i="1" a="1"/>
  <c r="Q1370" i="1" s="1"/>
  <c r="G1373" i="1" a="1"/>
  <c r="G1373" i="1" s="1"/>
  <c r="L1372" i="1" a="1"/>
  <c r="L1372" i="1"/>
  <c r="K1372" i="1" a="1"/>
  <c r="K1372" i="1"/>
  <c r="O1370" i="1" a="1"/>
  <c r="O1370" i="1"/>
  <c r="L1370" i="1" a="1"/>
  <c r="L1370" i="1" s="1"/>
  <c r="G1370" i="1" a="1"/>
  <c r="G1370" i="1" s="1"/>
  <c r="I1372" i="1" a="1"/>
  <c r="I1372" i="1" s="1"/>
  <c r="Q1371" i="1" a="1"/>
  <c r="Q1371" i="1"/>
  <c r="G1369" i="1" a="1"/>
  <c r="G1369" i="1"/>
  <c r="M1371" i="1" a="1"/>
  <c r="M1371" i="1" s="1"/>
  <c r="O1365" i="1" a="1"/>
  <c r="O1365" i="1" s="1"/>
  <c r="J1365" i="1" a="1"/>
  <c r="J1365" i="1"/>
  <c r="Q1364" i="1" a="1"/>
  <c r="Q1364" i="1"/>
  <c r="F1364" i="1" a="1"/>
  <c r="F1364" i="1"/>
  <c r="N1367" i="1" a="1"/>
  <c r="N1367" i="1" s="1"/>
  <c r="H1365" i="1" a="1"/>
  <c r="H1365" i="1" s="1"/>
  <c r="H1366" i="1" a="1"/>
  <c r="H1366" i="1" s="1"/>
  <c r="N1366" i="1" a="1"/>
  <c r="N1366" i="1" s="1"/>
  <c r="F1365" i="1" a="1"/>
  <c r="F1365" i="1" s="1"/>
  <c r="H1364" i="1" a="1"/>
  <c r="H1364" i="1" s="1"/>
  <c r="J1366" i="1" a="1"/>
  <c r="J1366" i="1" s="1"/>
  <c r="J1367" i="1" a="1"/>
  <c r="J1367" i="1" s="1"/>
  <c r="M1364" i="1" a="1"/>
  <c r="M1364" i="1" s="1"/>
  <c r="J1368" i="1" a="1"/>
  <c r="J1368" i="1"/>
  <c r="I1368" i="1" a="1"/>
  <c r="I1368" i="1" s="1"/>
  <c r="G1366" i="1" a="1"/>
  <c r="G1366" i="1" s="1"/>
  <c r="K1365" i="1" a="1"/>
  <c r="K1365" i="1" s="1"/>
  <c r="Q1365" i="1" a="1"/>
  <c r="Q1365" i="1" s="1"/>
  <c r="Q1367" i="1" a="1"/>
  <c r="Q1367" i="1" s="1"/>
  <c r="L1367" i="1" a="1"/>
  <c r="L1367" i="1" s="1"/>
  <c r="Q1363" i="1" a="1"/>
  <c r="Q1363" i="1"/>
  <c r="F1366" i="1" a="1"/>
  <c r="F1366" i="1"/>
  <c r="K1364" i="1" a="1"/>
  <c r="K1364" i="1"/>
  <c r="N1364" i="1" a="1"/>
  <c r="N1364" i="1" s="1"/>
  <c r="I1365" i="1" a="1"/>
  <c r="I1365" i="1" s="1"/>
  <c r="I1364" i="1" a="1"/>
  <c r="I1364" i="1" s="1"/>
  <c r="O1363" i="1" a="1"/>
  <c r="O1363" i="1" s="1"/>
  <c r="P1364" i="1" a="1"/>
  <c r="P1364" i="1"/>
  <c r="O1366" i="1" a="1"/>
  <c r="O1366" i="1"/>
  <c r="N1365" i="1" a="1"/>
  <c r="N1365" i="1"/>
  <c r="M1365" i="1" a="1"/>
  <c r="M1365" i="1" s="1"/>
  <c r="J1364" i="1" a="1"/>
  <c r="J1364" i="1"/>
  <c r="G1364" i="1" a="1"/>
  <c r="G1364" i="1"/>
  <c r="F1368" i="1" a="1"/>
  <c r="F1368" i="1" s="1"/>
  <c r="K1367" i="1" a="1"/>
  <c r="K1367" i="1" s="1"/>
  <c r="Q1366" i="1" a="1"/>
  <c r="Q1366" i="1" s="1"/>
  <c r="G1365" i="1" a="1"/>
  <c r="G1365" i="1" s="1"/>
  <c r="L1365" i="1" a="1"/>
  <c r="L1365" i="1" s="1"/>
  <c r="N1368" i="1" a="1"/>
  <c r="N1368" i="1" s="1"/>
  <c r="F1367" i="1" a="1"/>
  <c r="F1367" i="1" s="1"/>
  <c r="H1368" i="1" a="1"/>
  <c r="H1368" i="1" s="1"/>
  <c r="I1366" i="1" a="1"/>
  <c r="I1366" i="1" s="1"/>
  <c r="P1363" i="1" a="1"/>
  <c r="P1363" i="1" s="1"/>
  <c r="F1369" i="1" a="1"/>
  <c r="F1369" i="1" s="1"/>
  <c r="L1366" i="1" a="1"/>
  <c r="L1366" i="1"/>
  <c r="Q1368" i="1" a="1"/>
  <c r="Q1368" i="1" s="1"/>
  <c r="P1368" i="1" a="1"/>
  <c r="P1368" i="1" s="1"/>
  <c r="M1366" i="1" a="1"/>
  <c r="M1366" i="1" s="1"/>
  <c r="P1366" i="1" a="1"/>
  <c r="P1366" i="1" s="1"/>
  <c r="K1366" i="1" a="1"/>
  <c r="K1366" i="1"/>
  <c r="O1368" i="1" a="1"/>
  <c r="O1368" i="1"/>
  <c r="M1368" i="1" a="1"/>
  <c r="M1368" i="1" s="1"/>
  <c r="M1367" i="1" a="1"/>
  <c r="M1367" i="1" s="1"/>
  <c r="L1368" i="1" a="1"/>
  <c r="L1368" i="1"/>
  <c r="P1365" i="1" a="1"/>
  <c r="P1365" i="1"/>
  <c r="K1368" i="1" a="1"/>
  <c r="K1368" i="1"/>
  <c r="O1364" i="1" a="1"/>
  <c r="O1364" i="1" s="1"/>
  <c r="I1367" i="1" a="1"/>
  <c r="I1367" i="1" s="1"/>
  <c r="G1368" i="1" a="1"/>
  <c r="G1368" i="1" s="1"/>
  <c r="H1367" i="1" a="1"/>
  <c r="H1367" i="1" s="1"/>
  <c r="P1367" i="1" a="1"/>
  <c r="P1367" i="1"/>
  <c r="O1367" i="1" a="1"/>
  <c r="O1367" i="1"/>
  <c r="L1364" i="1" a="1"/>
  <c r="L1364" i="1" s="1"/>
  <c r="G1367" i="1" a="1"/>
  <c r="G1367" i="1" s="1"/>
  <c r="G1363" i="1" a="1"/>
  <c r="G1363" i="1" s="1"/>
  <c r="J1360" i="1" a="1"/>
  <c r="J1360" i="1" s="1"/>
  <c r="Q1362" i="1" a="1"/>
  <c r="Q1362" i="1"/>
  <c r="Q1358" i="1" a="1"/>
  <c r="Q1358" i="1" s="1"/>
  <c r="O1362" i="1" a="1"/>
  <c r="O1362" i="1" s="1"/>
  <c r="G1362" i="1" a="1"/>
  <c r="G1362" i="1"/>
  <c r="O1361" i="1" a="1"/>
  <c r="O1361" i="1"/>
  <c r="I1359" i="1" a="1"/>
  <c r="I1359" i="1"/>
  <c r="Q1361" i="1" a="1"/>
  <c r="Q1361" i="1" s="1"/>
  <c r="Q1360" i="1" a="1"/>
  <c r="Q1360" i="1" s="1"/>
  <c r="N1359" i="1" a="1"/>
  <c r="N1359" i="1" s="1"/>
  <c r="Q1359" i="1" a="1"/>
  <c r="Q1359" i="1" s="1"/>
  <c r="M1358" i="1" a="1"/>
  <c r="M1358" i="1" s="1"/>
  <c r="K1361" i="1" a="1"/>
  <c r="K1361" i="1" s="1"/>
  <c r="I1362" i="1" a="1"/>
  <c r="I1362" i="1"/>
  <c r="M1361" i="1" a="1"/>
  <c r="M1361" i="1" s="1"/>
  <c r="P1362" i="1" a="1"/>
  <c r="P1362" i="1" s="1"/>
  <c r="P1360" i="1" a="1"/>
  <c r="P1360" i="1"/>
  <c r="J1359" i="1" a="1"/>
  <c r="J1359" i="1"/>
  <c r="G1361" i="1" a="1"/>
  <c r="G1361" i="1"/>
  <c r="G1360" i="1" a="1"/>
  <c r="G1360" i="1" s="1"/>
  <c r="K1358" i="1" a="1"/>
  <c r="K1358" i="1" s="1"/>
  <c r="N1358" i="1" a="1"/>
  <c r="N1358" i="1"/>
  <c r="I1361" i="1" a="1"/>
  <c r="I1361" i="1"/>
  <c r="J1361" i="1" a="1"/>
  <c r="J1361" i="1"/>
  <c r="O1360" i="1" a="1"/>
  <c r="O1360" i="1"/>
  <c r="N1360" i="1" a="1"/>
  <c r="N1360" i="1"/>
  <c r="P1359" i="1" a="1"/>
  <c r="P1359" i="1" s="1"/>
  <c r="F1360" i="1" a="1"/>
  <c r="F1360" i="1" s="1"/>
  <c r="O1358" i="1" a="1"/>
  <c r="O1358" i="1" s="1"/>
  <c r="F1363" i="1" a="1"/>
  <c r="F1363" i="1"/>
  <c r="J1362" i="1" a="1"/>
  <c r="J1362" i="1"/>
  <c r="L1358" i="1" a="1"/>
  <c r="L1358" i="1"/>
  <c r="K1360" i="1" a="1"/>
  <c r="K1360" i="1" s="1"/>
  <c r="F1362" i="1" a="1"/>
  <c r="F1362" i="1" s="1"/>
  <c r="P1358" i="1" a="1"/>
  <c r="P1358" i="1" s="1"/>
  <c r="G1359" i="1" a="1"/>
  <c r="G1359" i="1"/>
  <c r="H1360" i="1" a="1"/>
  <c r="H1360" i="1" s="1"/>
  <c r="F1359" i="1" a="1"/>
  <c r="F1359" i="1" s="1"/>
  <c r="M1360" i="1" a="1"/>
  <c r="M1360" i="1" s="1"/>
  <c r="K1359" i="1" a="1"/>
  <c r="K1359" i="1" s="1"/>
  <c r="H1359" i="1" a="1"/>
  <c r="H1359" i="1" s="1"/>
  <c r="N1363" i="1" a="1"/>
  <c r="N1363" i="1" s="1"/>
  <c r="M1363" i="1" a="1"/>
  <c r="M1363" i="1" s="1"/>
  <c r="I1363" i="1" a="1"/>
  <c r="I1363" i="1" s="1"/>
  <c r="M1362" i="1" a="1"/>
  <c r="M1362" i="1" s="1"/>
  <c r="L1360" i="1" a="1"/>
  <c r="L1360" i="1" s="1"/>
  <c r="L1363" i="1" a="1"/>
  <c r="L1363" i="1" s="1"/>
  <c r="N1362" i="1" a="1"/>
  <c r="N1362" i="1" s="1"/>
  <c r="H1362" i="1" a="1"/>
  <c r="H1362" i="1" s="1"/>
  <c r="L1361" i="1" a="1"/>
  <c r="L1361" i="1" s="1"/>
  <c r="K1363" i="1" a="1"/>
  <c r="K1363" i="1" s="1"/>
  <c r="J1363" i="1" a="1"/>
  <c r="J1363" i="1"/>
  <c r="F1361" i="1" a="1"/>
  <c r="F1361" i="1" s="1"/>
  <c r="P1361" i="1" a="1"/>
  <c r="P1361" i="1"/>
  <c r="H1363" i="1" a="1"/>
  <c r="H1363" i="1"/>
  <c r="M1359" i="1" a="1"/>
  <c r="M1359" i="1" s="1"/>
  <c r="K1362" i="1" a="1"/>
  <c r="K1362" i="1" s="1"/>
  <c r="N1361" i="1" a="1"/>
  <c r="N1361" i="1"/>
  <c r="L1362" i="1" a="1"/>
  <c r="L1362" i="1"/>
  <c r="H1361" i="1" a="1"/>
  <c r="H1361" i="1"/>
  <c r="L1359" i="1" a="1"/>
  <c r="L1359" i="1"/>
  <c r="I1360" i="1" a="1"/>
  <c r="I1360" i="1"/>
  <c r="O1359" i="1" a="1"/>
  <c r="O1359" i="1"/>
  <c r="F1358" i="1" a="1"/>
  <c r="F1358" i="1" s="1"/>
  <c r="Q1357" i="1" a="1"/>
  <c r="Q1357" i="1" s="1"/>
  <c r="O1353" i="1" a="1"/>
  <c r="O1353" i="1" s="1"/>
  <c r="P1355" i="1" a="1"/>
  <c r="P1355" i="1"/>
  <c r="P1357" i="1" a="1"/>
  <c r="P1357" i="1" s="1"/>
  <c r="M1354" i="1" a="1"/>
  <c r="M1354" i="1" s="1"/>
  <c r="Q1353" i="1" a="1"/>
  <c r="Q1353" i="1" s="1"/>
  <c r="J1357" i="1" a="1"/>
  <c r="J1357" i="1" s="1"/>
  <c r="I1357" i="1" a="1"/>
  <c r="I1357" i="1" s="1"/>
  <c r="K1356" i="1" a="1"/>
  <c r="K1356" i="1" s="1"/>
  <c r="J1355" i="1" a="1"/>
  <c r="J1355" i="1" s="1"/>
  <c r="I1355" i="1" a="1"/>
  <c r="I1355" i="1" s="1"/>
  <c r="H1357" i="1" a="1"/>
  <c r="H1357" i="1"/>
  <c r="L1355" i="1" a="1"/>
  <c r="L1355" i="1"/>
  <c r="N1353" i="1" a="1"/>
  <c r="N1353" i="1"/>
  <c r="I1354" i="1" a="1"/>
  <c r="I1354" i="1"/>
  <c r="Q1356" i="1" a="1"/>
  <c r="Q1356" i="1"/>
  <c r="O1356" i="1" a="1"/>
  <c r="O1356" i="1"/>
  <c r="K1353" i="1" a="1"/>
  <c r="K1353" i="1" s="1"/>
  <c r="J1356" i="1" a="1"/>
  <c r="J1356" i="1"/>
  <c r="F1356" i="1" a="1"/>
  <c r="F1356" i="1"/>
  <c r="F1355" i="1" a="1"/>
  <c r="F1355" i="1" s="1"/>
  <c r="M1353" i="1" a="1"/>
  <c r="M1353" i="1" s="1"/>
  <c r="H1356" i="1" a="1"/>
  <c r="H1356" i="1"/>
  <c r="N1355" i="1" a="1"/>
  <c r="N1355" i="1"/>
  <c r="K1354" i="1" a="1"/>
  <c r="K1354" i="1"/>
  <c r="I1353" i="1" a="1"/>
  <c r="I1353" i="1" s="1"/>
  <c r="G1353" i="1" a="1"/>
  <c r="G1353" i="1" s="1"/>
  <c r="L1354" i="1" a="1"/>
  <c r="L1354" i="1" s="1"/>
  <c r="K1355" i="1" a="1"/>
  <c r="K1355" i="1"/>
  <c r="G1355" i="1" a="1"/>
  <c r="G1355" i="1"/>
  <c r="P1354" i="1" a="1"/>
  <c r="P1354" i="1" s="1"/>
  <c r="P1353" i="1" a="1"/>
  <c r="P1353" i="1" s="1"/>
  <c r="L1353" i="1" a="1"/>
  <c r="L1353" i="1" s="1"/>
  <c r="O1354" i="1" a="1"/>
  <c r="O1354" i="1" s="1"/>
  <c r="G1354" i="1" a="1"/>
  <c r="G1354" i="1" s="1"/>
  <c r="N1357" i="1" a="1"/>
  <c r="N1357" i="1" s="1"/>
  <c r="Q1354" i="1" a="1"/>
  <c r="Q1354" i="1" s="1"/>
  <c r="O1357" i="1" a="1"/>
  <c r="O1357" i="1" s="1"/>
  <c r="O1355" i="1" a="1"/>
  <c r="O1355" i="1" s="1"/>
  <c r="F1354" i="1" a="1"/>
  <c r="F1354" i="1" s="1"/>
  <c r="J1358" i="1" a="1"/>
  <c r="J1358" i="1" s="1"/>
  <c r="M1357" i="1" a="1"/>
  <c r="M1357" i="1"/>
  <c r="P1356" i="1" a="1"/>
  <c r="P1356" i="1"/>
  <c r="N1356" i="1" a="1"/>
  <c r="N1356" i="1"/>
  <c r="M1355" i="1" a="1"/>
  <c r="M1355" i="1" s="1"/>
  <c r="I1358" i="1" a="1"/>
  <c r="I1358" i="1"/>
  <c r="G1356" i="1" a="1"/>
  <c r="G1356" i="1"/>
  <c r="L1356" i="1" a="1"/>
  <c r="L1356" i="1"/>
  <c r="H1358" i="1" a="1"/>
  <c r="H1358" i="1" s="1"/>
  <c r="N1354" i="1" a="1"/>
  <c r="N1354" i="1" s="1"/>
  <c r="G1358" i="1" a="1"/>
  <c r="G1358" i="1" s="1"/>
  <c r="L1357" i="1" a="1"/>
  <c r="L1357" i="1"/>
  <c r="Q1355" i="1" a="1"/>
  <c r="Q1355" i="1"/>
  <c r="J1353" i="1" a="1"/>
  <c r="J1353" i="1"/>
  <c r="H1353" i="1" a="1"/>
  <c r="H1353" i="1" s="1"/>
  <c r="G1357" i="1" a="1"/>
  <c r="G1357" i="1"/>
  <c r="F1357" i="1" a="1"/>
  <c r="F1357" i="1" s="1"/>
  <c r="M1356" i="1" a="1"/>
  <c r="M1356" i="1" s="1"/>
  <c r="H1354" i="1" a="1"/>
  <c r="H1354" i="1" s="1"/>
  <c r="I1356" i="1" a="1"/>
  <c r="I1356" i="1"/>
  <c r="J1354" i="1" a="1"/>
  <c r="J1354" i="1"/>
  <c r="H1355" i="1" a="1"/>
  <c r="H1355" i="1" s="1"/>
  <c r="K1357" i="1" a="1"/>
  <c r="K1357" i="1" s="1"/>
  <c r="G1349" i="1" a="1"/>
  <c r="G1349" i="1"/>
  <c r="K1348" i="1" a="1"/>
  <c r="K1348" i="1" s="1"/>
  <c r="H1347" i="1" a="1"/>
  <c r="H1347" i="1" s="1"/>
  <c r="K1347" i="1" a="1"/>
  <c r="K1347" i="1" s="1"/>
  <c r="L1352" i="1" a="1"/>
  <c r="L1352" i="1" s="1"/>
  <c r="M1347" i="1" a="1"/>
  <c r="M1347" i="1"/>
  <c r="P1349" i="1" a="1"/>
  <c r="P1349" i="1" s="1"/>
  <c r="F1353" i="1" a="1"/>
  <c r="F1353" i="1" s="1"/>
  <c r="G1352" i="1" a="1"/>
  <c r="G1352" i="1" s="1"/>
  <c r="J1347" i="1" a="1"/>
  <c r="J1347" i="1"/>
  <c r="F1350" i="1" a="1"/>
  <c r="F1350" i="1" s="1"/>
  <c r="N1352" i="1" a="1"/>
  <c r="N1352" i="1" s="1"/>
  <c r="P1347" i="1" a="1"/>
  <c r="P1347" i="1" s="1"/>
  <c r="Q1348" i="1" a="1"/>
  <c r="Q1348" i="1" s="1"/>
  <c r="O1348" i="1" a="1"/>
  <c r="O1348" i="1" s="1"/>
  <c r="G1348" i="1" a="1"/>
  <c r="G1348" i="1" s="1"/>
  <c r="K1350" i="1" a="1"/>
  <c r="K1350" i="1" s="1"/>
  <c r="J1350" i="1" a="1"/>
  <c r="J1350" i="1"/>
  <c r="I1350" i="1" a="1"/>
  <c r="I1350" i="1"/>
  <c r="N1349" i="1" a="1"/>
  <c r="N1349" i="1"/>
  <c r="L1349" i="1" a="1"/>
  <c r="L1349" i="1" s="1"/>
  <c r="L1348" i="1" a="1"/>
  <c r="L1348" i="1"/>
  <c r="I1348" i="1" a="1"/>
  <c r="I1348" i="1"/>
  <c r="L1347" i="1" a="1"/>
  <c r="L1347" i="1" s="1"/>
  <c r="O1347" i="1" a="1"/>
  <c r="O1347" i="1" s="1"/>
  <c r="Q1352" i="1" a="1"/>
  <c r="Q1352" i="1"/>
  <c r="H1348" i="1" a="1"/>
  <c r="H1348" i="1" s="1"/>
  <c r="H1350" i="1" a="1"/>
  <c r="H1350" i="1" s="1"/>
  <c r="P1352" i="1" a="1"/>
  <c r="P1352" i="1"/>
  <c r="I1352" i="1" a="1"/>
  <c r="I1352" i="1"/>
  <c r="M1350" i="1" a="1"/>
  <c r="M1350" i="1" s="1"/>
  <c r="Q1349" i="1" a="1"/>
  <c r="Q1349" i="1" s="1"/>
  <c r="L1350" i="1" a="1"/>
  <c r="L1350" i="1" s="1"/>
  <c r="I1347" i="1" a="1"/>
  <c r="I1347" i="1" s="1"/>
  <c r="G1350" i="1" a="1"/>
  <c r="G1350" i="1"/>
  <c r="M1348" i="1" a="1"/>
  <c r="M1348" i="1" s="1"/>
  <c r="M1352" i="1" a="1"/>
  <c r="M1352" i="1" s="1"/>
  <c r="Q1350" i="1" a="1"/>
  <c r="Q1350" i="1" s="1"/>
  <c r="I1349" i="1" a="1"/>
  <c r="I1349" i="1" s="1"/>
  <c r="F1349" i="1" a="1"/>
  <c r="F1349" i="1"/>
  <c r="O1352" i="1" a="1"/>
  <c r="O1352" i="1"/>
  <c r="J1352" i="1" a="1"/>
  <c r="J1352" i="1" s="1"/>
  <c r="J1349" i="1" a="1"/>
  <c r="J1349" i="1" s="1"/>
  <c r="J1348" i="1" a="1"/>
  <c r="J1348" i="1" s="1"/>
  <c r="N1350" i="1" a="1"/>
  <c r="N1350" i="1" s="1"/>
  <c r="P1348" i="1" a="1"/>
  <c r="P1348" i="1" s="1"/>
  <c r="H1352" i="1" a="1"/>
  <c r="H1352" i="1"/>
  <c r="N1348" i="1" a="1"/>
  <c r="N1348" i="1"/>
  <c r="P1350" i="1" a="1"/>
  <c r="P1350" i="1"/>
  <c r="M1349" i="1" a="1"/>
  <c r="M1349" i="1" s="1"/>
  <c r="Q1347" i="1" a="1"/>
  <c r="Q1347" i="1" s="1"/>
  <c r="N1347" i="1" a="1"/>
  <c r="N1347" i="1" s="1"/>
  <c r="K1352" i="1" a="1"/>
  <c r="K1352" i="1"/>
  <c r="O1350" i="1" a="1"/>
  <c r="O1350" i="1"/>
  <c r="H1349" i="1" a="1"/>
  <c r="H1349" i="1"/>
  <c r="F1348" i="1" a="1"/>
  <c r="F1348" i="1" s="1"/>
  <c r="F1352" i="1" a="1"/>
  <c r="F1352" i="1"/>
  <c r="O1349" i="1" a="1"/>
  <c r="O1349" i="1"/>
  <c r="K1349" i="1" a="1"/>
  <c r="K1349" i="1"/>
  <c r="J1340" i="1" a="1"/>
  <c r="J1340" i="1" s="1"/>
  <c r="H1340" i="1" a="1"/>
  <c r="H1340" i="1" s="1"/>
  <c r="G1338" i="1" a="1"/>
  <c r="G1338" i="1" s="1"/>
  <c r="H1339" i="1" a="1"/>
  <c r="H1339" i="1" s="1"/>
  <c r="K1338" i="1" a="1"/>
  <c r="K1338" i="1"/>
  <c r="O1338" i="1" a="1"/>
  <c r="O1338" i="1"/>
  <c r="K1339" i="1" a="1"/>
  <c r="K1339" i="1" s="1"/>
  <c r="M1338" i="1" a="1"/>
  <c r="M1338" i="1"/>
  <c r="K1346" i="1" a="1"/>
  <c r="K1346" i="1"/>
  <c r="N1340" i="1" a="1"/>
  <c r="N1340" i="1" s="1"/>
  <c r="G1340" i="1" a="1"/>
  <c r="G1340" i="1" s="1"/>
  <c r="F1340" i="1" a="1"/>
  <c r="F1340" i="1"/>
  <c r="F1339" i="1" a="1"/>
  <c r="F1339" i="1" s="1"/>
  <c r="G1347" i="1" a="1"/>
  <c r="G1347" i="1" s="1"/>
  <c r="G1346" i="1" a="1"/>
  <c r="G1346" i="1" s="1"/>
  <c r="F1347" i="1" a="1"/>
  <c r="F1347" i="1" s="1"/>
  <c r="Q1346" i="1" a="1"/>
  <c r="Q1346" i="1"/>
  <c r="P1338" i="1" a="1"/>
  <c r="P1338" i="1"/>
  <c r="P1346" i="1" a="1"/>
  <c r="P1346" i="1"/>
  <c r="M1339" i="1" a="1"/>
  <c r="M1339" i="1" s="1"/>
  <c r="O1339" i="1" a="1"/>
  <c r="O1339" i="1" s="1"/>
  <c r="O1346" i="1" a="1"/>
  <c r="O1346" i="1" s="1"/>
  <c r="N1346" i="1" a="1"/>
  <c r="N1346" i="1"/>
  <c r="M1346" i="1" a="1"/>
  <c r="M1346" i="1" s="1"/>
  <c r="L1340" i="1" a="1"/>
  <c r="L1340" i="1" s="1"/>
  <c r="L1346" i="1" a="1"/>
  <c r="L1346" i="1" s="1"/>
  <c r="J1346" i="1" a="1"/>
  <c r="J1346" i="1" s="1"/>
  <c r="I1346" i="1" a="1"/>
  <c r="I1346" i="1"/>
  <c r="H1346" i="1" a="1"/>
  <c r="H1346" i="1"/>
  <c r="P1340" i="1" a="1"/>
  <c r="P1340" i="1" s="1"/>
  <c r="J1339" i="1" a="1"/>
  <c r="J1339" i="1" s="1"/>
  <c r="K1340" i="1" a="1"/>
  <c r="K1340" i="1" s="1"/>
  <c r="F1346" i="1" a="1"/>
  <c r="F1346" i="1" s="1"/>
  <c r="I1338" i="1" a="1"/>
  <c r="I1338" i="1"/>
  <c r="M1340" i="1" a="1"/>
  <c r="M1340" i="1" s="1"/>
  <c r="L1339" i="1" a="1"/>
  <c r="L1339" i="1" s="1"/>
  <c r="H1338" i="1" a="1"/>
  <c r="H1338" i="1"/>
  <c r="N1339" i="1" a="1"/>
  <c r="N1339" i="1"/>
  <c r="Q1338" i="1" a="1"/>
  <c r="Q1338" i="1" s="1"/>
  <c r="I1339" i="1" a="1"/>
  <c r="I1339" i="1"/>
  <c r="N1338" i="1" a="1"/>
  <c r="N1338" i="1"/>
  <c r="L1338" i="1" a="1"/>
  <c r="L1338" i="1" s="1"/>
  <c r="J1338" i="1" a="1"/>
  <c r="J1338" i="1" s="1"/>
  <c r="G1339" i="1" a="1"/>
  <c r="G1339" i="1" s="1"/>
  <c r="I1340" i="1" a="1"/>
  <c r="I1340" i="1" s="1"/>
  <c r="Q1340" i="1" a="1"/>
  <c r="Q1340" i="1"/>
  <c r="Q1339" i="1" a="1"/>
  <c r="Q1339" i="1"/>
  <c r="P1339" i="1" a="1"/>
  <c r="P1339" i="1"/>
  <c r="O1340" i="1" a="1"/>
  <c r="O1340" i="1" s="1"/>
  <c r="H1336" i="1" a="1"/>
  <c r="H1336" i="1" s="1"/>
  <c r="P1335" i="1" a="1"/>
  <c r="P1335" i="1" s="1"/>
  <c r="F1333" i="1" a="1"/>
  <c r="F1333" i="1"/>
  <c r="K1336" i="1" a="1"/>
  <c r="K1336" i="1" s="1"/>
  <c r="G1334" i="1" a="1"/>
  <c r="G1334" i="1"/>
  <c r="N1337" i="1" a="1"/>
  <c r="N1337" i="1"/>
  <c r="H1337" i="1" a="1"/>
  <c r="H1337" i="1"/>
  <c r="K1337" i="1" a="1"/>
  <c r="K1337" i="1"/>
  <c r="Q1332" i="1" a="1"/>
  <c r="Q1332" i="1"/>
  <c r="L1336" i="1" a="1"/>
  <c r="L1336" i="1" s="1"/>
  <c r="I1337" i="1" a="1"/>
  <c r="I1337" i="1" s="1"/>
  <c r="P1336" i="1" a="1"/>
  <c r="P1336" i="1" s="1"/>
  <c r="G1337" i="1" a="1"/>
  <c r="G1337" i="1" s="1"/>
  <c r="M1333" i="1" a="1"/>
  <c r="M1333" i="1" s="1"/>
  <c r="F1337" i="1" a="1"/>
  <c r="F1337" i="1" s="1"/>
  <c r="K1333" i="1" a="1"/>
  <c r="K1333" i="1" s="1"/>
  <c r="J1335" i="1" a="1"/>
  <c r="J1335" i="1"/>
  <c r="O1333" i="1" a="1"/>
  <c r="O1333" i="1" s="1"/>
  <c r="I1335" i="1" a="1"/>
  <c r="I1335" i="1" s="1"/>
  <c r="G1333" i="1" a="1"/>
  <c r="G1333" i="1"/>
  <c r="F1335" i="1" a="1"/>
  <c r="F1335" i="1" s="1"/>
  <c r="K1335" i="1" a="1"/>
  <c r="K1335" i="1" s="1"/>
  <c r="O1336" i="1" a="1"/>
  <c r="O1336" i="1" s="1"/>
  <c r="N1335" i="1" a="1"/>
  <c r="N1335" i="1" s="1"/>
  <c r="N1333" i="1" a="1"/>
  <c r="N1333" i="1" s="1"/>
  <c r="I1336" i="1" a="1"/>
  <c r="I1336" i="1"/>
  <c r="H1334" i="1" a="1"/>
  <c r="H1334" i="1"/>
  <c r="Q1333" i="1" a="1"/>
  <c r="Q1333" i="1"/>
  <c r="L1333" i="1" a="1"/>
  <c r="L1333" i="1" s="1"/>
  <c r="G1336" i="1" a="1"/>
  <c r="G1336" i="1" s="1"/>
  <c r="Q1335" i="1" a="1"/>
  <c r="Q1335" i="1" s="1"/>
  <c r="M1334" i="1" a="1"/>
  <c r="M1334" i="1" s="1"/>
  <c r="J1333" i="1" a="1"/>
  <c r="J1333" i="1" s="1"/>
  <c r="P1333" i="1" a="1"/>
  <c r="P1333" i="1" s="1"/>
  <c r="Q1336" i="1" a="1"/>
  <c r="Q1336" i="1"/>
  <c r="H1335" i="1" a="1"/>
  <c r="H1335" i="1"/>
  <c r="P1334" i="1" a="1"/>
  <c r="P1334" i="1"/>
  <c r="L1334" i="1" a="1"/>
  <c r="L1334" i="1"/>
  <c r="O1332" i="1" a="1"/>
  <c r="O1332" i="1" s="1"/>
  <c r="H1333" i="1" a="1"/>
  <c r="H1333" i="1" s="1"/>
  <c r="J1336" i="1" a="1"/>
  <c r="J1336" i="1" s="1"/>
  <c r="G1335" i="1" a="1"/>
  <c r="G1335" i="1" s="1"/>
  <c r="I1333" i="1" a="1"/>
  <c r="I1333" i="1"/>
  <c r="N1334" i="1" a="1"/>
  <c r="N1334" i="1" s="1"/>
  <c r="F1334" i="1" a="1"/>
  <c r="F1334" i="1" s="1"/>
  <c r="F1338" i="1" a="1"/>
  <c r="F1338" i="1" s="1"/>
  <c r="Q1337" i="1" a="1"/>
  <c r="Q1337" i="1" s="1"/>
  <c r="L1335" i="1" a="1"/>
  <c r="L1335" i="1" s="1"/>
  <c r="P1337" i="1" a="1"/>
  <c r="P1337" i="1"/>
  <c r="O1337" i="1" a="1"/>
  <c r="O1337" i="1"/>
  <c r="O1335" i="1" a="1"/>
  <c r="O1335" i="1" s="1"/>
  <c r="M1337" i="1" a="1"/>
  <c r="M1337" i="1" s="1"/>
  <c r="J1334" i="1" a="1"/>
  <c r="J1334" i="1" s="1"/>
  <c r="O1334" i="1" a="1"/>
  <c r="O1334" i="1" s="1"/>
  <c r="P1332" i="1" a="1"/>
  <c r="P1332" i="1"/>
  <c r="L1337" i="1" a="1"/>
  <c r="L1337" i="1"/>
  <c r="Q1334" i="1" a="1"/>
  <c r="Q1334" i="1"/>
  <c r="J1337" i="1" a="1"/>
  <c r="J1337" i="1" s="1"/>
  <c r="N1336" i="1" a="1"/>
  <c r="N1336" i="1"/>
  <c r="M1335" i="1" a="1"/>
  <c r="M1335" i="1" s="1"/>
  <c r="F1336" i="1" a="1"/>
  <c r="F1336" i="1"/>
  <c r="K1334" i="1" a="1"/>
  <c r="K1334" i="1"/>
  <c r="I1334" i="1" a="1"/>
  <c r="I1334" i="1" s="1"/>
  <c r="M1336" i="1" a="1"/>
  <c r="M1336" i="1" s="1"/>
  <c r="Q1595" i="1" a="1"/>
  <c r="Q1595" i="1" s="1"/>
  <c r="P1595" i="1" a="1"/>
  <c r="P1595" i="1"/>
  <c r="L1595" i="1" a="1"/>
  <c r="L1595" i="1"/>
  <c r="K1595" i="1" a="1"/>
  <c r="K1595" i="1" s="1"/>
  <c r="H1595" i="1" a="1"/>
  <c r="H1595" i="1" s="1"/>
  <c r="G1595" i="1" a="1"/>
  <c r="G1595" i="1" s="1"/>
  <c r="F1596" i="1" a="1"/>
  <c r="F1596" i="1" s="1"/>
  <c r="I1596" i="1" a="1"/>
  <c r="I1596" i="1" s="1"/>
  <c r="G1596" i="1" a="1"/>
  <c r="G1596" i="1"/>
  <c r="I1595" i="1" a="1"/>
  <c r="I1595" i="1" s="1"/>
  <c r="J1595" i="1" a="1"/>
  <c r="J1595" i="1" s="1"/>
  <c r="H1596" i="1" a="1"/>
  <c r="H1596" i="1" s="1"/>
  <c r="O1595" i="1" a="1"/>
  <c r="O1595" i="1"/>
  <c r="N1595" i="1" a="1"/>
  <c r="N1595" i="1"/>
  <c r="M1595" i="1" a="1"/>
  <c r="M1595" i="1" s="1"/>
  <c r="F1595" i="1" a="1"/>
  <c r="F1595" i="1" s="1"/>
  <c r="H1582" i="1" a="1"/>
  <c r="H1582" i="1" s="1"/>
  <c r="G1581" i="1" a="1"/>
  <c r="G1581" i="1" s="1"/>
  <c r="P1582" i="1" a="1"/>
  <c r="P1582" i="1" s="1"/>
  <c r="L1581" i="1" a="1"/>
  <c r="L1581" i="1"/>
  <c r="M1582" i="1" a="1"/>
  <c r="M1582" i="1"/>
  <c r="P1581" i="1" a="1"/>
  <c r="P1581" i="1"/>
  <c r="Q1581" i="1" a="1"/>
  <c r="Q1581" i="1" s="1"/>
  <c r="H1581" i="1" a="1"/>
  <c r="H1581" i="1" s="1"/>
  <c r="O1582" i="1" a="1"/>
  <c r="O1582" i="1" s="1"/>
  <c r="L1582" i="1" a="1"/>
  <c r="L1582" i="1"/>
  <c r="K1581" i="1" a="1"/>
  <c r="K1581" i="1"/>
  <c r="I1582" i="1" a="1"/>
  <c r="I1582" i="1"/>
  <c r="Q1582" i="1" a="1"/>
  <c r="Q1582" i="1"/>
  <c r="M1581" i="1" a="1"/>
  <c r="M1581" i="1"/>
  <c r="G1582" i="1" a="1"/>
  <c r="G1582" i="1"/>
  <c r="N1582" i="1" a="1"/>
  <c r="N1582" i="1"/>
  <c r="N1581" i="1" a="1"/>
  <c r="N1581" i="1" s="1"/>
  <c r="K1582" i="1" a="1"/>
  <c r="K1582" i="1" s="1"/>
  <c r="J1582" i="1" a="1"/>
  <c r="J1582" i="1" s="1"/>
  <c r="I1581" i="1" a="1"/>
  <c r="I1581" i="1" s="1"/>
  <c r="O1581" i="1" a="1"/>
  <c r="O1581" i="1" s="1"/>
  <c r="F1582" i="1" a="1"/>
  <c r="F1582" i="1" s="1"/>
  <c r="J1581" i="1" a="1"/>
  <c r="J1581" i="1" s="1"/>
  <c r="P1576" i="1" a="1"/>
  <c r="P1576" i="1" s="1"/>
  <c r="P1575" i="1" a="1"/>
  <c r="P1575" i="1"/>
  <c r="I1576" i="1" a="1"/>
  <c r="I1576" i="1" s="1"/>
  <c r="Q1580" i="1" a="1"/>
  <c r="Q1580" i="1" s="1"/>
  <c r="M1576" i="1" a="1"/>
  <c r="M1576" i="1" s="1"/>
  <c r="H1576" i="1" a="1"/>
  <c r="H1576" i="1" s="1"/>
  <c r="I1580" i="1" a="1"/>
  <c r="I1580" i="1" s="1"/>
  <c r="P1580" i="1" a="1"/>
  <c r="P1580" i="1" s="1"/>
  <c r="F1578" i="1" a="1"/>
  <c r="F1578" i="1" s="1"/>
  <c r="Q1578" i="1" a="1"/>
  <c r="Q1578" i="1"/>
  <c r="F1577" i="1" a="1"/>
  <c r="F1577" i="1"/>
  <c r="K1580" i="1" a="1"/>
  <c r="K1580" i="1"/>
  <c r="J1576" i="1" a="1"/>
  <c r="J1576" i="1" s="1"/>
  <c r="K1577" i="1" a="1"/>
  <c r="K1577" i="1"/>
  <c r="G1580" i="1" a="1"/>
  <c r="G1580" i="1" s="1"/>
  <c r="I1578" i="1" a="1"/>
  <c r="I1578" i="1" s="1"/>
  <c r="F1581" i="1" a="1"/>
  <c r="F1581" i="1"/>
  <c r="O1580" i="1" a="1"/>
  <c r="O1580" i="1"/>
  <c r="M1580" i="1" a="1"/>
  <c r="M1580" i="1" s="1"/>
  <c r="H1578" i="1" a="1"/>
  <c r="H1578" i="1"/>
  <c r="L1580" i="1" a="1"/>
  <c r="L1580" i="1"/>
  <c r="G1577" i="1" a="1"/>
  <c r="G1577" i="1"/>
  <c r="J1580" i="1" a="1"/>
  <c r="J1580" i="1" s="1"/>
  <c r="H1580" i="1" a="1"/>
  <c r="H1580" i="1" s="1"/>
  <c r="J1579" i="1" a="1"/>
  <c r="J1579" i="1" s="1"/>
  <c r="F1580" i="1" a="1"/>
  <c r="F1580" i="1" s="1"/>
  <c r="J1577" i="1" a="1"/>
  <c r="J1577" i="1" s="1"/>
  <c r="L1577" i="1" a="1"/>
  <c r="L1577" i="1" s="1"/>
  <c r="N1579" i="1" a="1"/>
  <c r="N1579" i="1" s="1"/>
  <c r="M1579" i="1" a="1"/>
  <c r="M1579" i="1"/>
  <c r="I1579" i="1" a="1"/>
  <c r="I1579" i="1"/>
  <c r="H1579" i="1" a="1"/>
  <c r="H1579" i="1" s="1"/>
  <c r="N1577" i="1" a="1"/>
  <c r="N1577" i="1" s="1"/>
  <c r="O1576" i="1" a="1"/>
  <c r="O1576" i="1" s="1"/>
  <c r="Q1575" i="1" a="1"/>
  <c r="Q1575" i="1" s="1"/>
  <c r="J1578" i="1" a="1"/>
  <c r="J1578" i="1" s="1"/>
  <c r="G1578" i="1" a="1"/>
  <c r="G1578" i="1" s="1"/>
  <c r="N1578" i="1" a="1"/>
  <c r="N1578" i="1" s="1"/>
  <c r="I1577" i="1" a="1"/>
  <c r="I1577" i="1"/>
  <c r="G1576" i="1" a="1"/>
  <c r="G1576" i="1"/>
  <c r="M1577" i="1" a="1"/>
  <c r="M1577" i="1" s="1"/>
  <c r="P1577" i="1" a="1"/>
  <c r="P1577" i="1" s="1"/>
  <c r="O1579" i="1" a="1"/>
  <c r="O1579" i="1" s="1"/>
  <c r="O1577" i="1" a="1"/>
  <c r="O1577" i="1" s="1"/>
  <c r="L1579" i="1" a="1"/>
  <c r="L1579" i="1" s="1"/>
  <c r="O1575" i="1" a="1"/>
  <c r="O1575" i="1"/>
  <c r="F1576" i="1" a="1"/>
  <c r="F1576" i="1"/>
  <c r="K1578" i="1" a="1"/>
  <c r="K1578" i="1"/>
  <c r="M1578" i="1" a="1"/>
  <c r="M1578" i="1" s="1"/>
  <c r="N1576" i="1" a="1"/>
  <c r="N1576" i="1"/>
  <c r="K1579" i="1" a="1"/>
  <c r="K1579" i="1"/>
  <c r="N1580" i="1" a="1"/>
  <c r="N1580" i="1" s="1"/>
  <c r="G1579" i="1" a="1"/>
  <c r="G1579" i="1" s="1"/>
  <c r="L1576" i="1" a="1"/>
  <c r="L1576" i="1" s="1"/>
  <c r="L1578" i="1" a="1"/>
  <c r="L1578" i="1" s="1"/>
  <c r="H1577" i="1" a="1"/>
  <c r="H1577" i="1"/>
  <c r="Q1579" i="1" a="1"/>
  <c r="Q1579" i="1" s="1"/>
  <c r="P1579" i="1" a="1"/>
  <c r="P1579" i="1" s="1"/>
  <c r="F1579" i="1" a="1"/>
  <c r="F1579" i="1"/>
  <c r="P1578" i="1" a="1"/>
  <c r="P1578" i="1"/>
  <c r="O1578" i="1" a="1"/>
  <c r="O1578" i="1"/>
  <c r="K1576" i="1" a="1"/>
  <c r="K1576" i="1" s="1"/>
  <c r="Q1577" i="1" a="1"/>
  <c r="Q1577" i="1" s="1"/>
  <c r="Q1576" i="1" a="1"/>
  <c r="Q1576" i="1" s="1"/>
  <c r="O1572" i="1" a="1"/>
  <c r="O1572" i="1" s="1"/>
  <c r="P1572" i="1" a="1"/>
  <c r="P1572" i="1" s="1"/>
  <c r="I1574" i="1" a="1"/>
  <c r="I1574" i="1" s="1"/>
  <c r="M1572" i="1" a="1"/>
  <c r="M1572" i="1"/>
  <c r="K1566" i="1" a="1"/>
  <c r="K1566" i="1" s="1"/>
  <c r="J1572" i="1" a="1"/>
  <c r="J1572" i="1" s="1"/>
  <c r="O1566" i="1" a="1"/>
  <c r="O1566" i="1"/>
  <c r="F1572" i="1" a="1"/>
  <c r="F1572" i="1"/>
  <c r="N1575" i="1" a="1"/>
  <c r="N1575" i="1"/>
  <c r="K1572" i="1" a="1"/>
  <c r="K1572" i="1" s="1"/>
  <c r="G1572" i="1" a="1"/>
  <c r="G1572" i="1" s="1"/>
  <c r="M1575" i="1" a="1"/>
  <c r="M1575" i="1"/>
  <c r="L1575" i="1" a="1"/>
  <c r="L1575" i="1"/>
  <c r="K1575" i="1" a="1"/>
  <c r="K1575" i="1"/>
  <c r="H1575" i="1" a="1"/>
  <c r="H1575" i="1"/>
  <c r="G1575" i="1" a="1"/>
  <c r="G1575" i="1"/>
  <c r="O1574" i="1" a="1"/>
  <c r="O1574" i="1" s="1"/>
  <c r="P1566" i="1" a="1"/>
  <c r="P1566" i="1" s="1"/>
  <c r="I1572" i="1" a="1"/>
  <c r="I1572" i="1" s="1"/>
  <c r="Q1574" i="1" a="1"/>
  <c r="Q1574" i="1"/>
  <c r="L1572" i="1" a="1"/>
  <c r="L1572" i="1"/>
  <c r="P1574" i="1" a="1"/>
  <c r="P1574" i="1" s="1"/>
  <c r="N1574" i="1" a="1"/>
  <c r="N1574" i="1" s="1"/>
  <c r="K1574" i="1" a="1"/>
  <c r="K1574" i="1" s="1"/>
  <c r="F1574" i="1" a="1"/>
  <c r="F1574" i="1" s="1"/>
  <c r="J1566" i="1" a="1"/>
  <c r="J1566" i="1" s="1"/>
  <c r="Q1572" i="1" a="1"/>
  <c r="Q1572" i="1" s="1"/>
  <c r="H1572" i="1" a="1"/>
  <c r="H1572" i="1" s="1"/>
  <c r="Q1566" i="1" a="1"/>
  <c r="Q1566" i="1" s="1"/>
  <c r="J1574" i="1" a="1"/>
  <c r="J1574" i="1" s="1"/>
  <c r="N1566" i="1" a="1"/>
  <c r="N1566" i="1"/>
  <c r="G1574" i="1" a="1"/>
  <c r="G1574" i="1" s="1"/>
  <c r="N1572" i="1" a="1"/>
  <c r="N1572" i="1" s="1"/>
  <c r="J1575" i="1" a="1"/>
  <c r="J1575" i="1" s="1"/>
  <c r="M1566" i="1" a="1"/>
  <c r="M1566" i="1" s="1"/>
  <c r="I1575" i="1" a="1"/>
  <c r="I1575" i="1" s="1"/>
  <c r="F1575" i="1" a="1"/>
  <c r="F1575" i="1" s="1"/>
  <c r="M1574" i="1" a="1"/>
  <c r="M1574" i="1"/>
  <c r="H1574" i="1" a="1"/>
  <c r="H1574" i="1" s="1"/>
  <c r="L1574" i="1" a="1"/>
  <c r="L1574" i="1" s="1"/>
  <c r="L1566" i="1" a="1"/>
  <c r="L1566" i="1" s="1"/>
  <c r="J1558" i="1" a="1"/>
  <c r="J1558" i="1"/>
  <c r="Q1565" i="1" a="1"/>
  <c r="Q1565" i="1" s="1"/>
  <c r="P1565" i="1" a="1"/>
  <c r="P1565" i="1"/>
  <c r="P1564" i="1" a="1"/>
  <c r="P1564" i="1"/>
  <c r="O1565" i="1" a="1"/>
  <c r="O1565" i="1"/>
  <c r="Q1558" i="1" a="1"/>
  <c r="Q1558" i="1" s="1"/>
  <c r="N1565" i="1" a="1"/>
  <c r="N1565" i="1"/>
  <c r="M1565" i="1" a="1"/>
  <c r="M1565" i="1"/>
  <c r="J1565" i="1" a="1"/>
  <c r="J1565" i="1"/>
  <c r="N1564" i="1" a="1"/>
  <c r="N1564" i="1"/>
  <c r="M1564" i="1" a="1"/>
  <c r="M1564" i="1"/>
  <c r="G1564" i="1" a="1"/>
  <c r="G1564" i="1" s="1"/>
  <c r="G1558" i="1" a="1"/>
  <c r="G1558" i="1"/>
  <c r="N1558" i="1" a="1"/>
  <c r="N1558" i="1"/>
  <c r="L1564" i="1" a="1"/>
  <c r="L1564" i="1"/>
  <c r="F1558" i="1" a="1"/>
  <c r="F1558" i="1"/>
  <c r="K1564" i="1" a="1"/>
  <c r="K1564" i="1" s="1"/>
  <c r="I1564" i="1" a="1"/>
  <c r="I1564" i="1" s="1"/>
  <c r="M1558" i="1" a="1"/>
  <c r="M1558" i="1" s="1"/>
  <c r="H1565" i="1" a="1"/>
  <c r="H1565" i="1" s="1"/>
  <c r="G1565" i="1" a="1"/>
  <c r="G1565" i="1" s="1"/>
  <c r="F1564" i="1" a="1"/>
  <c r="F1564" i="1" s="1"/>
  <c r="Q1557" i="1" a="1"/>
  <c r="Q1557" i="1" s="1"/>
  <c r="L1558" i="1" a="1"/>
  <c r="L1558" i="1"/>
  <c r="L1565" i="1" a="1"/>
  <c r="L1565" i="1" s="1"/>
  <c r="F1565" i="1" a="1"/>
  <c r="F1565" i="1" s="1"/>
  <c r="O1558" i="1" a="1"/>
  <c r="O1558" i="1"/>
  <c r="K1558" i="1" a="1"/>
  <c r="K1558" i="1"/>
  <c r="H1558" i="1" a="1"/>
  <c r="H1558" i="1" s="1"/>
  <c r="O1564" i="1" a="1"/>
  <c r="O1564" i="1"/>
  <c r="P1558" i="1" a="1"/>
  <c r="P1558" i="1"/>
  <c r="I1558" i="1" a="1"/>
  <c r="I1558" i="1"/>
  <c r="Q1564" i="1" a="1"/>
  <c r="Q1564" i="1"/>
  <c r="J1564" i="1" a="1"/>
  <c r="J1564" i="1" s="1"/>
  <c r="I1566" i="1" a="1"/>
  <c r="I1566" i="1" s="1"/>
  <c r="H1566" i="1" a="1"/>
  <c r="H1566" i="1"/>
  <c r="G1566" i="1" a="1"/>
  <c r="G1566" i="1"/>
  <c r="F1566" i="1" a="1"/>
  <c r="F1566" i="1"/>
  <c r="K1565" i="1" a="1"/>
  <c r="K1565" i="1" s="1"/>
  <c r="I1565" i="1" a="1"/>
  <c r="I1565" i="1" s="1"/>
  <c r="H1564" i="1" a="1"/>
  <c r="H1564" i="1"/>
  <c r="L1557" i="1" a="1"/>
  <c r="L1557" i="1"/>
  <c r="J1557" i="1" a="1"/>
  <c r="J1557" i="1"/>
  <c r="M1557" i="1" a="1"/>
  <c r="M1557" i="1" s="1"/>
  <c r="I1557" i="1" a="1"/>
  <c r="I1557" i="1"/>
  <c r="G1557" i="1" a="1"/>
  <c r="G1557" i="1" s="1"/>
  <c r="K1549" i="1" a="1"/>
  <c r="K1549" i="1" s="1"/>
  <c r="P1549" i="1" a="1"/>
  <c r="P1549" i="1" s="1"/>
  <c r="F1551" i="1" a="1"/>
  <c r="F1551" i="1"/>
  <c r="J1551" i="1" a="1"/>
  <c r="J1551" i="1" s="1"/>
  <c r="K1551" i="1" a="1"/>
  <c r="K1551" i="1" s="1"/>
  <c r="I1549" i="1" a="1"/>
  <c r="I1549" i="1" s="1"/>
  <c r="Q1551" i="1" a="1"/>
  <c r="Q1551" i="1" s="1"/>
  <c r="M1551" i="1" a="1"/>
  <c r="M1551" i="1" s="1"/>
  <c r="P1557" i="1" a="1"/>
  <c r="P1557" i="1" s="1"/>
  <c r="N1549" i="1" a="1"/>
  <c r="N1549" i="1"/>
  <c r="P1551" i="1" a="1"/>
  <c r="P1551" i="1"/>
  <c r="O1557" i="1" a="1"/>
  <c r="O1557" i="1" s="1"/>
  <c r="M1549" i="1" a="1"/>
  <c r="M1549" i="1"/>
  <c r="K1557" i="1" a="1"/>
  <c r="K1557" i="1" s="1"/>
  <c r="O1551" i="1" a="1"/>
  <c r="O1551" i="1"/>
  <c r="J1549" i="1" a="1"/>
  <c r="J1549" i="1" s="1"/>
  <c r="L1549" i="1" a="1"/>
  <c r="L1549" i="1" s="1"/>
  <c r="H1557" i="1" a="1"/>
  <c r="H1557" i="1" s="1"/>
  <c r="G1549" i="1" a="1"/>
  <c r="G1549" i="1"/>
  <c r="H1551" i="1" a="1"/>
  <c r="H1551" i="1"/>
  <c r="G1551" i="1" a="1"/>
  <c r="G1551" i="1"/>
  <c r="L1551" i="1" a="1"/>
  <c r="L1551" i="1"/>
  <c r="I1551" i="1" a="1"/>
  <c r="I1551" i="1" s="1"/>
  <c r="H1549" i="1" a="1"/>
  <c r="H1549" i="1" s="1"/>
  <c r="O1549" i="1" a="1"/>
  <c r="O1549" i="1" s="1"/>
  <c r="N1557" i="1" a="1"/>
  <c r="N1557" i="1"/>
  <c r="Q1549" i="1" a="1"/>
  <c r="Q1549" i="1"/>
  <c r="F1557" i="1" a="1"/>
  <c r="F1557" i="1"/>
  <c r="N1551" i="1" a="1"/>
  <c r="N1551" i="1" s="1"/>
  <c r="I1531" i="1" a="1"/>
  <c r="I1531" i="1" s="1"/>
  <c r="O1548" i="1" a="1"/>
  <c r="O1548" i="1" s="1"/>
  <c r="K1531" i="1" a="1"/>
  <c r="K1531" i="1"/>
  <c r="H1531" i="1" a="1"/>
  <c r="H1531" i="1" s="1"/>
  <c r="J1548" i="1" a="1"/>
  <c r="J1548" i="1" s="1"/>
  <c r="P1531" i="1" a="1"/>
  <c r="P1531" i="1" s="1"/>
  <c r="M1531" i="1" a="1"/>
  <c r="M1531" i="1"/>
  <c r="J1530" i="1" a="1"/>
  <c r="J1530" i="1"/>
  <c r="O1530" i="1" a="1"/>
  <c r="O1530" i="1"/>
  <c r="F1549" i="1" a="1"/>
  <c r="F1549" i="1"/>
  <c r="Q1548" i="1" a="1"/>
  <c r="Q1548" i="1" s="1"/>
  <c r="P1548" i="1" a="1"/>
  <c r="P1548" i="1" s="1"/>
  <c r="N1548" i="1" a="1"/>
  <c r="N1548" i="1" s="1"/>
  <c r="M1548" i="1" a="1"/>
  <c r="M1548" i="1"/>
  <c r="H1548" i="1" a="1"/>
  <c r="H1548" i="1" s="1"/>
  <c r="Q1531" i="1" a="1"/>
  <c r="Q1531" i="1"/>
  <c r="L1548" i="1" a="1"/>
  <c r="L1548" i="1" s="1"/>
  <c r="K1548" i="1" a="1"/>
  <c r="K1548" i="1" s="1"/>
  <c r="N1531" i="1" a="1"/>
  <c r="N1531" i="1"/>
  <c r="L1531" i="1" a="1"/>
  <c r="L1531" i="1"/>
  <c r="I1548" i="1" a="1"/>
  <c r="I1548" i="1"/>
  <c r="G1548" i="1" a="1"/>
  <c r="G1548" i="1" s="1"/>
  <c r="F1548" i="1" a="1"/>
  <c r="F1548" i="1"/>
  <c r="M1530" i="1" a="1"/>
  <c r="M1530" i="1"/>
  <c r="G1531" i="1" a="1"/>
  <c r="G1531" i="1" s="1"/>
  <c r="L1530" i="1" a="1"/>
  <c r="L1530" i="1" s="1"/>
  <c r="O1531" i="1" a="1"/>
  <c r="O1531" i="1" s="1"/>
  <c r="F1531" i="1" a="1"/>
  <c r="F1531" i="1" s="1"/>
  <c r="J1531" i="1" a="1"/>
  <c r="J1531" i="1" s="1"/>
  <c r="Q1530" i="1" a="1"/>
  <c r="Q1530" i="1"/>
  <c r="K1530" i="1" a="1"/>
  <c r="K1530" i="1"/>
  <c r="P1530" i="1" a="1"/>
  <c r="P1530" i="1" s="1"/>
  <c r="N1530" i="1" a="1"/>
  <c r="N1530" i="1" s="1"/>
  <c r="F1530" i="1" a="1"/>
  <c r="F1530" i="1" s="1"/>
  <c r="O1529" i="1" a="1"/>
  <c r="O1529" i="1" s="1"/>
  <c r="N1525" i="1" a="1"/>
  <c r="N1525" i="1" s="1"/>
  <c r="O1528" i="1" a="1"/>
  <c r="O1528" i="1" s="1"/>
  <c r="F1528" i="1" a="1"/>
  <c r="F1528" i="1" s="1"/>
  <c r="K1527" i="1" a="1"/>
  <c r="K1527" i="1"/>
  <c r="I1527" i="1" a="1"/>
  <c r="I1527" i="1"/>
  <c r="F1527" i="1" a="1"/>
  <c r="F1527" i="1"/>
  <c r="H1529" i="1" a="1"/>
  <c r="H1529" i="1"/>
  <c r="L1527" i="1" a="1"/>
  <c r="L1527" i="1" s="1"/>
  <c r="J1527" i="1" a="1"/>
  <c r="J1527" i="1" s="1"/>
  <c r="F1529" i="1" a="1"/>
  <c r="F1529" i="1" s="1"/>
  <c r="L1528" i="1" a="1"/>
  <c r="L1528" i="1" s="1"/>
  <c r="O1526" i="1" a="1"/>
  <c r="O1526" i="1" s="1"/>
  <c r="J1526" i="1" a="1"/>
  <c r="J1526" i="1"/>
  <c r="I1526" i="1" a="1"/>
  <c r="I1526" i="1"/>
  <c r="H1526" i="1" a="1"/>
  <c r="H1526" i="1"/>
  <c r="P1525" i="1" a="1"/>
  <c r="P1525" i="1"/>
  <c r="F1526" i="1" a="1"/>
  <c r="F1526" i="1"/>
  <c r="Q1527" i="1" a="1"/>
  <c r="Q1527" i="1"/>
  <c r="G1530" i="1" a="1"/>
  <c r="G1530" i="1" s="1"/>
  <c r="N1528" i="1" a="1"/>
  <c r="N1528" i="1" s="1"/>
  <c r="J1525" i="1" a="1"/>
  <c r="J1525" i="1"/>
  <c r="Q1529" i="1" a="1"/>
  <c r="Q1529" i="1" s="1"/>
  <c r="G1525" i="1" a="1"/>
  <c r="G1525" i="1"/>
  <c r="P1529" i="1" a="1"/>
  <c r="P1529" i="1"/>
  <c r="M1528" i="1" a="1"/>
  <c r="M1528" i="1" s="1"/>
  <c r="O1525" i="1" a="1"/>
  <c r="O1525" i="1" s="1"/>
  <c r="N1529" i="1" a="1"/>
  <c r="N1529" i="1" s="1"/>
  <c r="J1529" i="1" a="1"/>
  <c r="J1529" i="1" s="1"/>
  <c r="G1527" i="1" a="1"/>
  <c r="G1527" i="1" s="1"/>
  <c r="H1528" i="1" a="1"/>
  <c r="H1528" i="1" s="1"/>
  <c r="G1529" i="1" a="1"/>
  <c r="G1529" i="1" s="1"/>
  <c r="J1528" i="1" a="1"/>
  <c r="J1528" i="1"/>
  <c r="I1528" i="1" a="1"/>
  <c r="I1528" i="1"/>
  <c r="O1527" i="1" a="1"/>
  <c r="O1527" i="1"/>
  <c r="H1527" i="1" a="1"/>
  <c r="H1527" i="1"/>
  <c r="G1526" i="1" a="1"/>
  <c r="G1526" i="1" s="1"/>
  <c r="M1525" i="1" a="1"/>
  <c r="M1525" i="1"/>
  <c r="I1525" i="1" a="1"/>
  <c r="I1525" i="1" s="1"/>
  <c r="Q1525" i="1" a="1"/>
  <c r="Q1525" i="1"/>
  <c r="P1526" i="1" a="1"/>
  <c r="P1526" i="1"/>
  <c r="M1529" i="1" a="1"/>
  <c r="M1529" i="1" s="1"/>
  <c r="L1529" i="1" a="1"/>
  <c r="L1529" i="1"/>
  <c r="K1529" i="1" a="1"/>
  <c r="K1529" i="1"/>
  <c r="Q1526" i="1" a="1"/>
  <c r="Q1526" i="1"/>
  <c r="K1526" i="1" a="1"/>
  <c r="K1526" i="1" s="1"/>
  <c r="F1525" i="1" a="1"/>
  <c r="F1525" i="1"/>
  <c r="Q1528" i="1" a="1"/>
  <c r="Q1528" i="1" s="1"/>
  <c r="G1528" i="1" a="1"/>
  <c r="G1528" i="1" s="1"/>
  <c r="L1526" i="1" a="1"/>
  <c r="L1526" i="1" s="1"/>
  <c r="N1527" i="1" a="1"/>
  <c r="N1527" i="1" s="1"/>
  <c r="K1525" i="1" a="1"/>
  <c r="K1525" i="1"/>
  <c r="K1528" i="1" a="1"/>
  <c r="K1528" i="1"/>
  <c r="P1527" i="1" a="1"/>
  <c r="P1527" i="1"/>
  <c r="P1528" i="1" a="1"/>
  <c r="P1528" i="1" s="1"/>
  <c r="M1527" i="1" a="1"/>
  <c r="M1527" i="1" s="1"/>
  <c r="I1529" i="1" a="1"/>
  <c r="I1529" i="1" s="1"/>
  <c r="N1526" i="1" a="1"/>
  <c r="N1526" i="1" s="1"/>
  <c r="M1526" i="1" a="1"/>
  <c r="M1526" i="1" s="1"/>
  <c r="L1525" i="1" a="1"/>
  <c r="L1525" i="1"/>
  <c r="H1525" i="1" a="1"/>
  <c r="H1525" i="1" s="1"/>
  <c r="I1530" i="1" a="1"/>
  <c r="I1530" i="1" s="1"/>
  <c r="H1530" i="1" a="1"/>
  <c r="H1530" i="1"/>
  <c r="O1523" i="1" a="1"/>
  <c r="O1523" i="1" s="1"/>
  <c r="N1523" i="1" a="1"/>
  <c r="N1523" i="1" s="1"/>
  <c r="P1522" i="1" a="1"/>
  <c r="P1522" i="1"/>
  <c r="F1523" i="1" a="1"/>
  <c r="F1523" i="1"/>
  <c r="L1522" i="1" a="1"/>
  <c r="L1522" i="1" s="1"/>
  <c r="F1522" i="1" a="1"/>
  <c r="F1522" i="1" s="1"/>
  <c r="P1520" i="1" a="1"/>
  <c r="P1520" i="1"/>
  <c r="N1521" i="1" a="1"/>
  <c r="N1521" i="1" s="1"/>
  <c r="M1521" i="1" a="1"/>
  <c r="M1521" i="1"/>
  <c r="L1523" i="1" a="1"/>
  <c r="L1523" i="1"/>
  <c r="J1523" i="1" a="1"/>
  <c r="J1523" i="1"/>
  <c r="I1521" i="1" a="1"/>
  <c r="I1521" i="1"/>
  <c r="I1523" i="1" a="1"/>
  <c r="I1523" i="1"/>
  <c r="G1523" i="1" a="1"/>
  <c r="G1523" i="1"/>
  <c r="N1522" i="1" a="1"/>
  <c r="N1522" i="1" s="1"/>
  <c r="K1522" i="1" a="1"/>
  <c r="K1522" i="1" s="1"/>
  <c r="G1522" i="1" a="1"/>
  <c r="G1522" i="1" s="1"/>
  <c r="H1521" i="1" a="1"/>
  <c r="H1521" i="1" s="1"/>
  <c r="M1520" i="1" a="1"/>
  <c r="M1520" i="1" s="1"/>
  <c r="L1521" i="1" a="1"/>
  <c r="L1521" i="1"/>
  <c r="J1520" i="1" a="1"/>
  <c r="J1520" i="1" s="1"/>
  <c r="I1520" i="1" a="1"/>
  <c r="I1520" i="1" s="1"/>
  <c r="O1520" i="1" a="1"/>
  <c r="O1520" i="1" s="1"/>
  <c r="G1520" i="1" a="1"/>
  <c r="G1520" i="1" s="1"/>
  <c r="F1520" i="1" a="1"/>
  <c r="F1520" i="1" s="1"/>
  <c r="Q1522" i="1" a="1"/>
  <c r="Q1522" i="1" s="1"/>
  <c r="J1522" i="1" a="1"/>
  <c r="J1522" i="1" s="1"/>
  <c r="P1521" i="1" a="1"/>
  <c r="P1521" i="1" s="1"/>
  <c r="M1523" i="1" a="1"/>
  <c r="M1523" i="1"/>
  <c r="H1520" i="1" a="1"/>
  <c r="H1520" i="1" s="1"/>
  <c r="O1522" i="1" a="1"/>
  <c r="O1522" i="1" s="1"/>
  <c r="L1520" i="1" a="1"/>
  <c r="L1520" i="1"/>
  <c r="K1520" i="1" a="1"/>
  <c r="K1520" i="1" s="1"/>
  <c r="Q1524" i="1" a="1"/>
  <c r="Q1524" i="1" s="1"/>
  <c r="G1524" i="1" a="1"/>
  <c r="G1524" i="1"/>
  <c r="K1523" i="1" a="1"/>
  <c r="K1523" i="1"/>
  <c r="H1523" i="1" a="1"/>
  <c r="H1523" i="1" s="1"/>
  <c r="M1522" i="1" a="1"/>
  <c r="M1522" i="1"/>
  <c r="Q1521" i="1" a="1"/>
  <c r="Q1521" i="1"/>
  <c r="I1522" i="1" a="1"/>
  <c r="I1522" i="1"/>
  <c r="O1521" i="1" a="1"/>
  <c r="O1521" i="1" s="1"/>
  <c r="N1520" i="1" a="1"/>
  <c r="N1520" i="1"/>
  <c r="L1524" i="1" a="1"/>
  <c r="L1524" i="1"/>
  <c r="P1524" i="1" a="1"/>
  <c r="P1524" i="1" s="1"/>
  <c r="O1524" i="1" a="1"/>
  <c r="O1524" i="1" s="1"/>
  <c r="N1524" i="1" a="1"/>
  <c r="N1524" i="1"/>
  <c r="J1521" i="1" a="1"/>
  <c r="J1521" i="1" s="1"/>
  <c r="Q1520" i="1" a="1"/>
  <c r="Q1520" i="1"/>
  <c r="Q1519" i="1" a="1"/>
  <c r="Q1519" i="1"/>
  <c r="K1521" i="1" a="1"/>
  <c r="K1521" i="1"/>
  <c r="M1524" i="1" a="1"/>
  <c r="M1524" i="1"/>
  <c r="K1524" i="1" a="1"/>
  <c r="K1524" i="1" s="1"/>
  <c r="J1524" i="1" a="1"/>
  <c r="J1524" i="1" s="1"/>
  <c r="P1523" i="1" a="1"/>
  <c r="P1523" i="1" s="1"/>
  <c r="I1524" i="1" a="1"/>
  <c r="I1524" i="1" s="1"/>
  <c r="H1524" i="1" a="1"/>
  <c r="H1524" i="1"/>
  <c r="F1524" i="1" a="1"/>
  <c r="F1524" i="1"/>
  <c r="G1521" i="1" a="1"/>
  <c r="G1521" i="1" s="1"/>
  <c r="F1521" i="1" a="1"/>
  <c r="F1521" i="1"/>
  <c r="Q1523" i="1" a="1"/>
  <c r="Q1523" i="1"/>
  <c r="H1522" i="1" a="1"/>
  <c r="H1522" i="1"/>
  <c r="F1517" i="1" a="1"/>
  <c r="F1517" i="1"/>
  <c r="J1516" i="1" a="1"/>
  <c r="J1516" i="1" s="1"/>
  <c r="G1515" i="1" a="1"/>
  <c r="G1515" i="1"/>
  <c r="M1514" i="1" a="1"/>
  <c r="M1514" i="1" s="1"/>
  <c r="I1514" i="1" a="1"/>
  <c r="I1514" i="1" s="1"/>
  <c r="Q1515" i="1" a="1"/>
  <c r="Q1515" i="1"/>
  <c r="O1517" i="1" a="1"/>
  <c r="O1517" i="1"/>
  <c r="J1517" i="1" a="1"/>
  <c r="J1517" i="1"/>
  <c r="H1517" i="1" a="1"/>
  <c r="H1517" i="1" s="1"/>
  <c r="P1515" i="1" a="1"/>
  <c r="P1515" i="1" s="1"/>
  <c r="F1514" i="1" a="1"/>
  <c r="F1514" i="1" s="1"/>
  <c r="K1519" i="1" a="1"/>
  <c r="K1519" i="1" s="1"/>
  <c r="H1519" i="1" a="1"/>
  <c r="H1519" i="1" s="1"/>
  <c r="M1517" i="1" a="1"/>
  <c r="M1517" i="1"/>
  <c r="Q1516" i="1" a="1"/>
  <c r="Q1516" i="1"/>
  <c r="Q1514" i="1" a="1"/>
  <c r="Q1514" i="1" s="1"/>
  <c r="M1515" i="1" a="1"/>
  <c r="M1515" i="1"/>
  <c r="F1515" i="1" a="1"/>
  <c r="F1515" i="1"/>
  <c r="G1519" i="1" a="1"/>
  <c r="G1519" i="1" s="1"/>
  <c r="Q1517" i="1" a="1"/>
  <c r="Q1517" i="1" s="1"/>
  <c r="K1517" i="1" a="1"/>
  <c r="K1517" i="1" s="1"/>
  <c r="G1517" i="1" a="1"/>
  <c r="G1517" i="1" s="1"/>
  <c r="N1516" i="1" a="1"/>
  <c r="N1516" i="1"/>
  <c r="P1516" i="1" a="1"/>
  <c r="P1516" i="1"/>
  <c r="N1514" i="1" a="1"/>
  <c r="N1514" i="1" s="1"/>
  <c r="P1514" i="1" a="1"/>
  <c r="P1514" i="1"/>
  <c r="G1514" i="1" a="1"/>
  <c r="G1514" i="1" s="1"/>
  <c r="P1517" i="1" a="1"/>
  <c r="P1517" i="1" s="1"/>
  <c r="O1516" i="1" a="1"/>
  <c r="O1516" i="1" s="1"/>
  <c r="M1516" i="1" a="1"/>
  <c r="M1516" i="1" s="1"/>
  <c r="O1515" i="1" a="1"/>
  <c r="O1515" i="1" s="1"/>
  <c r="P1519" i="1" a="1"/>
  <c r="P1519" i="1" s="1"/>
  <c r="H1516" i="1" a="1"/>
  <c r="H1516" i="1"/>
  <c r="O1519" i="1" a="1"/>
  <c r="O1519" i="1" s="1"/>
  <c r="N1519" i="1" a="1"/>
  <c r="N1519" i="1"/>
  <c r="L1517" i="1" a="1"/>
  <c r="L1517" i="1"/>
  <c r="H1514" i="1" a="1"/>
  <c r="H1514" i="1"/>
  <c r="O1514" i="1" a="1"/>
  <c r="O1514" i="1" s="1"/>
  <c r="L1519" i="1" a="1"/>
  <c r="L1519" i="1" s="1"/>
  <c r="N1515" i="1" a="1"/>
  <c r="N1515" i="1" s="1"/>
  <c r="I1517" i="1" a="1"/>
  <c r="I1517" i="1" s="1"/>
  <c r="I1515" i="1" a="1"/>
  <c r="I1515" i="1" s="1"/>
  <c r="G1516" i="1" a="1"/>
  <c r="G1516" i="1" s="1"/>
  <c r="L1515" i="1" a="1"/>
  <c r="L1515" i="1" s="1"/>
  <c r="K1514" i="1" a="1"/>
  <c r="K1514" i="1" s="1"/>
  <c r="F1516" i="1" a="1"/>
  <c r="F1516" i="1"/>
  <c r="M1519" i="1" a="1"/>
  <c r="M1519" i="1"/>
  <c r="J1519" i="1" a="1"/>
  <c r="J1519" i="1"/>
  <c r="J1515" i="1" a="1"/>
  <c r="J1515" i="1" s="1"/>
  <c r="H1515" i="1" a="1"/>
  <c r="H1515" i="1" s="1"/>
  <c r="I1519" i="1" a="1"/>
  <c r="I1519" i="1" s="1"/>
  <c r="F1519" i="1" a="1"/>
  <c r="F1519" i="1" s="1"/>
  <c r="N1517" i="1" a="1"/>
  <c r="N1517" i="1" s="1"/>
  <c r="K1515" i="1" a="1"/>
  <c r="K1515" i="1"/>
  <c r="J1514" i="1" a="1"/>
  <c r="J1514" i="1"/>
  <c r="L1516" i="1" a="1"/>
  <c r="L1516" i="1"/>
  <c r="L1514" i="1" a="1"/>
  <c r="L1514" i="1"/>
  <c r="K1516" i="1" a="1"/>
  <c r="K1516" i="1" s="1"/>
  <c r="I1516" i="1" a="1"/>
  <c r="I1516" i="1" s="1"/>
  <c r="Q1513" i="1" a="1"/>
  <c r="Q1513" i="1" s="1"/>
  <c r="H1507" i="1" a="1"/>
  <c r="H1507" i="1" s="1"/>
  <c r="M1506" i="1" a="1"/>
  <c r="M1506" i="1" s="1"/>
  <c r="P1513" i="1" a="1"/>
  <c r="P1513" i="1" s="1"/>
  <c r="M1513" i="1" a="1"/>
  <c r="M1513" i="1"/>
  <c r="G1506" i="1" a="1"/>
  <c r="G1506" i="1"/>
  <c r="J1507" i="1" a="1"/>
  <c r="J1507" i="1"/>
  <c r="L1507" i="1" a="1"/>
  <c r="L1507" i="1" s="1"/>
  <c r="K1506" i="1" a="1"/>
  <c r="K1506" i="1" s="1"/>
  <c r="L1513" i="1" a="1"/>
  <c r="L1513" i="1" s="1"/>
  <c r="O1506" i="1" a="1"/>
  <c r="O1506" i="1" s="1"/>
  <c r="I1506" i="1" a="1"/>
  <c r="I1506" i="1"/>
  <c r="Q1507" i="1" a="1"/>
  <c r="Q1507" i="1"/>
  <c r="N1507" i="1" a="1"/>
  <c r="N1507" i="1"/>
  <c r="K1507" i="1" a="1"/>
  <c r="K1507" i="1"/>
  <c r="I1507" i="1" a="1"/>
  <c r="I1507" i="1"/>
  <c r="O1513" i="1" a="1"/>
  <c r="O1513" i="1" s="1"/>
  <c r="N1513" i="1" a="1"/>
  <c r="N1513" i="1" s="1"/>
  <c r="K1513" i="1" a="1"/>
  <c r="K1513" i="1" s="1"/>
  <c r="J1513" i="1" a="1"/>
  <c r="J1513" i="1" s="1"/>
  <c r="F1513" i="1" a="1"/>
  <c r="F1513" i="1" s="1"/>
  <c r="O1507" i="1" a="1"/>
  <c r="O1507" i="1" s="1"/>
  <c r="G1513" i="1" a="1"/>
  <c r="G1513" i="1" s="1"/>
  <c r="I1513" i="1" a="1"/>
  <c r="I1513" i="1"/>
  <c r="H1513" i="1" a="1"/>
  <c r="H1513" i="1" s="1"/>
  <c r="P1507" i="1" a="1"/>
  <c r="P1507" i="1" s="1"/>
  <c r="Q1506" i="1" a="1"/>
  <c r="Q1506" i="1" s="1"/>
  <c r="N1506" i="1" a="1"/>
  <c r="N1506" i="1" s="1"/>
  <c r="H1506" i="1" a="1"/>
  <c r="H1506" i="1"/>
  <c r="G1507" i="1" a="1"/>
  <c r="G1507" i="1" s="1"/>
  <c r="F1507" i="1" a="1"/>
  <c r="F1507" i="1"/>
  <c r="P1506" i="1" a="1"/>
  <c r="P1506" i="1"/>
  <c r="J1506" i="1" a="1"/>
  <c r="J1506" i="1" s="1"/>
  <c r="L1506" i="1" a="1"/>
  <c r="L1506" i="1"/>
  <c r="M1507" i="1" a="1"/>
  <c r="M1507" i="1"/>
  <c r="L1502" i="1" a="1"/>
  <c r="L1502" i="1" s="1"/>
  <c r="M1501" i="1" a="1"/>
  <c r="M1501" i="1" s="1"/>
  <c r="I1504" i="1" a="1"/>
  <c r="I1504" i="1"/>
  <c r="Q1502" i="1" a="1"/>
  <c r="Q1502" i="1" s="1"/>
  <c r="P1505" i="1" a="1"/>
  <c r="P1505" i="1"/>
  <c r="K1505" i="1" a="1"/>
  <c r="K1505" i="1"/>
  <c r="I1505" i="1" a="1"/>
  <c r="I1505" i="1"/>
  <c r="F1505" i="1" a="1"/>
  <c r="F1505" i="1"/>
  <c r="K1501" i="1" a="1"/>
  <c r="K1501" i="1" s="1"/>
  <c r="F1502" i="1" a="1"/>
  <c r="F1502" i="1"/>
  <c r="G1501" i="1" a="1"/>
  <c r="G1501" i="1"/>
  <c r="N1502" i="1" a="1"/>
  <c r="N1502" i="1"/>
  <c r="P1501" i="1" a="1"/>
  <c r="P1501" i="1" s="1"/>
  <c r="N1504" i="1" a="1"/>
  <c r="N1504" i="1" s="1"/>
  <c r="I1501" i="1" a="1"/>
  <c r="I1501" i="1" s="1"/>
  <c r="M1505" i="1" a="1"/>
  <c r="M1505" i="1"/>
  <c r="M1502" i="1" a="1"/>
  <c r="M1502" i="1"/>
  <c r="H1500" i="1" a="1"/>
  <c r="H1500" i="1" s="1"/>
  <c r="L1505" i="1" a="1"/>
  <c r="L1505" i="1" s="1"/>
  <c r="J1505" i="1" a="1"/>
  <c r="J1505" i="1"/>
  <c r="J1501" i="1" a="1"/>
  <c r="J1501" i="1" s="1"/>
  <c r="H1505" i="1" a="1"/>
  <c r="H1505" i="1" s="1"/>
  <c r="O1504" i="1" a="1"/>
  <c r="O1504" i="1" s="1"/>
  <c r="P1502" i="1" a="1"/>
  <c r="P1502" i="1" s="1"/>
  <c r="L1501" i="1" a="1"/>
  <c r="L1501" i="1"/>
  <c r="N1501" i="1" a="1"/>
  <c r="N1501" i="1"/>
  <c r="J1500" i="1" a="1"/>
  <c r="J1500" i="1" s="1"/>
  <c r="L1500" i="1" a="1"/>
  <c r="L1500" i="1"/>
  <c r="K1504" i="1" a="1"/>
  <c r="K1504" i="1" s="1"/>
  <c r="M1504" i="1" a="1"/>
  <c r="M1504" i="1" s="1"/>
  <c r="L1504" i="1" a="1"/>
  <c r="L1504" i="1"/>
  <c r="I1502" i="1" a="1"/>
  <c r="I1502" i="1"/>
  <c r="Q1501" i="1" a="1"/>
  <c r="Q1501" i="1" s="1"/>
  <c r="N1500" i="1" a="1"/>
  <c r="N1500" i="1"/>
  <c r="P1500" i="1" a="1"/>
  <c r="P1500" i="1" s="1"/>
  <c r="F1504" i="1" a="1"/>
  <c r="F1504" i="1" s="1"/>
  <c r="J1504" i="1" a="1"/>
  <c r="J1504" i="1"/>
  <c r="F1501" i="1" a="1"/>
  <c r="F1501" i="1"/>
  <c r="O1501" i="1" a="1"/>
  <c r="O1501" i="1"/>
  <c r="O1505" i="1" a="1"/>
  <c r="O1505" i="1"/>
  <c r="G1504" i="1" a="1"/>
  <c r="G1504" i="1" s="1"/>
  <c r="M1500" i="1" a="1"/>
  <c r="M1500" i="1" s="1"/>
  <c r="F1506" i="1" a="1"/>
  <c r="F1506" i="1" s="1"/>
  <c r="Q1504" i="1" a="1"/>
  <c r="Q1504" i="1"/>
  <c r="P1504" i="1" a="1"/>
  <c r="P1504" i="1"/>
  <c r="I1500" i="1" a="1"/>
  <c r="I1500" i="1"/>
  <c r="K1500" i="1" a="1"/>
  <c r="K1500" i="1"/>
  <c r="N1505" i="1" a="1"/>
  <c r="N1505" i="1"/>
  <c r="H1501" i="1" a="1"/>
  <c r="H1501" i="1"/>
  <c r="K1502" i="1" a="1"/>
  <c r="K1502" i="1" s="1"/>
  <c r="Q1505" i="1" a="1"/>
  <c r="Q1505" i="1"/>
  <c r="H1502" i="1" a="1"/>
  <c r="H1502" i="1"/>
  <c r="G1505" i="1" a="1"/>
  <c r="G1505" i="1" s="1"/>
  <c r="G1502" i="1" a="1"/>
  <c r="G1502" i="1" s="1"/>
  <c r="J1502" i="1" a="1"/>
  <c r="J1502" i="1" s="1"/>
  <c r="O1502" i="1" a="1"/>
  <c r="O1502" i="1" s="1"/>
  <c r="Q1500" i="1" a="1"/>
  <c r="Q1500" i="1" s="1"/>
  <c r="O1500" i="1" a="1"/>
  <c r="O1500" i="1" s="1"/>
  <c r="H1504" i="1" a="1"/>
  <c r="H1504" i="1" s="1"/>
  <c r="F1494" i="1" a="1"/>
  <c r="F1494" i="1" s="1"/>
  <c r="J1492" i="1" a="1"/>
  <c r="J1492" i="1" s="1"/>
  <c r="G1500" i="1" a="1"/>
  <c r="G1500" i="1"/>
  <c r="F1492" i="1" a="1"/>
  <c r="F1492" i="1"/>
  <c r="O1492" i="1" a="1"/>
  <c r="O1492" i="1"/>
  <c r="I1494" i="1" a="1"/>
  <c r="I1494" i="1"/>
  <c r="K1492" i="1" a="1"/>
  <c r="K1492" i="1" s="1"/>
  <c r="F1500" i="1" a="1"/>
  <c r="F1500" i="1" s="1"/>
  <c r="Q1499" i="1" a="1"/>
  <c r="Q1499" i="1"/>
  <c r="K1499" i="1" a="1"/>
  <c r="K1499" i="1"/>
  <c r="H1492" i="1" a="1"/>
  <c r="H1492" i="1"/>
  <c r="M1499" i="1" a="1"/>
  <c r="M1499" i="1" s="1"/>
  <c r="H1494" i="1" a="1"/>
  <c r="H1494" i="1"/>
  <c r="O1499" i="1" a="1"/>
  <c r="O1499" i="1"/>
  <c r="N1499" i="1" a="1"/>
  <c r="N1499" i="1" s="1"/>
  <c r="Q1492" i="1" a="1"/>
  <c r="Q1492" i="1" s="1"/>
  <c r="M1492" i="1" a="1"/>
  <c r="M1492" i="1" s="1"/>
  <c r="I1499" i="1" a="1"/>
  <c r="I1499" i="1"/>
  <c r="F1499" i="1" a="1"/>
  <c r="F1499" i="1"/>
  <c r="J1494" i="1" a="1"/>
  <c r="J1494" i="1"/>
  <c r="Q1494" i="1" a="1"/>
  <c r="Q1494" i="1" s="1"/>
  <c r="P1494" i="1" a="1"/>
  <c r="P1494" i="1"/>
  <c r="N1494" i="1" a="1"/>
  <c r="N1494" i="1" s="1"/>
  <c r="K1494" i="1" a="1"/>
  <c r="K1494" i="1"/>
  <c r="L1492" i="1" a="1"/>
  <c r="L1492" i="1"/>
  <c r="Q1487" i="1" a="1"/>
  <c r="Q1487" i="1" s="1"/>
  <c r="P1499" i="1" a="1"/>
  <c r="P1499" i="1" s="1"/>
  <c r="L1499" i="1" a="1"/>
  <c r="L1499" i="1" s="1"/>
  <c r="P1492" i="1" a="1"/>
  <c r="P1492" i="1" s="1"/>
  <c r="I1492" i="1" a="1"/>
  <c r="I1492" i="1" s="1"/>
  <c r="J1499" i="1" a="1"/>
  <c r="J1499" i="1"/>
  <c r="G1492" i="1" a="1"/>
  <c r="G1492" i="1"/>
  <c r="L1494" i="1" a="1"/>
  <c r="L1494" i="1"/>
  <c r="P1487" i="1" a="1"/>
  <c r="P1487" i="1" s="1"/>
  <c r="G1494" i="1" a="1"/>
  <c r="G1494" i="1" s="1"/>
  <c r="H1499" i="1" a="1"/>
  <c r="H1499" i="1"/>
  <c r="N1492" i="1" a="1"/>
  <c r="N1492" i="1" s="1"/>
  <c r="G1499" i="1" a="1"/>
  <c r="G1499" i="1"/>
  <c r="M1494" i="1" a="1"/>
  <c r="M1494" i="1" s="1"/>
  <c r="O1494" i="1" a="1"/>
  <c r="O1494" i="1" s="1"/>
  <c r="Q1485" i="1" a="1"/>
  <c r="Q1485" i="1" s="1"/>
  <c r="O1485" i="1" a="1"/>
  <c r="O1485" i="1"/>
  <c r="M1485" i="1" a="1"/>
  <c r="M1485" i="1"/>
  <c r="L1485" i="1" a="1"/>
  <c r="L1485" i="1" s="1"/>
  <c r="J1485" i="1" a="1"/>
  <c r="J1485" i="1" s="1"/>
  <c r="G1485" i="1" a="1"/>
  <c r="G1485" i="1" s="1"/>
  <c r="O1487" i="1" a="1"/>
  <c r="O1487" i="1"/>
  <c r="N1485" i="1" a="1"/>
  <c r="N1485" i="1"/>
  <c r="K1485" i="1" a="1"/>
  <c r="K1485" i="1"/>
  <c r="H1485" i="1" a="1"/>
  <c r="H1485" i="1" s="1"/>
  <c r="N1487" i="1" a="1"/>
  <c r="N1487" i="1" s="1"/>
  <c r="J1487" i="1" a="1"/>
  <c r="J1487" i="1" s="1"/>
  <c r="M1487" i="1" a="1"/>
  <c r="M1487" i="1" s="1"/>
  <c r="I1487" i="1" a="1"/>
  <c r="I1487" i="1" s="1"/>
  <c r="G1487" i="1" a="1"/>
  <c r="G1487" i="1" s="1"/>
  <c r="F1487" i="1" a="1"/>
  <c r="F1487" i="1" s="1"/>
  <c r="L1487" i="1" a="1"/>
  <c r="L1487" i="1" s="1"/>
  <c r="F1485" i="1" a="1"/>
  <c r="F1485" i="1" s="1"/>
  <c r="H1487" i="1" a="1"/>
  <c r="H1487" i="1" s="1"/>
  <c r="K1487" i="1" a="1"/>
  <c r="K1487" i="1" s="1"/>
  <c r="P1485" i="1" a="1"/>
  <c r="P1485" i="1" s="1"/>
  <c r="I1485" i="1" a="1"/>
  <c r="I1485" i="1"/>
  <c r="G1458" i="1" a="1"/>
  <c r="G1458" i="1"/>
  <c r="Q1456" i="1" a="1"/>
  <c r="Q1456" i="1"/>
  <c r="L1455" i="1" a="1"/>
  <c r="L1455" i="1" s="1"/>
  <c r="M1458" i="1" a="1"/>
  <c r="M1458" i="1" s="1"/>
  <c r="P1457" i="1" a="1"/>
  <c r="P1457" i="1"/>
  <c r="G1456" i="1" a="1"/>
  <c r="G1456" i="1" s="1"/>
  <c r="P1458" i="1" a="1"/>
  <c r="P1458" i="1" s="1"/>
  <c r="P1455" i="1" a="1"/>
  <c r="P1455" i="1" s="1"/>
  <c r="J1458" i="1" a="1"/>
  <c r="J1458" i="1"/>
  <c r="I1457" i="1" a="1"/>
  <c r="I1457" i="1"/>
  <c r="J1456" i="1" a="1"/>
  <c r="J1456" i="1" s="1"/>
  <c r="N1456" i="1" a="1"/>
  <c r="N1456" i="1"/>
  <c r="H1455" i="1" a="1"/>
  <c r="H1455" i="1" s="1"/>
  <c r="O1457" i="1" a="1"/>
  <c r="O1457" i="1" s="1"/>
  <c r="N1455" i="1" a="1"/>
  <c r="N1455" i="1" s="1"/>
  <c r="F1458" i="1" a="1"/>
  <c r="F1458" i="1"/>
  <c r="M1457" i="1" a="1"/>
  <c r="M1457" i="1"/>
  <c r="K1456" i="1" a="1"/>
  <c r="K1456" i="1"/>
  <c r="I1455" i="1" a="1"/>
  <c r="I1455" i="1" s="1"/>
  <c r="O1455" i="1" a="1"/>
  <c r="O1455" i="1" s="1"/>
  <c r="M1455" i="1" a="1"/>
  <c r="M1455" i="1" s="1"/>
  <c r="J1457" i="1" a="1"/>
  <c r="J1457" i="1" s="1"/>
  <c r="K1458" i="1" a="1"/>
  <c r="K1458" i="1" s="1"/>
  <c r="L1458" i="1" a="1"/>
  <c r="L1458" i="1" s="1"/>
  <c r="K1457" i="1" a="1"/>
  <c r="K1457" i="1" s="1"/>
  <c r="O1456" i="1" a="1"/>
  <c r="O1456" i="1" s="1"/>
  <c r="K1455" i="1" a="1"/>
  <c r="K1455" i="1" s="1"/>
  <c r="G1455" i="1" a="1"/>
  <c r="G1455" i="1"/>
  <c r="F1456" i="1" a="1"/>
  <c r="F1456" i="1" s="1"/>
  <c r="N1458" i="1" a="1"/>
  <c r="N1458" i="1" s="1"/>
  <c r="M1456" i="1" a="1"/>
  <c r="M1456" i="1"/>
  <c r="O1458" i="1" a="1"/>
  <c r="O1458" i="1" s="1"/>
  <c r="Q1457" i="1" a="1"/>
  <c r="Q1457" i="1" s="1"/>
  <c r="G1457" i="1" a="1"/>
  <c r="G1457" i="1" s="1"/>
  <c r="I1458" i="1" a="1"/>
  <c r="I1458" i="1"/>
  <c r="H1456" i="1" a="1"/>
  <c r="H1456" i="1" s="1"/>
  <c r="H1457" i="1" a="1"/>
  <c r="H1457" i="1" s="1"/>
  <c r="F1457" i="1" a="1"/>
  <c r="F1457" i="1"/>
  <c r="J1455" i="1" a="1"/>
  <c r="J1455" i="1"/>
  <c r="I1456" i="1" a="1"/>
  <c r="I1456" i="1" s="1"/>
  <c r="L1456" i="1" a="1"/>
  <c r="L1456" i="1" s="1"/>
  <c r="P1456" i="1" a="1"/>
  <c r="P1456" i="1" s="1"/>
  <c r="Q1458" i="1" a="1"/>
  <c r="Q1458" i="1"/>
  <c r="N1457" i="1" a="1"/>
  <c r="N1457" i="1"/>
  <c r="H1458" i="1" a="1"/>
  <c r="H1458" i="1"/>
  <c r="L1457" i="1" a="1"/>
  <c r="L1457" i="1"/>
  <c r="F1455" i="1" a="1"/>
  <c r="F1455" i="1" s="1"/>
  <c r="Q1455" i="1" a="1"/>
  <c r="Q1455" i="1" s="1"/>
  <c r="K1451" i="1" a="1"/>
  <c r="K1451" i="1"/>
  <c r="P1453" i="1" a="1"/>
  <c r="P1453" i="1" s="1"/>
  <c r="P1452" i="1" a="1"/>
  <c r="P1452" i="1" s="1"/>
  <c r="O1452" i="1" a="1"/>
  <c r="O1452" i="1" s="1"/>
  <c r="M1450" i="1" a="1"/>
  <c r="M1450" i="1" s="1"/>
  <c r="G1453" i="1" a="1"/>
  <c r="G1453" i="1" s="1"/>
  <c r="I1452" i="1" a="1"/>
  <c r="I1452" i="1" s="1"/>
  <c r="M1451" i="1" a="1"/>
  <c r="M1451" i="1"/>
  <c r="L1450" i="1" a="1"/>
  <c r="L1450" i="1"/>
  <c r="O1449" i="1" a="1"/>
  <c r="O1449" i="1"/>
  <c r="Q1454" i="1" a="1"/>
  <c r="Q1454" i="1"/>
  <c r="P1454" i="1" a="1"/>
  <c r="P1454" i="1"/>
  <c r="O1454" i="1" a="1"/>
  <c r="O1454" i="1"/>
  <c r="K1453" i="1" a="1"/>
  <c r="K1453" i="1" s="1"/>
  <c r="N1452" i="1" a="1"/>
  <c r="N1452" i="1" s="1"/>
  <c r="H1453" i="1" a="1"/>
  <c r="H1453" i="1" s="1"/>
  <c r="L1452" i="1" a="1"/>
  <c r="L1452" i="1" s="1"/>
  <c r="Q1450" i="1" a="1"/>
  <c r="Q1450" i="1" s="1"/>
  <c r="N1454" i="1" a="1"/>
  <c r="N1454" i="1"/>
  <c r="M1454" i="1" a="1"/>
  <c r="M1454" i="1"/>
  <c r="N1453" i="1" a="1"/>
  <c r="N1453" i="1" s="1"/>
  <c r="P1451" i="1" a="1"/>
  <c r="P1451" i="1"/>
  <c r="H1451" i="1" a="1"/>
  <c r="H1451" i="1" s="1"/>
  <c r="M1453" i="1" a="1"/>
  <c r="M1453" i="1" s="1"/>
  <c r="I1451" i="1" a="1"/>
  <c r="I1451" i="1" s="1"/>
  <c r="F1450" i="1" a="1"/>
  <c r="F1450" i="1" s="1"/>
  <c r="G1451" i="1" a="1"/>
  <c r="G1451" i="1"/>
  <c r="F1451" i="1" a="1"/>
  <c r="F1451" i="1" s="1"/>
  <c r="F1453" i="1" a="1"/>
  <c r="F1453" i="1"/>
  <c r="P1449" i="1" a="1"/>
  <c r="P1449" i="1"/>
  <c r="Q1452" i="1" a="1"/>
  <c r="Q1452" i="1" s="1"/>
  <c r="N1451" i="1" a="1"/>
  <c r="N1451" i="1" s="1"/>
  <c r="J1452" i="1" a="1"/>
  <c r="J1452" i="1" s="1"/>
  <c r="J1450" i="1" a="1"/>
  <c r="J1450" i="1" s="1"/>
  <c r="Q1453" i="1" a="1"/>
  <c r="Q1453" i="1" s="1"/>
  <c r="L1453" i="1" a="1"/>
  <c r="L1453" i="1" s="1"/>
  <c r="Q1451" i="1" a="1"/>
  <c r="Q1451" i="1" s="1"/>
  <c r="H1450" i="1" a="1"/>
  <c r="H1450" i="1"/>
  <c r="G1452" i="1" a="1"/>
  <c r="G1452" i="1"/>
  <c r="L1454" i="1" a="1"/>
  <c r="L1454" i="1"/>
  <c r="M1452" i="1" a="1"/>
  <c r="M1452" i="1"/>
  <c r="K1454" i="1" a="1"/>
  <c r="K1454" i="1" s="1"/>
  <c r="J1454" i="1" a="1"/>
  <c r="J1454" i="1" s="1"/>
  <c r="I1454" i="1" a="1"/>
  <c r="I1454" i="1" s="1"/>
  <c r="J1453" i="1" a="1"/>
  <c r="J1453" i="1"/>
  <c r="H1454" i="1" a="1"/>
  <c r="H1454" i="1"/>
  <c r="G1454" i="1" a="1"/>
  <c r="G1454" i="1" s="1"/>
  <c r="K1450" i="1" a="1"/>
  <c r="K1450" i="1"/>
  <c r="P1450" i="1" a="1"/>
  <c r="P1450" i="1"/>
  <c r="O1453" i="1" a="1"/>
  <c r="O1453" i="1"/>
  <c r="N1450" i="1" a="1"/>
  <c r="N1450" i="1" s="1"/>
  <c r="I1453" i="1" a="1"/>
  <c r="I1453" i="1" s="1"/>
  <c r="K1452" i="1" a="1"/>
  <c r="K1452" i="1"/>
  <c r="N1449" i="1" a="1"/>
  <c r="N1449" i="1" s="1"/>
  <c r="H1452" i="1" a="1"/>
  <c r="H1452" i="1" s="1"/>
  <c r="G1450" i="1" a="1"/>
  <c r="G1450" i="1" s="1"/>
  <c r="O1451" i="1" a="1"/>
  <c r="O1451" i="1"/>
  <c r="J1451" i="1" a="1"/>
  <c r="J1451" i="1" s="1"/>
  <c r="O1450" i="1" a="1"/>
  <c r="O1450" i="1"/>
  <c r="Q1449" i="1" a="1"/>
  <c r="Q1449" i="1"/>
  <c r="L1451" i="1" a="1"/>
  <c r="L1451" i="1"/>
  <c r="F1452" i="1" a="1"/>
  <c r="F1452" i="1" s="1"/>
  <c r="I1450" i="1" a="1"/>
  <c r="I1450" i="1" s="1"/>
  <c r="F1454" i="1" a="1"/>
  <c r="F1454" i="1"/>
  <c r="J1444" i="1" a="1"/>
  <c r="J1444" i="1"/>
  <c r="M1449" i="1" a="1"/>
  <c r="M1449" i="1" s="1"/>
  <c r="L1449" i="1" a="1"/>
  <c r="L1449" i="1" s="1"/>
  <c r="O1444" i="1" a="1"/>
  <c r="O1444" i="1" s="1"/>
  <c r="K1449" i="1" a="1"/>
  <c r="K1449" i="1" s="1"/>
  <c r="F1449" i="1" a="1"/>
  <c r="F1449" i="1" s="1"/>
  <c r="F1446" i="1" a="1"/>
  <c r="F1446" i="1" s="1"/>
  <c r="M1448" i="1" a="1"/>
  <c r="M1448" i="1" s="1"/>
  <c r="N1448" i="1" a="1"/>
  <c r="N1448" i="1" s="1"/>
  <c r="H1449" i="1" a="1"/>
  <c r="H1449" i="1"/>
  <c r="Q1448" i="1" a="1"/>
  <c r="Q1448" i="1"/>
  <c r="H1448" i="1" a="1"/>
  <c r="H1448" i="1" s="1"/>
  <c r="M1447" i="1" a="1"/>
  <c r="M1447" i="1"/>
  <c r="L1447" i="1" a="1"/>
  <c r="L1447" i="1"/>
  <c r="J1447" i="1" a="1"/>
  <c r="J1447" i="1"/>
  <c r="M1446" i="1" a="1"/>
  <c r="M1446" i="1"/>
  <c r="I1445" i="1" a="1"/>
  <c r="I1445" i="1"/>
  <c r="K1446" i="1" a="1"/>
  <c r="K1446" i="1"/>
  <c r="J1445" i="1" a="1"/>
  <c r="J1445" i="1" s="1"/>
  <c r="K1445" i="1" a="1"/>
  <c r="K1445" i="1" s="1"/>
  <c r="P1448" i="1" a="1"/>
  <c r="P1448" i="1" s="1"/>
  <c r="J1446" i="1" a="1"/>
  <c r="J1446" i="1"/>
  <c r="J1448" i="1" a="1"/>
  <c r="J1448" i="1"/>
  <c r="H1445" i="1" a="1"/>
  <c r="H1445" i="1"/>
  <c r="M1444" i="1" a="1"/>
  <c r="M1444" i="1"/>
  <c r="Q1446" i="1" a="1"/>
  <c r="Q1446" i="1"/>
  <c r="F1447" i="1" a="1"/>
  <c r="F1447" i="1" s="1"/>
  <c r="H1447" i="1" a="1"/>
  <c r="H1447" i="1" s="1"/>
  <c r="Q1444" i="1" a="1"/>
  <c r="Q1444" i="1" s="1"/>
  <c r="L1448" i="1" a="1"/>
  <c r="L1448" i="1" s="1"/>
  <c r="J1449" i="1" a="1"/>
  <c r="J1449" i="1"/>
  <c r="K1448" i="1" a="1"/>
  <c r="K1448" i="1"/>
  <c r="Q1445" i="1" a="1"/>
  <c r="Q1445" i="1" s="1"/>
  <c r="I1448" i="1" a="1"/>
  <c r="I1448" i="1" s="1"/>
  <c r="L1446" i="1" a="1"/>
  <c r="L1446" i="1" s="1"/>
  <c r="G1446" i="1" a="1"/>
  <c r="G1446" i="1"/>
  <c r="P1445" i="1" a="1"/>
  <c r="P1445" i="1" s="1"/>
  <c r="F1445" i="1" a="1"/>
  <c r="F1445" i="1" s="1"/>
  <c r="P1447" i="1" a="1"/>
  <c r="P1447" i="1"/>
  <c r="K1447" i="1" a="1"/>
  <c r="K1447" i="1"/>
  <c r="H1446" i="1" a="1"/>
  <c r="H1446" i="1" s="1"/>
  <c r="L1444" i="1" a="1"/>
  <c r="L1444" i="1"/>
  <c r="P1444" i="1" a="1"/>
  <c r="P1444" i="1"/>
  <c r="I1449" i="1" a="1"/>
  <c r="I1449" i="1" s="1"/>
  <c r="O1447" i="1" a="1"/>
  <c r="O1447" i="1"/>
  <c r="G1449" i="1" a="1"/>
  <c r="G1449" i="1"/>
  <c r="N1445" i="1" a="1"/>
  <c r="N1445" i="1"/>
  <c r="G1448" i="1" a="1"/>
  <c r="G1448" i="1" s="1"/>
  <c r="I1447" i="1" a="1"/>
  <c r="I1447" i="1" s="1"/>
  <c r="N1446" i="1" a="1"/>
  <c r="N1446" i="1" s="1"/>
  <c r="L1445" i="1" a="1"/>
  <c r="L1445" i="1"/>
  <c r="O1445" i="1" a="1"/>
  <c r="O1445" i="1" s="1"/>
  <c r="F1448" i="1" a="1"/>
  <c r="F1448" i="1"/>
  <c r="P1446" i="1" a="1"/>
  <c r="P1446" i="1" s="1"/>
  <c r="M1445" i="1" a="1"/>
  <c r="M1445" i="1" s="1"/>
  <c r="O1448" i="1" a="1"/>
  <c r="O1448" i="1" s="1"/>
  <c r="N1447" i="1" a="1"/>
  <c r="N1447" i="1" s="1"/>
  <c r="G1447" i="1" a="1"/>
  <c r="G1447" i="1"/>
  <c r="I1446" i="1" a="1"/>
  <c r="I1446" i="1"/>
  <c r="O1446" i="1" a="1"/>
  <c r="O1446" i="1"/>
  <c r="N1444" i="1" a="1"/>
  <c r="N1444" i="1" s="1"/>
  <c r="G1445" i="1" a="1"/>
  <c r="G1445" i="1" s="1"/>
  <c r="K1444" i="1" a="1"/>
  <c r="K1444" i="1"/>
  <c r="Q1447" i="1" a="1"/>
  <c r="Q1447" i="1"/>
  <c r="F1441" i="1" a="1"/>
  <c r="F1441" i="1"/>
  <c r="I1440" i="1" a="1"/>
  <c r="I1440" i="1"/>
  <c r="Q1441" i="1" a="1"/>
  <c r="Q1441" i="1" s="1"/>
  <c r="O1443" i="1" a="1"/>
  <c r="O1443" i="1" s="1"/>
  <c r="N1443" i="1" a="1"/>
  <c r="N1443" i="1" s="1"/>
  <c r="M1443" i="1" a="1"/>
  <c r="M1443" i="1" s="1"/>
  <c r="I1443" i="1" a="1"/>
  <c r="I1443" i="1"/>
  <c r="H1443" i="1" a="1"/>
  <c r="H1443" i="1"/>
  <c r="P1439" i="1" a="1"/>
  <c r="P1439" i="1"/>
  <c r="J1439" i="1" a="1"/>
  <c r="J1439" i="1" s="1"/>
  <c r="F1439" i="1" a="1"/>
  <c r="F1439" i="1" s="1"/>
  <c r="Q1440" i="1" a="1"/>
  <c r="Q1440" i="1" s="1"/>
  <c r="N1439" i="1" a="1"/>
  <c r="N1439" i="1"/>
  <c r="O1440" i="1" a="1"/>
  <c r="O1440" i="1" s="1"/>
  <c r="L1440" i="1" a="1"/>
  <c r="L1440" i="1" s="1"/>
  <c r="L1443" i="1" a="1"/>
  <c r="L1443" i="1"/>
  <c r="L1442" i="1" a="1"/>
  <c r="L1442" i="1"/>
  <c r="K1443" i="1" a="1"/>
  <c r="K1443" i="1"/>
  <c r="J1443" i="1" a="1"/>
  <c r="J1443" i="1"/>
  <c r="F1443" i="1" a="1"/>
  <c r="F1443" i="1"/>
  <c r="N1442" i="1" a="1"/>
  <c r="N1442" i="1" s="1"/>
  <c r="G1439" i="1" a="1"/>
  <c r="G1439" i="1"/>
  <c r="J1440" i="1" a="1"/>
  <c r="J1440" i="1"/>
  <c r="F1440" i="1" a="1"/>
  <c r="F1440" i="1"/>
  <c r="M1442" i="1" a="1"/>
  <c r="M1442" i="1" s="1"/>
  <c r="H1441" i="1" a="1"/>
  <c r="H1441" i="1" s="1"/>
  <c r="K1442" i="1" a="1"/>
  <c r="K1442" i="1"/>
  <c r="I1439" i="1" a="1"/>
  <c r="I1439" i="1"/>
  <c r="L1441" i="1" a="1"/>
  <c r="L1441" i="1" s="1"/>
  <c r="M1440" i="1" a="1"/>
  <c r="M1440" i="1" s="1"/>
  <c r="K1439" i="1" a="1"/>
  <c r="K1439" i="1"/>
  <c r="H1439" i="1" a="1"/>
  <c r="H1439" i="1"/>
  <c r="K1441" i="1" a="1"/>
  <c r="K1441" i="1" s="1"/>
  <c r="Q1442" i="1" a="1"/>
  <c r="Q1442" i="1"/>
  <c r="Q1439" i="1" a="1"/>
  <c r="Q1439" i="1"/>
  <c r="O1442" i="1" a="1"/>
  <c r="O1442" i="1"/>
  <c r="P1442" i="1" a="1"/>
  <c r="P1442" i="1" s="1"/>
  <c r="I1442" i="1" a="1"/>
  <c r="I1442" i="1" s="1"/>
  <c r="J1441" i="1" a="1"/>
  <c r="J1441" i="1" s="1"/>
  <c r="J1442" i="1" a="1"/>
  <c r="J1442" i="1" s="1"/>
  <c r="M1439" i="1" a="1"/>
  <c r="M1439" i="1" s="1"/>
  <c r="G1440" i="1" a="1"/>
  <c r="G1440" i="1" s="1"/>
  <c r="G1442" i="1" a="1"/>
  <c r="G1442" i="1" s="1"/>
  <c r="H1442" i="1" a="1"/>
  <c r="H1442" i="1"/>
  <c r="P1441" i="1" a="1"/>
  <c r="P1441" i="1"/>
  <c r="G1441" i="1" a="1"/>
  <c r="G1441" i="1"/>
  <c r="K1440" i="1" a="1"/>
  <c r="K1440" i="1"/>
  <c r="N1440" i="1" a="1"/>
  <c r="N1440" i="1" s="1"/>
  <c r="I1441" i="1" a="1"/>
  <c r="I1441" i="1" s="1"/>
  <c r="M1441" i="1" a="1"/>
  <c r="M1441" i="1" s="1"/>
  <c r="O1439" i="1" a="1"/>
  <c r="O1439" i="1"/>
  <c r="I1444" i="1" a="1"/>
  <c r="I1444" i="1" s="1"/>
  <c r="H1444" i="1" a="1"/>
  <c r="H1444" i="1" s="1"/>
  <c r="H1440" i="1" a="1"/>
  <c r="H1440" i="1" s="1"/>
  <c r="Q1443" i="1" a="1"/>
  <c r="Q1443" i="1"/>
  <c r="O1441" i="1" a="1"/>
  <c r="O1441" i="1" s="1"/>
  <c r="N1441" i="1" a="1"/>
  <c r="N1441" i="1" s="1"/>
  <c r="G1444" i="1" a="1"/>
  <c r="G1444" i="1" s="1"/>
  <c r="F1444" i="1" a="1"/>
  <c r="F1444" i="1" s="1"/>
  <c r="G1443" i="1" a="1"/>
  <c r="G1443" i="1"/>
  <c r="P1440" i="1" a="1"/>
  <c r="P1440" i="1"/>
  <c r="L1439" i="1" a="1"/>
  <c r="L1439" i="1"/>
  <c r="P1443" i="1" a="1"/>
  <c r="P1443" i="1" s="1"/>
  <c r="F1442" i="1" a="1"/>
  <c r="F1442" i="1" s="1"/>
  <c r="L1436" i="1" a="1"/>
  <c r="L1436" i="1"/>
  <c r="G1436" i="1" a="1"/>
  <c r="G1436" i="1" s="1"/>
  <c r="K1434" i="1" a="1"/>
  <c r="K1434" i="1" s="1"/>
  <c r="P1433" i="1" a="1"/>
  <c r="P1433" i="1" s="1"/>
  <c r="L1433" i="1" a="1"/>
  <c r="L1433" i="1" s="1"/>
  <c r="N1434" i="1" a="1"/>
  <c r="N1434" i="1" s="1"/>
  <c r="G1437" i="1" a="1"/>
  <c r="G1437" i="1" s="1"/>
  <c r="K1437" i="1" a="1"/>
  <c r="K1437" i="1"/>
  <c r="P1434" i="1" a="1"/>
  <c r="P1434" i="1"/>
  <c r="P1436" i="1" a="1"/>
  <c r="P1436" i="1"/>
  <c r="Q1434" i="1" a="1"/>
  <c r="Q1434" i="1" s="1"/>
  <c r="K1436" i="1" a="1"/>
  <c r="K1436" i="1" s="1"/>
  <c r="F1436" i="1" a="1"/>
  <c r="F1436" i="1"/>
  <c r="J1434" i="1" a="1"/>
  <c r="J1434" i="1"/>
  <c r="N1436" i="1" a="1"/>
  <c r="N1436" i="1" s="1"/>
  <c r="M1434" i="1" a="1"/>
  <c r="M1434" i="1" s="1"/>
  <c r="P1437" i="1" a="1"/>
  <c r="P1437" i="1" s="1"/>
  <c r="K1438" i="1" a="1"/>
  <c r="K1438" i="1" s="1"/>
  <c r="F1437" i="1" a="1"/>
  <c r="F1437" i="1" s="1"/>
  <c r="Q1433" i="1" a="1"/>
  <c r="Q1433" i="1"/>
  <c r="G1434" i="1" a="1"/>
  <c r="G1434" i="1"/>
  <c r="Q1438" i="1" a="1"/>
  <c r="Q1438" i="1"/>
  <c r="P1438" i="1" a="1"/>
  <c r="P1438" i="1" s="1"/>
  <c r="O1438" i="1" a="1"/>
  <c r="O1438" i="1" s="1"/>
  <c r="N1438" i="1" a="1"/>
  <c r="N1438" i="1" s="1"/>
  <c r="M1438" i="1" a="1"/>
  <c r="M1438" i="1" s="1"/>
  <c r="L1438" i="1" a="1"/>
  <c r="L1438" i="1"/>
  <c r="I1438" i="1" a="1"/>
  <c r="I1438" i="1"/>
  <c r="J1438" i="1" a="1"/>
  <c r="J1438" i="1"/>
  <c r="H1438" i="1" a="1"/>
  <c r="H1438" i="1"/>
  <c r="N1433" i="1" a="1"/>
  <c r="N1433" i="1"/>
  <c r="F1438" i="1" a="1"/>
  <c r="F1438" i="1" s="1"/>
  <c r="H1434" i="1" a="1"/>
  <c r="H1434" i="1"/>
  <c r="M1433" i="1" a="1"/>
  <c r="M1433" i="1" s="1"/>
  <c r="N1437" i="1" a="1"/>
  <c r="N1437" i="1" s="1"/>
  <c r="J1436" i="1" a="1"/>
  <c r="J1436" i="1" s="1"/>
  <c r="F1434" i="1" a="1"/>
  <c r="F1434" i="1" s="1"/>
  <c r="Q1437" i="1" a="1"/>
  <c r="Q1437" i="1"/>
  <c r="I1437" i="1" a="1"/>
  <c r="I1437" i="1"/>
  <c r="G1438" i="1" a="1"/>
  <c r="G1438" i="1"/>
  <c r="O1437" i="1" a="1"/>
  <c r="O1437" i="1" s="1"/>
  <c r="M1437" i="1" a="1"/>
  <c r="M1437" i="1" s="1"/>
  <c r="L1437" i="1" a="1"/>
  <c r="L1437" i="1" s="1"/>
  <c r="Q1436" i="1" a="1"/>
  <c r="Q1436" i="1" s="1"/>
  <c r="L1434" i="1" a="1"/>
  <c r="L1434" i="1"/>
  <c r="I1434" i="1" a="1"/>
  <c r="I1434" i="1" s="1"/>
  <c r="O1433" i="1" a="1"/>
  <c r="O1433" i="1" s="1"/>
  <c r="K1433" i="1" a="1"/>
  <c r="K1433" i="1" s="1"/>
  <c r="I1436" i="1" a="1"/>
  <c r="I1436" i="1" s="1"/>
  <c r="J1437" i="1" a="1"/>
  <c r="J1437" i="1"/>
  <c r="H1437" i="1" a="1"/>
  <c r="H1437" i="1"/>
  <c r="O1434" i="1" a="1"/>
  <c r="O1434" i="1"/>
  <c r="H1436" i="1" a="1"/>
  <c r="H1436" i="1" s="1"/>
  <c r="M1436" i="1" a="1"/>
  <c r="M1436" i="1" s="1"/>
  <c r="O1436" i="1" a="1"/>
  <c r="O1436" i="1" s="1"/>
  <c r="P1431" i="1" a="1"/>
  <c r="P1431" i="1" s="1"/>
  <c r="N1424" i="1" a="1"/>
  <c r="N1424" i="1"/>
  <c r="O1431" i="1" a="1"/>
  <c r="O1431" i="1" s="1"/>
  <c r="N1431" i="1" a="1"/>
  <c r="N1431" i="1"/>
  <c r="M1431" i="1" a="1"/>
  <c r="M1431" i="1" s="1"/>
  <c r="Q1430" i="1" a="1"/>
  <c r="Q1430" i="1"/>
  <c r="P1424" i="1" a="1"/>
  <c r="P1424" i="1" s="1"/>
  <c r="F1431" i="1" a="1"/>
  <c r="F1431" i="1" s="1"/>
  <c r="K1431" i="1" a="1"/>
  <c r="K1431" i="1" s="1"/>
  <c r="O1430" i="1" a="1"/>
  <c r="O1430" i="1"/>
  <c r="I1431" i="1" a="1"/>
  <c r="I1431" i="1" s="1"/>
  <c r="H1431" i="1" a="1"/>
  <c r="H1431" i="1"/>
  <c r="G1431" i="1" a="1"/>
  <c r="G1431" i="1" s="1"/>
  <c r="P1430" i="1" a="1"/>
  <c r="P1430" i="1" s="1"/>
  <c r="N1430" i="1" a="1"/>
  <c r="N1430" i="1" s="1"/>
  <c r="F1430" i="1" a="1"/>
  <c r="F1430" i="1" s="1"/>
  <c r="K1430" i="1" a="1"/>
  <c r="K1430" i="1"/>
  <c r="I1430" i="1" a="1"/>
  <c r="I1430" i="1" s="1"/>
  <c r="J1433" i="1" a="1"/>
  <c r="J1433" i="1" s="1"/>
  <c r="H1432" i="1" a="1"/>
  <c r="H1432" i="1"/>
  <c r="N1432" i="1" a="1"/>
  <c r="N1432" i="1"/>
  <c r="P1432" i="1" a="1"/>
  <c r="P1432" i="1" s="1"/>
  <c r="I1433" i="1" a="1"/>
  <c r="I1433" i="1" s="1"/>
  <c r="M1430" i="1" a="1"/>
  <c r="M1430" i="1" s="1"/>
  <c r="J1430" i="1" a="1"/>
  <c r="J1430" i="1"/>
  <c r="G1430" i="1" a="1"/>
  <c r="G1430" i="1" s="1"/>
  <c r="I1432" i="1" a="1"/>
  <c r="I1432" i="1"/>
  <c r="H1433" i="1" a="1"/>
  <c r="H1433" i="1" s="1"/>
  <c r="L1431" i="1" a="1"/>
  <c r="L1431" i="1" s="1"/>
  <c r="G1433" i="1" a="1"/>
  <c r="G1433" i="1" s="1"/>
  <c r="L1430" i="1" a="1"/>
  <c r="L1430" i="1" s="1"/>
  <c r="O1432" i="1" a="1"/>
  <c r="O1432" i="1"/>
  <c r="Q1424" i="1" a="1"/>
  <c r="Q1424" i="1" s="1"/>
  <c r="F1433" i="1" a="1"/>
  <c r="F1433" i="1"/>
  <c r="Q1432" i="1" a="1"/>
  <c r="Q1432" i="1" s="1"/>
  <c r="K1432" i="1" a="1"/>
  <c r="K1432" i="1"/>
  <c r="J1431" i="1" a="1"/>
  <c r="J1431" i="1" s="1"/>
  <c r="M1432" i="1" a="1"/>
  <c r="M1432" i="1" s="1"/>
  <c r="L1432" i="1" a="1"/>
  <c r="L1432" i="1" s="1"/>
  <c r="O1424" i="1" a="1"/>
  <c r="O1424" i="1"/>
  <c r="J1432" i="1" a="1"/>
  <c r="J1432" i="1" s="1"/>
  <c r="G1432" i="1" a="1"/>
  <c r="G1432" i="1"/>
  <c r="H1430" i="1" a="1"/>
  <c r="H1430" i="1" s="1"/>
  <c r="F1432" i="1" a="1"/>
  <c r="F1432" i="1" s="1"/>
  <c r="Q1431" i="1" a="1"/>
  <c r="Q1431" i="1" s="1"/>
  <c r="F1423" i="1" a="1"/>
  <c r="F1423" i="1" s="1"/>
  <c r="J1422" i="1" a="1"/>
  <c r="J1422" i="1" s="1"/>
  <c r="H1422" i="1" a="1"/>
  <c r="H1422" i="1"/>
  <c r="G1422" i="1" a="1"/>
  <c r="G1422" i="1"/>
  <c r="N1421" i="1" a="1"/>
  <c r="N1421" i="1"/>
  <c r="K1419" i="1" a="1"/>
  <c r="K1419" i="1" s="1"/>
  <c r="I1420" i="1" a="1"/>
  <c r="I1420" i="1" s="1"/>
  <c r="Q1420" i="1" a="1"/>
  <c r="Q1420" i="1"/>
  <c r="K1421" i="1" a="1"/>
  <c r="K1421" i="1" s="1"/>
  <c r="F1422" i="1" a="1"/>
  <c r="F1422" i="1"/>
  <c r="J1424" i="1" a="1"/>
  <c r="J1424" i="1" s="1"/>
  <c r="K1422" i="1" a="1"/>
  <c r="K1422" i="1" s="1"/>
  <c r="Q1421" i="1" a="1"/>
  <c r="Q1421" i="1"/>
  <c r="P1420" i="1" a="1"/>
  <c r="P1420" i="1"/>
  <c r="G1424" i="1" a="1"/>
  <c r="G1424" i="1"/>
  <c r="N1423" i="1" a="1"/>
  <c r="N1423" i="1" s="1"/>
  <c r="N1422" i="1" a="1"/>
  <c r="N1422" i="1" s="1"/>
  <c r="O1419" i="1" a="1"/>
  <c r="O1419" i="1"/>
  <c r="J1421" i="1" a="1"/>
  <c r="J1421" i="1"/>
  <c r="J1420" i="1" a="1"/>
  <c r="J1420" i="1"/>
  <c r="Q1423" i="1" a="1"/>
  <c r="Q1423" i="1" s="1"/>
  <c r="O1423" i="1" a="1"/>
  <c r="O1423" i="1" s="1"/>
  <c r="I1421" i="1" a="1"/>
  <c r="I1421" i="1"/>
  <c r="H1423" i="1" a="1"/>
  <c r="H1423" i="1" s="1"/>
  <c r="O1420" i="1" a="1"/>
  <c r="O1420" i="1"/>
  <c r="G1423" i="1" a="1"/>
  <c r="G1423" i="1" s="1"/>
  <c r="O1422" i="1" a="1"/>
  <c r="O1422" i="1" s="1"/>
  <c r="M1422" i="1" a="1"/>
  <c r="M1422" i="1"/>
  <c r="H1421" i="1" a="1"/>
  <c r="H1421" i="1"/>
  <c r="K1420" i="1" a="1"/>
  <c r="K1420" i="1" s="1"/>
  <c r="H1420" i="1" a="1"/>
  <c r="H1420" i="1" s="1"/>
  <c r="G1420" i="1" a="1"/>
  <c r="G1420" i="1"/>
  <c r="L1419" i="1" a="1"/>
  <c r="L1419" i="1"/>
  <c r="M1424" i="1" a="1"/>
  <c r="M1424" i="1" s="1"/>
  <c r="F1420" i="1" a="1"/>
  <c r="F1420" i="1"/>
  <c r="L1424" i="1" a="1"/>
  <c r="L1424" i="1" s="1"/>
  <c r="M1421" i="1" a="1"/>
  <c r="M1421" i="1" s="1"/>
  <c r="P1422" i="1" a="1"/>
  <c r="P1422" i="1"/>
  <c r="N1420" i="1" a="1"/>
  <c r="N1420" i="1" s="1"/>
  <c r="P1419" i="1" a="1"/>
  <c r="P1419" i="1"/>
  <c r="K1424" i="1" a="1"/>
  <c r="K1424" i="1" s="1"/>
  <c r="L1422" i="1" a="1"/>
  <c r="L1422" i="1" s="1"/>
  <c r="M1419" i="1" a="1"/>
  <c r="M1419" i="1"/>
  <c r="O1421" i="1" a="1"/>
  <c r="O1421" i="1" s="1"/>
  <c r="P1421" i="1" a="1"/>
  <c r="P1421" i="1" s="1"/>
  <c r="N1419" i="1" a="1"/>
  <c r="N1419" i="1" s="1"/>
  <c r="I1424" i="1" a="1"/>
  <c r="I1424" i="1" s="1"/>
  <c r="H1424" i="1" a="1"/>
  <c r="H1424" i="1"/>
  <c r="F1421" i="1" a="1"/>
  <c r="F1421" i="1" s="1"/>
  <c r="M1420" i="1" a="1"/>
  <c r="M1420" i="1"/>
  <c r="K1423" i="1" a="1"/>
  <c r="K1423" i="1"/>
  <c r="I1423" i="1" a="1"/>
  <c r="I1423" i="1" s="1"/>
  <c r="I1422" i="1" a="1"/>
  <c r="I1422" i="1" s="1"/>
  <c r="L1420" i="1" a="1"/>
  <c r="L1420" i="1"/>
  <c r="Q1419" i="1" a="1"/>
  <c r="Q1419" i="1" s="1"/>
  <c r="F1424" i="1" a="1"/>
  <c r="F1424" i="1"/>
  <c r="G1421" i="1" a="1"/>
  <c r="G1421" i="1" s="1"/>
  <c r="P1423" i="1" a="1"/>
  <c r="P1423" i="1" s="1"/>
  <c r="M1423" i="1" a="1"/>
  <c r="M1423" i="1" s="1"/>
  <c r="L1423" i="1" a="1"/>
  <c r="L1423" i="1" s="1"/>
  <c r="Q1422" i="1" a="1"/>
  <c r="Q1422" i="1" s="1"/>
  <c r="L1421" i="1" a="1"/>
  <c r="L1421" i="1"/>
  <c r="J1423" i="1" a="1"/>
  <c r="J1423" i="1"/>
  <c r="K1418" i="1" a="1"/>
  <c r="K1418" i="1"/>
  <c r="G1418" i="1" a="1"/>
  <c r="G1418" i="1"/>
  <c r="F1418" i="1" a="1"/>
  <c r="F1418" i="1"/>
  <c r="Q1417" i="1" a="1"/>
  <c r="Q1417" i="1" s="1"/>
  <c r="K1416" i="1" a="1"/>
  <c r="K1416" i="1" s="1"/>
  <c r="I1416" i="1" a="1"/>
  <c r="I1416" i="1" s="1"/>
  <c r="J1417" i="1" a="1"/>
  <c r="J1417" i="1"/>
  <c r="F1417" i="1" a="1"/>
  <c r="F1417" i="1" s="1"/>
  <c r="M1416" i="1" a="1"/>
  <c r="M1416" i="1" s="1"/>
  <c r="F1416" i="1" a="1"/>
  <c r="F1416" i="1" s="1"/>
  <c r="O1417" i="1" a="1"/>
  <c r="O1417" i="1"/>
  <c r="J1418" i="1" a="1"/>
  <c r="J1418" i="1"/>
  <c r="N1417" i="1" a="1"/>
  <c r="N1417" i="1" s="1"/>
  <c r="I1417" i="1" a="1"/>
  <c r="I1417" i="1" s="1"/>
  <c r="L1416" i="1" a="1"/>
  <c r="L1416" i="1"/>
  <c r="G1417" i="1" a="1"/>
  <c r="G1417" i="1"/>
  <c r="Q1416" i="1" a="1"/>
  <c r="Q1416" i="1"/>
  <c r="L1417" i="1" a="1"/>
  <c r="L1417" i="1"/>
  <c r="H1418" i="1" a="1"/>
  <c r="H1418" i="1" s="1"/>
  <c r="P1417" i="1" a="1"/>
  <c r="P1417" i="1" s="1"/>
  <c r="P1418" i="1" a="1"/>
  <c r="P1418" i="1" s="1"/>
  <c r="O1418" i="1" a="1"/>
  <c r="O1418" i="1"/>
  <c r="J1416" i="1" a="1"/>
  <c r="J1416" i="1" s="1"/>
  <c r="M1418" i="1" a="1"/>
  <c r="M1418" i="1" s="1"/>
  <c r="I1418" i="1" a="1"/>
  <c r="I1418" i="1"/>
  <c r="O1416" i="1" a="1"/>
  <c r="O1416" i="1"/>
  <c r="J1419" i="1" a="1"/>
  <c r="J1419" i="1"/>
  <c r="H1416" i="1" a="1"/>
  <c r="H1416" i="1"/>
  <c r="N1418" i="1" a="1"/>
  <c r="N1418" i="1" s="1"/>
  <c r="K1417" i="1" a="1"/>
  <c r="K1417" i="1" s="1"/>
  <c r="I1419" i="1" a="1"/>
  <c r="I1419" i="1"/>
  <c r="H1419" i="1" a="1"/>
  <c r="H1419" i="1"/>
  <c r="P1416" i="1" a="1"/>
  <c r="P1416" i="1" s="1"/>
  <c r="H1417" i="1" a="1"/>
  <c r="H1417" i="1" s="1"/>
  <c r="G1419" i="1" a="1"/>
  <c r="G1419" i="1"/>
  <c r="F1419" i="1" a="1"/>
  <c r="F1419" i="1" s="1"/>
  <c r="Q1418" i="1" a="1"/>
  <c r="Q1418" i="1" s="1"/>
  <c r="M1417" i="1" a="1"/>
  <c r="M1417" i="1" s="1"/>
  <c r="N1416" i="1" a="1"/>
  <c r="N1416" i="1"/>
  <c r="G1416" i="1" a="1"/>
  <c r="G1416" i="1" s="1"/>
  <c r="L1418" i="1" a="1"/>
  <c r="L1418" i="1" s="1"/>
  <c r="P1407" i="1" a="1"/>
  <c r="P1407" i="1" s="1"/>
  <c r="F1409" i="1" a="1"/>
  <c r="F1409" i="1"/>
  <c r="K1408" i="1" a="1"/>
  <c r="K1408" i="1" s="1"/>
  <c r="I1408" i="1" a="1"/>
  <c r="I1408" i="1" s="1"/>
  <c r="P1408" i="1" a="1"/>
  <c r="P1408" i="1"/>
  <c r="Q1405" i="1" a="1"/>
  <c r="Q1405" i="1"/>
  <c r="J1407" i="1" a="1"/>
  <c r="J1407" i="1" s="1"/>
  <c r="J1408" i="1" a="1"/>
  <c r="J1408" i="1" s="1"/>
  <c r="O1405" i="1" a="1"/>
  <c r="O1405" i="1"/>
  <c r="I1410" i="1" a="1"/>
  <c r="I1410" i="1" s="1"/>
  <c r="M1405" i="1" a="1"/>
  <c r="M1405" i="1"/>
  <c r="O1409" i="1" a="1"/>
  <c r="O1409" i="1" s="1"/>
  <c r="L1409" i="1" a="1"/>
  <c r="L1409" i="1"/>
  <c r="G1408" i="1" a="1"/>
  <c r="G1408" i="1" s="1"/>
  <c r="G1409" i="1" a="1"/>
  <c r="G1409" i="1" s="1"/>
  <c r="Q1410" i="1" a="1"/>
  <c r="Q1410" i="1"/>
  <c r="P1410" i="1" a="1"/>
  <c r="P1410" i="1" s="1"/>
  <c r="O1410" i="1" a="1"/>
  <c r="O1410" i="1"/>
  <c r="N1410" i="1" a="1"/>
  <c r="N1410" i="1"/>
  <c r="K1409" i="1" a="1"/>
  <c r="K1409" i="1"/>
  <c r="H1409" i="1" a="1"/>
  <c r="H1409" i="1" s="1"/>
  <c r="M1410" i="1" a="1"/>
  <c r="M1410" i="1" s="1"/>
  <c r="G1407" i="1" a="1"/>
  <c r="G1407" i="1" s="1"/>
  <c r="F1410" i="1" a="1"/>
  <c r="F1410" i="1" s="1"/>
  <c r="Q1408" i="1" a="1"/>
  <c r="Q1408" i="1" s="1"/>
  <c r="J1409" i="1" a="1"/>
  <c r="J1409" i="1"/>
  <c r="Q1407" i="1" a="1"/>
  <c r="Q1407" i="1" s="1"/>
  <c r="F1407" i="1" a="1"/>
  <c r="F1407" i="1"/>
  <c r="Q1409" i="1" a="1"/>
  <c r="Q1409" i="1"/>
  <c r="N1409" i="1" a="1"/>
  <c r="N1409" i="1" s="1"/>
  <c r="O1408" i="1" a="1"/>
  <c r="O1408" i="1" s="1"/>
  <c r="L1407" i="1" a="1"/>
  <c r="L1407" i="1" s="1"/>
  <c r="H1408" i="1" a="1"/>
  <c r="H1408" i="1"/>
  <c r="N1405" i="1" a="1"/>
  <c r="N1405" i="1"/>
  <c r="L1410" i="1" a="1"/>
  <c r="L1410" i="1"/>
  <c r="M1408" i="1" a="1"/>
  <c r="M1408" i="1" s="1"/>
  <c r="I1407" i="1" a="1"/>
  <c r="I1407" i="1" s="1"/>
  <c r="G1410" i="1" a="1"/>
  <c r="G1410" i="1" s="1"/>
  <c r="N1408" i="1" a="1"/>
  <c r="N1408" i="1"/>
  <c r="L1405" i="1" a="1"/>
  <c r="L1405" i="1" s="1"/>
  <c r="K1410" i="1" a="1"/>
  <c r="K1410" i="1"/>
  <c r="J1410" i="1" a="1"/>
  <c r="J1410" i="1" s="1"/>
  <c r="K1407" i="1" a="1"/>
  <c r="K1407" i="1" s="1"/>
  <c r="H1410" i="1" a="1"/>
  <c r="H1410" i="1"/>
  <c r="L1408" i="1" a="1"/>
  <c r="L1408" i="1"/>
  <c r="H1407" i="1" a="1"/>
  <c r="H1407" i="1"/>
  <c r="O1407" i="1" a="1"/>
  <c r="O1407" i="1" s="1"/>
  <c r="F1408" i="1" a="1"/>
  <c r="F1408" i="1" s="1"/>
  <c r="P1409" i="1" a="1"/>
  <c r="P1409" i="1"/>
  <c r="M1409" i="1" a="1"/>
  <c r="M1409" i="1"/>
  <c r="I1409" i="1" a="1"/>
  <c r="I1409" i="1"/>
  <c r="M1407" i="1" a="1"/>
  <c r="M1407" i="1" s="1"/>
  <c r="N1407" i="1" a="1"/>
  <c r="N1407" i="1" s="1"/>
  <c r="P1405" i="1" a="1"/>
  <c r="P1405" i="1" s="1"/>
  <c r="F1401" i="1" a="1"/>
  <c r="F1401" i="1"/>
  <c r="M1401" i="1" a="1"/>
  <c r="M1401" i="1" s="1"/>
  <c r="J1401" i="1" a="1"/>
  <c r="J1401" i="1"/>
  <c r="J1402" i="1" a="1"/>
  <c r="J1402" i="1" s="1"/>
  <c r="I1401" i="1" a="1"/>
  <c r="I1401" i="1" s="1"/>
  <c r="G1402" i="1" a="1"/>
  <c r="G1402" i="1"/>
  <c r="H1404" i="1" a="1"/>
  <c r="H1404" i="1"/>
  <c r="O1402" i="1" a="1"/>
  <c r="O1402" i="1" s="1"/>
  <c r="L1403" i="1" a="1"/>
  <c r="L1403" i="1" s="1"/>
  <c r="L1404" i="1" a="1"/>
  <c r="L1404" i="1"/>
  <c r="G1401" i="1" a="1"/>
  <c r="G1401" i="1"/>
  <c r="F1403" i="1" a="1"/>
  <c r="F1403" i="1"/>
  <c r="P1404" i="1" a="1"/>
  <c r="P1404" i="1" s="1"/>
  <c r="P1401" i="1" a="1"/>
  <c r="P1401" i="1"/>
  <c r="N1404" i="1" a="1"/>
  <c r="N1404" i="1" s="1"/>
  <c r="P1403" i="1" a="1"/>
  <c r="P1403" i="1"/>
  <c r="P1402" i="1" a="1"/>
  <c r="P1402" i="1" s="1"/>
  <c r="M1403" i="1" a="1"/>
  <c r="M1403" i="1" s="1"/>
  <c r="K1402" i="1" a="1"/>
  <c r="K1402" i="1" s="1"/>
  <c r="K1401" i="1" a="1"/>
  <c r="K1401" i="1" s="1"/>
  <c r="G1405" i="1" a="1"/>
  <c r="G1405" i="1" s="1"/>
  <c r="G1403" i="1" a="1"/>
  <c r="G1403" i="1" s="1"/>
  <c r="H1401" i="1" a="1"/>
  <c r="H1401" i="1"/>
  <c r="K1405" i="1" a="1"/>
  <c r="K1405" i="1"/>
  <c r="J1405" i="1" a="1"/>
  <c r="J1405" i="1"/>
  <c r="H1402" i="1" a="1"/>
  <c r="H1402" i="1"/>
  <c r="G1404" i="1" a="1"/>
  <c r="G1404" i="1" s="1"/>
  <c r="K1403" i="1" a="1"/>
  <c r="K1403" i="1" s="1"/>
  <c r="I1405" i="1" a="1"/>
  <c r="I1405" i="1" s="1"/>
  <c r="H1405" i="1" a="1"/>
  <c r="H1405" i="1"/>
  <c r="F1405" i="1" a="1"/>
  <c r="F1405" i="1" s="1"/>
  <c r="I1403" i="1" a="1"/>
  <c r="I1403" i="1"/>
  <c r="Q1404" i="1" a="1"/>
  <c r="Q1404" i="1" s="1"/>
  <c r="M1404" i="1" a="1"/>
  <c r="M1404" i="1"/>
  <c r="O1404" i="1" a="1"/>
  <c r="O1404" i="1"/>
  <c r="K1404" i="1" a="1"/>
  <c r="K1404" i="1"/>
  <c r="J1404" i="1" a="1"/>
  <c r="J1404" i="1" s="1"/>
  <c r="I1404" i="1" a="1"/>
  <c r="I1404" i="1" s="1"/>
  <c r="Q1403" i="1" a="1"/>
  <c r="Q1403" i="1"/>
  <c r="F1404" i="1" a="1"/>
  <c r="F1404" i="1"/>
  <c r="Q1402" i="1" a="1"/>
  <c r="Q1402" i="1" s="1"/>
  <c r="O1403" i="1" a="1"/>
  <c r="O1403" i="1" s="1"/>
  <c r="N1403" i="1" a="1"/>
  <c r="N1403" i="1"/>
  <c r="J1403" i="1" a="1"/>
  <c r="J1403" i="1" s="1"/>
  <c r="M1402" i="1" a="1"/>
  <c r="M1402" i="1"/>
  <c r="L1401" i="1" a="1"/>
  <c r="L1401" i="1" s="1"/>
  <c r="H1403" i="1" a="1"/>
  <c r="H1403" i="1" s="1"/>
  <c r="N1402" i="1" a="1"/>
  <c r="N1402" i="1" s="1"/>
  <c r="I1402" i="1" a="1"/>
  <c r="I1402" i="1" s="1"/>
  <c r="L1402" i="1" a="1"/>
  <c r="L1402" i="1" s="1"/>
  <c r="F1402" i="1" a="1"/>
  <c r="F1402" i="1" s="1"/>
  <c r="Q1401" i="1" a="1"/>
  <c r="Q1401" i="1"/>
  <c r="O1401" i="1" a="1"/>
  <c r="O1401" i="1" s="1"/>
  <c r="N1401" i="1" a="1"/>
  <c r="N1401" i="1"/>
  <c r="L1374" i="1" a="1"/>
  <c r="L1374" i="1" s="1"/>
  <c r="M1374" i="1" a="1"/>
  <c r="M1374" i="1" s="1"/>
  <c r="O1374" i="1" a="1"/>
  <c r="O1374" i="1" s="1"/>
  <c r="Q1374" i="1" a="1"/>
  <c r="Q1374" i="1" s="1"/>
  <c r="N1374" i="1" a="1"/>
  <c r="N1374" i="1"/>
  <c r="K1374" i="1" a="1"/>
  <c r="K1374" i="1" s="1"/>
  <c r="P1374" i="1" a="1"/>
  <c r="P1374" i="1" s="1"/>
  <c r="P1667" i="1" a="1"/>
  <c r="P1667" i="1" s="1"/>
  <c r="O1667" i="1" a="1"/>
  <c r="O1667" i="1"/>
  <c r="M1662" i="1" a="1"/>
  <c r="M1662" i="1"/>
  <c r="L1668" i="1" a="1"/>
  <c r="L1668" i="1"/>
  <c r="H1662" i="1" a="1"/>
  <c r="H1662" i="1" s="1"/>
  <c r="J1670" i="1" a="1"/>
  <c r="J1670" i="1" s="1"/>
  <c r="O1669" i="1" a="1"/>
  <c r="O1669" i="1"/>
  <c r="I1668" i="1" a="1"/>
  <c r="I1668" i="1"/>
  <c r="G1670" i="1" a="1"/>
  <c r="G1670" i="1" s="1"/>
  <c r="H1670" i="1" a="1"/>
  <c r="H1670" i="1" s="1"/>
  <c r="P1669" i="1" a="1"/>
  <c r="P1669" i="1"/>
  <c r="G1669" i="1" a="1"/>
  <c r="G1669" i="1" s="1"/>
  <c r="H1668" i="1" a="1"/>
  <c r="H1668" i="1"/>
  <c r="N1667" i="1" a="1"/>
  <c r="N1667" i="1" s="1"/>
  <c r="Q1662" i="1" a="1"/>
  <c r="Q1662" i="1"/>
  <c r="N1662" i="1" a="1"/>
  <c r="N1662" i="1" s="1"/>
  <c r="O1662" i="1" a="1"/>
  <c r="O1662" i="1" s="1"/>
  <c r="L1662" i="1" a="1"/>
  <c r="L1662" i="1" s="1"/>
  <c r="Q1668" i="1" a="1"/>
  <c r="Q1668" i="1" s="1"/>
  <c r="J1668" i="1" a="1"/>
  <c r="J1668" i="1"/>
  <c r="K1670" i="1" a="1"/>
  <c r="K1670" i="1" s="1"/>
  <c r="M1670" i="1" a="1"/>
  <c r="M1670" i="1"/>
  <c r="G1668" i="1" a="1"/>
  <c r="G1668" i="1"/>
  <c r="H1667" i="1" a="1"/>
  <c r="H1667" i="1" s="1"/>
  <c r="K1669" i="1" a="1"/>
  <c r="K1669" i="1" s="1"/>
  <c r="K1667" i="1" a="1"/>
  <c r="K1667" i="1" s="1"/>
  <c r="K1662" i="1" a="1"/>
  <c r="K1662" i="1"/>
  <c r="P1668" i="1" a="1"/>
  <c r="P1668" i="1" s="1"/>
  <c r="F1667" i="1" a="1"/>
  <c r="F1667" i="1" s="1"/>
  <c r="Q1667" i="1" a="1"/>
  <c r="Q1667" i="1"/>
  <c r="P1670" i="1" a="1"/>
  <c r="P1670" i="1"/>
  <c r="O1670" i="1" a="1"/>
  <c r="O1670" i="1"/>
  <c r="N1670" i="1" a="1"/>
  <c r="N1670" i="1"/>
  <c r="L1670" i="1" a="1"/>
  <c r="L1670" i="1" s="1"/>
  <c r="I1670" i="1" a="1"/>
  <c r="I1670" i="1" s="1"/>
  <c r="J1669" i="1" a="1"/>
  <c r="J1669" i="1"/>
  <c r="H1669" i="1" a="1"/>
  <c r="H1669" i="1"/>
  <c r="N1668" i="1" a="1"/>
  <c r="N1668" i="1"/>
  <c r="M1667" i="1" a="1"/>
  <c r="M1667" i="1" s="1"/>
  <c r="J1667" i="1" a="1"/>
  <c r="J1667" i="1"/>
  <c r="F1670" i="1" a="1"/>
  <c r="F1670" i="1" s="1"/>
  <c r="L1669" i="1" a="1"/>
  <c r="L1669" i="1" s="1"/>
  <c r="K1668" i="1" a="1"/>
  <c r="K1668" i="1" s="1"/>
  <c r="J1662" i="1" a="1"/>
  <c r="J1662" i="1"/>
  <c r="I1669" i="1" a="1"/>
  <c r="I1669" i="1" s="1"/>
  <c r="G1667" i="1" a="1"/>
  <c r="G1667" i="1" s="1"/>
  <c r="I1667" i="1" a="1"/>
  <c r="I1667" i="1" s="1"/>
  <c r="I1662" i="1" a="1"/>
  <c r="I1662" i="1" s="1"/>
  <c r="P1662" i="1" a="1"/>
  <c r="P1662" i="1"/>
  <c r="Q1669" i="1" a="1"/>
  <c r="Q1669" i="1" s="1"/>
  <c r="O1668" i="1" a="1"/>
  <c r="O1668" i="1"/>
  <c r="L1667" i="1" a="1"/>
  <c r="L1667" i="1" s="1"/>
  <c r="M1669" i="1" a="1"/>
  <c r="M1669" i="1" s="1"/>
  <c r="N1669" i="1" a="1"/>
  <c r="N1669" i="1" s="1"/>
  <c r="F1669" i="1" a="1"/>
  <c r="F1669" i="1" s="1"/>
  <c r="M1668" i="1" a="1"/>
  <c r="M1668" i="1" s="1"/>
  <c r="F1668" i="1" a="1"/>
  <c r="F1668" i="1"/>
  <c r="Q1661" i="1" a="1"/>
  <c r="Q1661" i="1" s="1"/>
  <c r="I1661" i="1" a="1"/>
  <c r="I1661" i="1"/>
  <c r="K1661" i="1" a="1"/>
  <c r="K1661" i="1"/>
  <c r="P1660" i="1" a="1"/>
  <c r="P1660" i="1"/>
  <c r="P1661" i="1" a="1"/>
  <c r="P1661" i="1"/>
  <c r="J1660" i="1" a="1"/>
  <c r="J1660" i="1" s="1"/>
  <c r="O1661" i="1" a="1"/>
  <c r="O1661" i="1"/>
  <c r="N1661" i="1" a="1"/>
  <c r="N1661" i="1"/>
  <c r="M1661" i="1" a="1"/>
  <c r="M1661" i="1"/>
  <c r="M1660" i="1" a="1"/>
  <c r="M1660" i="1"/>
  <c r="L1661" i="1" a="1"/>
  <c r="L1661" i="1" s="1"/>
  <c r="J1661" i="1" a="1"/>
  <c r="J1661" i="1"/>
  <c r="H1661" i="1" a="1"/>
  <c r="H1661" i="1" s="1"/>
  <c r="G1661" i="1" a="1"/>
  <c r="G1661" i="1"/>
  <c r="K1660" i="1" a="1"/>
  <c r="K1660" i="1" s="1"/>
  <c r="F1661" i="1" a="1"/>
  <c r="F1661" i="1"/>
  <c r="Q1660" i="1" a="1"/>
  <c r="Q1660" i="1" s="1"/>
  <c r="N1660" i="1" a="1"/>
  <c r="N1660" i="1" s="1"/>
  <c r="H1660" i="1" a="1"/>
  <c r="H1660" i="1" s="1"/>
  <c r="Q1654" i="1" a="1"/>
  <c r="Q1654" i="1" s="1"/>
  <c r="I1660" i="1" a="1"/>
  <c r="I1660" i="1"/>
  <c r="F1660" i="1" a="1"/>
  <c r="F1660" i="1" s="1"/>
  <c r="P1654" i="1" a="1"/>
  <c r="P1654" i="1"/>
  <c r="K1654" i="1" a="1"/>
  <c r="K1654" i="1" s="1"/>
  <c r="O1654" i="1" a="1"/>
  <c r="O1654" i="1" s="1"/>
  <c r="N1654" i="1" a="1"/>
  <c r="N1654" i="1" s="1"/>
  <c r="G1660" i="1" a="1"/>
  <c r="G1660" i="1" s="1"/>
  <c r="I1654" i="1" a="1"/>
  <c r="I1654" i="1" s="1"/>
  <c r="H1654" i="1" a="1"/>
  <c r="H1654" i="1"/>
  <c r="M1654" i="1" a="1"/>
  <c r="M1654" i="1" s="1"/>
  <c r="O1660" i="1" a="1"/>
  <c r="O1660" i="1" s="1"/>
  <c r="L1654" i="1" a="1"/>
  <c r="L1654" i="1"/>
  <c r="L1660" i="1" a="1"/>
  <c r="L1660" i="1"/>
  <c r="G1654" i="1" a="1"/>
  <c r="G1654" i="1"/>
  <c r="F1654" i="1" a="1"/>
  <c r="F1654" i="1" s="1"/>
  <c r="J1654" i="1" a="1"/>
  <c r="J1654" i="1" s="1"/>
  <c r="G1662" i="1" a="1"/>
  <c r="G1662" i="1"/>
  <c r="F1662" i="1" a="1"/>
  <c r="F1662" i="1"/>
  <c r="I1647" i="1" a="1"/>
  <c r="I1647" i="1" s="1"/>
  <c r="N1643" i="1" a="1"/>
  <c r="N1643" i="1" s="1"/>
  <c r="G1647" i="1" a="1"/>
  <c r="G1647" i="1" s="1"/>
  <c r="O1647" i="1" a="1"/>
  <c r="O1647" i="1" s="1"/>
  <c r="N1646" i="1" a="1"/>
  <c r="N1646" i="1" s="1"/>
  <c r="N1647" i="1" a="1"/>
  <c r="N1647" i="1" s="1"/>
  <c r="M1647" i="1" a="1"/>
  <c r="M1647" i="1"/>
  <c r="K1647" i="1" a="1"/>
  <c r="K1647" i="1" s="1"/>
  <c r="Q1646" i="1" a="1"/>
  <c r="Q1646" i="1" s="1"/>
  <c r="I1646" i="1" a="1"/>
  <c r="I1646" i="1" s="1"/>
  <c r="J1646" i="1" a="1"/>
  <c r="J1646" i="1" s="1"/>
  <c r="L1646" i="1" a="1"/>
  <c r="L1646" i="1"/>
  <c r="Q1643" i="1" a="1"/>
  <c r="Q1643" i="1" s="1"/>
  <c r="P1647" i="1" a="1"/>
  <c r="P1647" i="1"/>
  <c r="H1646" i="1" a="1"/>
  <c r="H1646" i="1" s="1"/>
  <c r="F1647" i="1" a="1"/>
  <c r="F1647" i="1" s="1"/>
  <c r="O1646" i="1" a="1"/>
  <c r="O1646" i="1" s="1"/>
  <c r="J1647" i="1" a="1"/>
  <c r="J1647" i="1"/>
  <c r="P1643" i="1" a="1"/>
  <c r="P1643" i="1"/>
  <c r="L1647" i="1" a="1"/>
  <c r="L1647" i="1"/>
  <c r="K1646" i="1" a="1"/>
  <c r="K1646" i="1" s="1"/>
  <c r="O1643" i="1" a="1"/>
  <c r="O1643" i="1" s="1"/>
  <c r="P1646" i="1" a="1"/>
  <c r="P1646" i="1"/>
  <c r="M1646" i="1" a="1"/>
  <c r="M1646" i="1"/>
  <c r="F1646" i="1" a="1"/>
  <c r="F1646" i="1"/>
  <c r="H1647" i="1" a="1"/>
  <c r="H1647" i="1" s="1"/>
  <c r="G1646" i="1" a="1"/>
  <c r="G1646" i="1"/>
  <c r="Q1647" i="1" a="1"/>
  <c r="Q1647" i="1"/>
  <c r="P1628" i="1" a="1"/>
  <c r="P1628" i="1"/>
  <c r="F1643" i="1" a="1"/>
  <c r="F1643" i="1" s="1"/>
  <c r="K1642" i="1" a="1"/>
  <c r="K1642" i="1" s="1"/>
  <c r="G1629" i="1" a="1"/>
  <c r="G1629" i="1" s="1"/>
  <c r="H1629" i="1" a="1"/>
  <c r="H1629" i="1" s="1"/>
  <c r="O1628" i="1" a="1"/>
  <c r="O1628" i="1" s="1"/>
  <c r="H1643" i="1" a="1"/>
  <c r="H1643" i="1" s="1"/>
  <c r="M1628" i="1" a="1"/>
  <c r="M1628" i="1"/>
  <c r="I1629" i="1" a="1"/>
  <c r="I1629" i="1" s="1"/>
  <c r="Q1642" i="1" a="1"/>
  <c r="Q1642" i="1" s="1"/>
  <c r="Q1628" i="1" a="1"/>
  <c r="Q1628" i="1" s="1"/>
  <c r="P1629" i="1" a="1"/>
  <c r="P1629" i="1" s="1"/>
  <c r="G1642" i="1" a="1"/>
  <c r="G1642" i="1"/>
  <c r="I1643" i="1" a="1"/>
  <c r="I1643" i="1" s="1"/>
  <c r="G1643" i="1" a="1"/>
  <c r="G1643" i="1"/>
  <c r="N1642" i="1" a="1"/>
  <c r="N1642" i="1"/>
  <c r="H1642" i="1" a="1"/>
  <c r="H1642" i="1" s="1"/>
  <c r="J1629" i="1" a="1"/>
  <c r="J1629" i="1" s="1"/>
  <c r="F1642" i="1" a="1"/>
  <c r="F1642" i="1"/>
  <c r="N1628" i="1" a="1"/>
  <c r="N1628" i="1"/>
  <c r="P1642" i="1" a="1"/>
  <c r="P1642" i="1"/>
  <c r="M1629" i="1" a="1"/>
  <c r="M1629" i="1" s="1"/>
  <c r="L1642" i="1" a="1"/>
  <c r="L1642" i="1" s="1"/>
  <c r="K1629" i="1" a="1"/>
  <c r="K1629" i="1"/>
  <c r="O1642" i="1" a="1"/>
  <c r="O1642" i="1"/>
  <c r="Q1629" i="1" a="1"/>
  <c r="Q1629" i="1"/>
  <c r="L1629" i="1" a="1"/>
  <c r="L1629" i="1" s="1"/>
  <c r="I1642" i="1" a="1"/>
  <c r="I1642" i="1" s="1"/>
  <c r="J1642" i="1" a="1"/>
  <c r="J1642" i="1"/>
  <c r="M1643" i="1" a="1"/>
  <c r="M1643" i="1"/>
  <c r="K1643" i="1" a="1"/>
  <c r="K1643" i="1" s="1"/>
  <c r="N1629" i="1" a="1"/>
  <c r="N1629" i="1" s="1"/>
  <c r="O1629" i="1" a="1"/>
  <c r="O1629" i="1" s="1"/>
  <c r="F1629" i="1" a="1"/>
  <c r="F1629" i="1" s="1"/>
  <c r="L1643" i="1" a="1"/>
  <c r="L1643" i="1" s="1"/>
  <c r="J1643" i="1" a="1"/>
  <c r="J1643" i="1" s="1"/>
  <c r="M1642" i="1" a="1"/>
  <c r="M1642" i="1"/>
  <c r="N1624" i="1" a="1"/>
  <c r="N1624" i="1" s="1"/>
  <c r="L1624" i="1" a="1"/>
  <c r="L1624" i="1" s="1"/>
  <c r="K1625" i="1" a="1"/>
  <c r="K1625" i="1" s="1"/>
  <c r="O1624" i="1" a="1"/>
  <c r="O1624" i="1" s="1"/>
  <c r="Q1624" i="1" a="1"/>
  <c r="Q1624" i="1"/>
  <c r="O1626" i="1" a="1"/>
  <c r="O1626" i="1" s="1"/>
  <c r="N1626" i="1" a="1"/>
  <c r="N1626" i="1"/>
  <c r="P1623" i="1" a="1"/>
  <c r="P1623" i="1" s="1"/>
  <c r="M1624" i="1" a="1"/>
  <c r="M1624" i="1" s="1"/>
  <c r="Q1623" i="1" a="1"/>
  <c r="Q1623" i="1" s="1"/>
  <c r="J1623" i="1" a="1"/>
  <c r="J1623" i="1"/>
  <c r="O1625" i="1" a="1"/>
  <c r="O1625" i="1"/>
  <c r="L1627" i="1" a="1"/>
  <c r="L1627" i="1"/>
  <c r="I1623" i="1" a="1"/>
  <c r="I1623" i="1" s="1"/>
  <c r="F1628" i="1" a="1"/>
  <c r="F1628" i="1" s="1"/>
  <c r="L1628" i="1" a="1"/>
  <c r="L1628" i="1"/>
  <c r="J1628" i="1" a="1"/>
  <c r="J1628" i="1"/>
  <c r="I1628" i="1" a="1"/>
  <c r="I1628" i="1"/>
  <c r="H1624" i="1" a="1"/>
  <c r="H1624" i="1" s="1"/>
  <c r="H1625" i="1" a="1"/>
  <c r="H1625" i="1" s="1"/>
  <c r="G1625" i="1" a="1"/>
  <c r="G1625" i="1"/>
  <c r="N1623" i="1" a="1"/>
  <c r="N1623" i="1" s="1"/>
  <c r="K1624" i="1" a="1"/>
  <c r="K1624" i="1" s="1"/>
  <c r="G1628" i="1" a="1"/>
  <c r="G1628" i="1" s="1"/>
  <c r="F1627" i="1" a="1"/>
  <c r="F1627" i="1" s="1"/>
  <c r="F1624" i="1" a="1"/>
  <c r="F1624" i="1" s="1"/>
  <c r="L1623" i="1" a="1"/>
  <c r="L1623" i="1" s="1"/>
  <c r="P1627" i="1" a="1"/>
  <c r="P1627" i="1" s="1"/>
  <c r="K1623" i="1" a="1"/>
  <c r="K1623" i="1"/>
  <c r="O1623" i="1" a="1"/>
  <c r="O1623" i="1" s="1"/>
  <c r="P1626" i="1" a="1"/>
  <c r="P1626" i="1" s="1"/>
  <c r="I1624" i="1" a="1"/>
  <c r="I1624" i="1" s="1"/>
  <c r="F1626" i="1" a="1"/>
  <c r="F1626" i="1" s="1"/>
  <c r="N1627" i="1" a="1"/>
  <c r="N1627" i="1"/>
  <c r="I1625" i="1" a="1"/>
  <c r="I1625" i="1" s="1"/>
  <c r="Q1625" i="1" a="1"/>
  <c r="Q1625" i="1" s="1"/>
  <c r="L1626" i="1" a="1"/>
  <c r="L1626" i="1" s="1"/>
  <c r="H1626" i="1" a="1"/>
  <c r="H1626" i="1" s="1"/>
  <c r="J1626" i="1" a="1"/>
  <c r="J1626" i="1" s="1"/>
  <c r="K1626" i="1" a="1"/>
  <c r="K1626" i="1"/>
  <c r="G1626" i="1" a="1"/>
  <c r="G1626" i="1"/>
  <c r="M1625" i="1" a="1"/>
  <c r="M1625" i="1"/>
  <c r="K1628" i="1" a="1"/>
  <c r="K1628" i="1" s="1"/>
  <c r="M1627" i="1" a="1"/>
  <c r="M1627" i="1" s="1"/>
  <c r="P1624" i="1" a="1"/>
  <c r="P1624" i="1"/>
  <c r="H1628" i="1" a="1"/>
  <c r="H1628" i="1"/>
  <c r="M1626" i="1" a="1"/>
  <c r="M1626" i="1"/>
  <c r="Q1627" i="1" a="1"/>
  <c r="Q1627" i="1" s="1"/>
  <c r="O1627" i="1" a="1"/>
  <c r="O1627" i="1" s="1"/>
  <c r="K1627" i="1" a="1"/>
  <c r="K1627" i="1" s="1"/>
  <c r="J1627" i="1" a="1"/>
  <c r="J1627" i="1"/>
  <c r="M1623" i="1" a="1"/>
  <c r="M1623" i="1" s="1"/>
  <c r="I1627" i="1" a="1"/>
  <c r="I1627" i="1" s="1"/>
  <c r="G1627" i="1" a="1"/>
  <c r="G1627" i="1" s="1"/>
  <c r="N1625" i="1" a="1"/>
  <c r="N1625" i="1" s="1"/>
  <c r="G1624" i="1" a="1"/>
  <c r="G1624" i="1" s="1"/>
  <c r="H1627" i="1" a="1"/>
  <c r="H1627" i="1" s="1"/>
  <c r="Q1626" i="1" a="1"/>
  <c r="Q1626" i="1"/>
  <c r="J1625" i="1" a="1"/>
  <c r="J1625" i="1" s="1"/>
  <c r="I1626" i="1" a="1"/>
  <c r="I1626" i="1" s="1"/>
  <c r="P1625" i="1" a="1"/>
  <c r="P1625" i="1" s="1"/>
  <c r="F1625" i="1" a="1"/>
  <c r="F1625" i="1" s="1"/>
  <c r="J1624" i="1" a="1"/>
  <c r="J1624" i="1"/>
  <c r="L1625" i="1" a="1"/>
  <c r="L1625" i="1" s="1"/>
  <c r="J1613" i="1" a="1"/>
  <c r="J1613" i="1"/>
  <c r="Q1622" i="1" a="1"/>
  <c r="Q1622" i="1"/>
  <c r="P1622" i="1" a="1"/>
  <c r="P1622" i="1"/>
  <c r="F1622" i="1" a="1"/>
  <c r="F1622" i="1" s="1"/>
  <c r="O1622" i="1" a="1"/>
  <c r="O1622" i="1"/>
  <c r="M1621" i="1" a="1"/>
  <c r="M1621" i="1"/>
  <c r="J1621" i="1" a="1"/>
  <c r="J1621" i="1"/>
  <c r="G1621" i="1" a="1"/>
  <c r="G1621" i="1" s="1"/>
  <c r="Q1613" i="1" a="1"/>
  <c r="Q1613" i="1" s="1"/>
  <c r="P1619" i="1" a="1"/>
  <c r="P1619" i="1"/>
  <c r="P1613" i="1" a="1"/>
  <c r="P1613" i="1"/>
  <c r="N1613" i="1" a="1"/>
  <c r="N1613" i="1"/>
  <c r="N1619" i="1" a="1"/>
  <c r="N1619" i="1" s="1"/>
  <c r="J1619" i="1" a="1"/>
  <c r="J1619" i="1" s="1"/>
  <c r="K1619" i="1" a="1"/>
  <c r="K1619" i="1" s="1"/>
  <c r="G1619" i="1" a="1"/>
  <c r="G1619" i="1"/>
  <c r="O1621" i="1" a="1"/>
  <c r="O1621" i="1" s="1"/>
  <c r="N1622" i="1" a="1"/>
  <c r="N1622" i="1" s="1"/>
  <c r="J1622" i="1" a="1"/>
  <c r="J1622" i="1" s="1"/>
  <c r="P1621" i="1" a="1"/>
  <c r="P1621" i="1" s="1"/>
  <c r="I1621" i="1" a="1"/>
  <c r="I1621" i="1" s="1"/>
  <c r="M1613" i="1" a="1"/>
  <c r="M1613" i="1" s="1"/>
  <c r="K1622" i="1" a="1"/>
  <c r="K1622" i="1"/>
  <c r="K1613" i="1" a="1"/>
  <c r="K1613" i="1" s="1"/>
  <c r="I1622" i="1" a="1"/>
  <c r="I1622" i="1" s="1"/>
  <c r="H1621" i="1" a="1"/>
  <c r="H1621" i="1" s="1"/>
  <c r="Q1621" i="1" a="1"/>
  <c r="Q1621" i="1" s="1"/>
  <c r="K1621" i="1" a="1"/>
  <c r="K1621" i="1" s="1"/>
  <c r="F1619" i="1" a="1"/>
  <c r="F1619" i="1" s="1"/>
  <c r="I1619" i="1" a="1"/>
  <c r="I1619" i="1"/>
  <c r="M1622" i="1" a="1"/>
  <c r="M1622" i="1"/>
  <c r="H1622" i="1" a="1"/>
  <c r="H1622" i="1" s="1"/>
  <c r="L1621" i="1" a="1"/>
  <c r="L1621" i="1" s="1"/>
  <c r="G1622" i="1" a="1"/>
  <c r="G1622" i="1"/>
  <c r="M1619" i="1" a="1"/>
  <c r="M1619" i="1"/>
  <c r="O1613" i="1" a="1"/>
  <c r="O1613" i="1"/>
  <c r="L1613" i="1" a="1"/>
  <c r="L1613" i="1" s="1"/>
  <c r="H1623" i="1" a="1"/>
  <c r="H1623" i="1"/>
  <c r="O1619" i="1" a="1"/>
  <c r="O1619" i="1"/>
  <c r="G1623" i="1" a="1"/>
  <c r="G1623" i="1"/>
  <c r="L1619" i="1" a="1"/>
  <c r="L1619" i="1"/>
  <c r="N1621" i="1" a="1"/>
  <c r="N1621" i="1" s="1"/>
  <c r="F1621" i="1" a="1"/>
  <c r="F1621" i="1"/>
  <c r="H1619" i="1" a="1"/>
  <c r="H1619" i="1" s="1"/>
  <c r="F1623" i="1" a="1"/>
  <c r="F1623" i="1"/>
  <c r="Q1619" i="1" a="1"/>
  <c r="Q1619" i="1" s="1"/>
  <c r="L1622" i="1" a="1"/>
  <c r="L1622" i="1"/>
  <c r="G1612" i="1" a="1"/>
  <c r="G1612" i="1" s="1"/>
  <c r="M1612" i="1" a="1"/>
  <c r="M1612" i="1" s="1"/>
  <c r="H1611" i="1" a="1"/>
  <c r="H1611" i="1" s="1"/>
  <c r="M1611" i="1" a="1"/>
  <c r="M1611" i="1" s="1"/>
  <c r="I1611" i="1" a="1"/>
  <c r="I1611" i="1"/>
  <c r="F1605" i="1" a="1"/>
  <c r="F1605" i="1" s="1"/>
  <c r="Q1604" i="1" a="1"/>
  <c r="Q1604" i="1" s="1"/>
  <c r="I1605" i="1" a="1"/>
  <c r="I1605" i="1" s="1"/>
  <c r="Q1605" i="1" a="1"/>
  <c r="Q1605" i="1" s="1"/>
  <c r="K1605" i="1" a="1"/>
  <c r="K1605" i="1"/>
  <c r="L1611" i="1" a="1"/>
  <c r="L1611" i="1"/>
  <c r="K1611" i="1" a="1"/>
  <c r="K1611" i="1"/>
  <c r="G1605" i="1" a="1"/>
  <c r="G1605" i="1" s="1"/>
  <c r="I1613" i="1" a="1"/>
  <c r="I1613" i="1"/>
  <c r="Q1612" i="1" a="1"/>
  <c r="Q1612" i="1" s="1"/>
  <c r="J1611" i="1" a="1"/>
  <c r="J1611" i="1"/>
  <c r="Q1611" i="1" a="1"/>
  <c r="Q1611" i="1"/>
  <c r="H1612" i="1" a="1"/>
  <c r="H1612" i="1"/>
  <c r="P1611" i="1" a="1"/>
  <c r="P1611" i="1" s="1"/>
  <c r="O1612" i="1" a="1"/>
  <c r="O1612" i="1" s="1"/>
  <c r="M1605" i="1" a="1"/>
  <c r="M1605" i="1"/>
  <c r="N1612" i="1" a="1"/>
  <c r="N1612" i="1"/>
  <c r="O1611" i="1" a="1"/>
  <c r="O1611" i="1" s="1"/>
  <c r="L1612" i="1" a="1"/>
  <c r="L1612" i="1" s="1"/>
  <c r="H1613" i="1" a="1"/>
  <c r="H1613" i="1"/>
  <c r="G1613" i="1" a="1"/>
  <c r="G1613" i="1" s="1"/>
  <c r="L1605" i="1" a="1"/>
  <c r="L1605" i="1"/>
  <c r="K1612" i="1" a="1"/>
  <c r="K1612" i="1" s="1"/>
  <c r="I1612" i="1" a="1"/>
  <c r="I1612" i="1" s="1"/>
  <c r="F1612" i="1" a="1"/>
  <c r="F1612" i="1" s="1"/>
  <c r="G1611" i="1" a="1"/>
  <c r="G1611" i="1" s="1"/>
  <c r="H1605" i="1" a="1"/>
  <c r="H1605" i="1" s="1"/>
  <c r="N1605" i="1" a="1"/>
  <c r="N1605" i="1" s="1"/>
  <c r="O1605" i="1" a="1"/>
  <c r="O1605" i="1"/>
  <c r="P1605" i="1" a="1"/>
  <c r="P1605" i="1" s="1"/>
  <c r="J1605" i="1" a="1"/>
  <c r="J1605" i="1" s="1"/>
  <c r="N1611" i="1" a="1"/>
  <c r="N1611" i="1" s="1"/>
  <c r="F1611" i="1" a="1"/>
  <c r="F1611" i="1"/>
  <c r="F1613" i="1" a="1"/>
  <c r="F1613" i="1"/>
  <c r="P1612" i="1" a="1"/>
  <c r="P1612" i="1" s="1"/>
  <c r="J1612" i="1" a="1"/>
  <c r="J1612" i="1"/>
  <c r="O1598" i="1" a="1"/>
  <c r="O1598" i="1" s="1"/>
  <c r="J1598" i="1" a="1"/>
  <c r="J1598" i="1"/>
  <c r="P1596" i="1" a="1"/>
  <c r="P1596" i="1"/>
  <c r="F1598" i="1" a="1"/>
  <c r="F1598" i="1"/>
  <c r="J1596" i="1" a="1"/>
  <c r="J1596" i="1"/>
  <c r="G1598" i="1" a="1"/>
  <c r="G1598" i="1"/>
  <c r="M1596" i="1" a="1"/>
  <c r="M1596" i="1" s="1"/>
  <c r="I1598" i="1" a="1"/>
  <c r="I1598" i="1" s="1"/>
  <c r="P1598" i="1" a="1"/>
  <c r="P1598" i="1"/>
  <c r="M1598" i="1" a="1"/>
  <c r="M1598" i="1" s="1"/>
  <c r="H1598" i="1" a="1"/>
  <c r="H1598" i="1" s="1"/>
  <c r="K1598" i="1" a="1"/>
  <c r="K1598" i="1" s="1"/>
  <c r="N1596" i="1" a="1"/>
  <c r="N1596" i="1"/>
  <c r="P1604" i="1" a="1"/>
  <c r="P1604" i="1" s="1"/>
  <c r="O1604" i="1" a="1"/>
  <c r="O1604" i="1"/>
  <c r="N1604" i="1" a="1"/>
  <c r="N1604" i="1" s="1"/>
  <c r="M1604" i="1" a="1"/>
  <c r="M1604" i="1" s="1"/>
  <c r="L1604" i="1" a="1"/>
  <c r="L1604" i="1" s="1"/>
  <c r="K1604" i="1" a="1"/>
  <c r="K1604" i="1" s="1"/>
  <c r="F1604" i="1" a="1"/>
  <c r="F1604" i="1" s="1"/>
  <c r="K1596" i="1" a="1"/>
  <c r="K1596" i="1" s="1"/>
  <c r="J1604" i="1" a="1"/>
  <c r="J1604" i="1"/>
  <c r="I1604" i="1" a="1"/>
  <c r="I1604" i="1" s="1"/>
  <c r="H1604" i="1" a="1"/>
  <c r="H1604" i="1" s="1"/>
  <c r="G1604" i="1" a="1"/>
  <c r="G1604" i="1"/>
  <c r="N1598" i="1" a="1"/>
  <c r="N1598" i="1"/>
  <c r="L1598" i="1" a="1"/>
  <c r="L1598" i="1"/>
  <c r="Q1598" i="1" a="1"/>
  <c r="Q1598" i="1"/>
  <c r="O1596" i="1" a="1"/>
  <c r="O1596" i="1"/>
  <c r="Q1596" i="1" a="1"/>
  <c r="Q1596" i="1"/>
  <c r="L1596" i="1" a="1"/>
  <c r="L1596" i="1"/>
  <c r="P2163" i="1" a="1"/>
  <c r="P2163" i="1" s="1"/>
  <c r="P2164" i="1" a="1"/>
  <c r="P2164" i="1"/>
  <c r="Q2163" i="1" a="1"/>
  <c r="Q2163" i="1"/>
  <c r="P2162" i="1" a="1"/>
  <c r="P2162" i="1"/>
  <c r="F2162" i="1" a="1"/>
  <c r="F2162" i="1" s="1"/>
  <c r="I2162" i="1" a="1"/>
  <c r="I2162" i="1"/>
  <c r="H2164" i="1" a="1"/>
  <c r="H2164" i="1" s="1"/>
  <c r="N2164" i="1" a="1"/>
  <c r="N2164" i="1" s="1"/>
  <c r="I2164" i="1" a="1"/>
  <c r="I2164" i="1" s="1"/>
  <c r="F2164" i="1" a="1"/>
  <c r="F2164" i="1" s="1"/>
  <c r="H2162" i="1" a="1"/>
  <c r="H2162" i="1"/>
  <c r="Q2161" i="1" a="1"/>
  <c r="Q2161" i="1" s="1"/>
  <c r="H2163" i="1" a="1"/>
  <c r="H2163" i="1"/>
  <c r="L2164" i="1" a="1"/>
  <c r="L2164" i="1" s="1"/>
  <c r="J2164" i="1" a="1"/>
  <c r="J2164" i="1" s="1"/>
  <c r="O2163" i="1" a="1"/>
  <c r="O2163" i="1" s="1"/>
  <c r="K2163" i="1" a="1"/>
  <c r="K2163" i="1" s="1"/>
  <c r="J2163" i="1" a="1"/>
  <c r="J2163" i="1" s="1"/>
  <c r="P2161" i="1" a="1"/>
  <c r="P2161" i="1" s="1"/>
  <c r="N2162" i="1" a="1"/>
  <c r="N2162" i="1"/>
  <c r="I2163" i="1" a="1"/>
  <c r="I2163" i="1" s="1"/>
  <c r="M2162" i="1" a="1"/>
  <c r="M2162" i="1" s="1"/>
  <c r="M2164" i="1" a="1"/>
  <c r="M2164" i="1"/>
  <c r="G2164" i="1" a="1"/>
  <c r="G2164" i="1"/>
  <c r="N2163" i="1" a="1"/>
  <c r="N2163" i="1"/>
  <c r="L2162" i="1" a="1"/>
  <c r="L2162" i="1" s="1"/>
  <c r="L2163" i="1" a="1"/>
  <c r="L2163" i="1" s="1"/>
  <c r="G2162" i="1" a="1"/>
  <c r="G2162" i="1" s="1"/>
  <c r="O2161" i="1" a="1"/>
  <c r="O2161" i="1" s="1"/>
  <c r="Q2164" i="1" a="1"/>
  <c r="Q2164" i="1" s="1"/>
  <c r="O2164" i="1" a="1"/>
  <c r="O2164" i="1"/>
  <c r="K2164" i="1" a="1"/>
  <c r="K2164" i="1"/>
  <c r="Q2162" i="1" a="1"/>
  <c r="Q2162" i="1"/>
  <c r="M2163" i="1" a="1"/>
  <c r="M2163" i="1" s="1"/>
  <c r="G2163" i="1" a="1"/>
  <c r="G2163" i="1" s="1"/>
  <c r="F2163" i="1" a="1"/>
  <c r="F2163" i="1" s="1"/>
  <c r="O2162" i="1" a="1"/>
  <c r="O2162" i="1" s="1"/>
  <c r="K2162" i="1" a="1"/>
  <c r="K2162" i="1" s="1"/>
  <c r="J2162" i="1" a="1"/>
  <c r="J2162" i="1" s="1"/>
  <c r="Q2159" i="1" a="1"/>
  <c r="Q2159" i="1"/>
  <c r="I2159" i="1" a="1"/>
  <c r="I2159" i="1" s="1"/>
  <c r="H2159" i="1" a="1"/>
  <c r="H2159" i="1"/>
  <c r="O2156" i="1" a="1"/>
  <c r="O2156" i="1"/>
  <c r="N2157" i="1" a="1"/>
  <c r="N2157" i="1"/>
  <c r="M2157" i="1" a="1"/>
  <c r="M2157" i="1" s="1"/>
  <c r="K2158" i="1" a="1"/>
  <c r="K2158" i="1" s="1"/>
  <c r="P2157" i="1" a="1"/>
  <c r="P2157" i="1" s="1"/>
  <c r="H2157" i="1" a="1"/>
  <c r="H2157" i="1" s="1"/>
  <c r="I2158" i="1" a="1"/>
  <c r="I2158" i="1" s="1"/>
  <c r="K2159" i="1" a="1"/>
  <c r="K2159" i="1"/>
  <c r="I2157" i="1" a="1"/>
  <c r="I2157" i="1" s="1"/>
  <c r="K2160" i="1" a="1"/>
  <c r="K2160" i="1"/>
  <c r="I2160" i="1" a="1"/>
  <c r="I2160" i="1"/>
  <c r="F2160" i="1" a="1"/>
  <c r="F2160" i="1"/>
  <c r="K2157" i="1" a="1"/>
  <c r="K2157" i="1" s="1"/>
  <c r="K2161" i="1" a="1"/>
  <c r="K2161" i="1" s="1"/>
  <c r="P2160" i="1" a="1"/>
  <c r="P2160" i="1" s="1"/>
  <c r="Q2158" i="1" a="1"/>
  <c r="Q2158" i="1" s="1"/>
  <c r="O2157" i="1" a="1"/>
  <c r="O2157" i="1" s="1"/>
  <c r="K2156" i="1" a="1"/>
  <c r="K2156" i="1"/>
  <c r="L2160" i="1" a="1"/>
  <c r="L2160" i="1"/>
  <c r="G2159" i="1" a="1"/>
  <c r="G2159" i="1"/>
  <c r="N2161" i="1" a="1"/>
  <c r="N2161" i="1" s="1"/>
  <c r="H2158" i="1" a="1"/>
  <c r="H2158" i="1"/>
  <c r="M2161" i="1" a="1"/>
  <c r="M2161" i="1" s="1"/>
  <c r="L2161" i="1" a="1"/>
  <c r="L2161" i="1" s="1"/>
  <c r="F2157" i="1" a="1"/>
  <c r="F2157" i="1" s="1"/>
  <c r="N2156" i="1" a="1"/>
  <c r="N2156" i="1" s="1"/>
  <c r="J2161" i="1" a="1"/>
  <c r="J2161" i="1"/>
  <c r="M2156" i="1" a="1"/>
  <c r="M2156" i="1" s="1"/>
  <c r="O2160" i="1" a="1"/>
  <c r="O2160" i="1"/>
  <c r="O2159" i="1" a="1"/>
  <c r="O2159" i="1" s="1"/>
  <c r="M2158" i="1" a="1"/>
  <c r="M2158" i="1" s="1"/>
  <c r="J2158" i="1" a="1"/>
  <c r="J2158" i="1" s="1"/>
  <c r="G2158" i="1" a="1"/>
  <c r="G2158" i="1" s="1"/>
  <c r="L2156" i="1" a="1"/>
  <c r="L2156" i="1" s="1"/>
  <c r="J2157" i="1" a="1"/>
  <c r="J2157" i="1" s="1"/>
  <c r="L2157" i="1" a="1"/>
  <c r="L2157" i="1" s="1"/>
  <c r="Q2156" i="1" a="1"/>
  <c r="Q2156" i="1"/>
  <c r="Q2157" i="1" a="1"/>
  <c r="Q2157" i="1" s="1"/>
  <c r="N2159" i="1" a="1"/>
  <c r="N2159" i="1"/>
  <c r="M2160" i="1" a="1"/>
  <c r="M2160" i="1"/>
  <c r="G2161" i="1" a="1"/>
  <c r="G2161" i="1"/>
  <c r="H2160" i="1" a="1"/>
  <c r="H2160" i="1"/>
  <c r="F2159" i="1" a="1"/>
  <c r="F2159" i="1" s="1"/>
  <c r="P2158" i="1" a="1"/>
  <c r="P2158" i="1" s="1"/>
  <c r="I2161" i="1" a="1"/>
  <c r="I2161" i="1"/>
  <c r="P2156" i="1" a="1"/>
  <c r="P2156" i="1" s="1"/>
  <c r="H2161" i="1" a="1"/>
  <c r="H2161" i="1" s="1"/>
  <c r="J2159" i="1" a="1"/>
  <c r="J2159" i="1" s="1"/>
  <c r="L2158" i="1" a="1"/>
  <c r="L2158" i="1" s="1"/>
  <c r="J2160" i="1" a="1"/>
  <c r="J2160" i="1" s="1"/>
  <c r="F2158" i="1" a="1"/>
  <c r="F2158" i="1"/>
  <c r="G2160" i="1" a="1"/>
  <c r="G2160" i="1"/>
  <c r="O2158" i="1" a="1"/>
  <c r="O2158" i="1" s="1"/>
  <c r="G2157" i="1" a="1"/>
  <c r="G2157" i="1" s="1"/>
  <c r="P2159" i="1" a="1"/>
  <c r="P2159" i="1" s="1"/>
  <c r="M2159" i="1" a="1"/>
  <c r="M2159" i="1"/>
  <c r="L2159" i="1" a="1"/>
  <c r="L2159" i="1" s="1"/>
  <c r="N2158" i="1" a="1"/>
  <c r="N2158" i="1"/>
  <c r="F2161" i="1" a="1"/>
  <c r="F2161" i="1"/>
  <c r="Q2160" i="1" a="1"/>
  <c r="Q2160" i="1" s="1"/>
  <c r="N2160" i="1" a="1"/>
  <c r="N2160" i="1" s="1"/>
  <c r="J2153" i="1" a="1"/>
  <c r="J2153" i="1"/>
  <c r="K2152" i="1" a="1"/>
  <c r="K2152" i="1" s="1"/>
  <c r="J2155" i="1" a="1"/>
  <c r="J2155" i="1"/>
  <c r="K2154" i="1" a="1"/>
  <c r="K2154" i="1"/>
  <c r="M2153" i="1" a="1"/>
  <c r="M2153" i="1" s="1"/>
  <c r="L2153" i="1" a="1"/>
  <c r="L2153" i="1" s="1"/>
  <c r="G2153" i="1" a="1"/>
  <c r="G2153" i="1"/>
  <c r="M2152" i="1" a="1"/>
  <c r="M2152" i="1"/>
  <c r="Q2155" i="1" a="1"/>
  <c r="Q2155" i="1"/>
  <c r="H2155" i="1" a="1"/>
  <c r="H2155" i="1" s="1"/>
  <c r="J2152" i="1" a="1"/>
  <c r="J2152" i="1" s="1"/>
  <c r="I2155" i="1" a="1"/>
  <c r="I2155" i="1" s="1"/>
  <c r="J2154" i="1" a="1"/>
  <c r="J2154" i="1" s="1"/>
  <c r="Q2154" i="1" a="1"/>
  <c r="Q2154" i="1"/>
  <c r="P2153" i="1" a="1"/>
  <c r="P2153" i="1"/>
  <c r="N2153" i="1" a="1"/>
  <c r="N2153" i="1" s="1"/>
  <c r="F2155" i="1" a="1"/>
  <c r="F2155" i="1" s="1"/>
  <c r="P2154" i="1" a="1"/>
  <c r="P2154" i="1" s="1"/>
  <c r="K2155" i="1" a="1"/>
  <c r="K2155" i="1" s="1"/>
  <c r="L2154" i="1" a="1"/>
  <c r="L2154" i="1" s="1"/>
  <c r="G2154" i="1" a="1"/>
  <c r="G2154" i="1" s="1"/>
  <c r="Q2153" i="1" a="1"/>
  <c r="Q2153" i="1" s="1"/>
  <c r="P2155" i="1" a="1"/>
  <c r="P2155" i="1" s="1"/>
  <c r="G2152" i="1" a="1"/>
  <c r="G2152" i="1"/>
  <c r="O2155" i="1" a="1"/>
  <c r="O2155" i="1" s="1"/>
  <c r="H2154" i="1" a="1"/>
  <c r="H2154" i="1"/>
  <c r="N2151" i="1" a="1"/>
  <c r="N2151" i="1"/>
  <c r="M2155" i="1" a="1"/>
  <c r="M2155" i="1" s="1"/>
  <c r="L2155" i="1" a="1"/>
  <c r="L2155" i="1" s="1"/>
  <c r="G2155" i="1" a="1"/>
  <c r="G2155" i="1" s="1"/>
  <c r="Q2151" i="1" a="1"/>
  <c r="Q2151" i="1" s="1"/>
  <c r="F2152" i="1" a="1"/>
  <c r="F2152" i="1"/>
  <c r="N2154" i="1" a="1"/>
  <c r="N2154" i="1"/>
  <c r="I2154" i="1" a="1"/>
  <c r="I2154" i="1"/>
  <c r="F2154" i="1" a="1"/>
  <c r="F2154" i="1" s="1"/>
  <c r="K2153" i="1" a="1"/>
  <c r="K2153" i="1"/>
  <c r="H2152" i="1" a="1"/>
  <c r="H2152" i="1"/>
  <c r="K2151" i="1" a="1"/>
  <c r="K2151" i="1"/>
  <c r="J2151" i="1" a="1"/>
  <c r="J2151" i="1" s="1"/>
  <c r="O2152" i="1" a="1"/>
  <c r="O2152" i="1" s="1"/>
  <c r="I2152" i="1" a="1"/>
  <c r="I2152" i="1"/>
  <c r="I2153" i="1" a="1"/>
  <c r="I2153" i="1" s="1"/>
  <c r="Q2152" i="1" a="1"/>
  <c r="Q2152" i="1" s="1"/>
  <c r="P2152" i="1" a="1"/>
  <c r="P2152" i="1" s="1"/>
  <c r="P2151" i="1" a="1"/>
  <c r="P2151" i="1" s="1"/>
  <c r="I2151" i="1" a="1"/>
  <c r="I2151" i="1" s="1"/>
  <c r="O2151" i="1" a="1"/>
  <c r="O2151" i="1" s="1"/>
  <c r="H2151" i="1" a="1"/>
  <c r="H2151" i="1" s="1"/>
  <c r="G2151" i="1" a="1"/>
  <c r="G2151" i="1" s="1"/>
  <c r="M2151" i="1" a="1"/>
  <c r="M2151" i="1" s="1"/>
  <c r="O2154" i="1" a="1"/>
  <c r="O2154" i="1" s="1"/>
  <c r="M2154" i="1" a="1"/>
  <c r="M2154" i="1" s="1"/>
  <c r="O2153" i="1" a="1"/>
  <c r="O2153" i="1"/>
  <c r="H2153" i="1" a="1"/>
  <c r="H2153" i="1" s="1"/>
  <c r="N2152" i="1" a="1"/>
  <c r="N2152" i="1"/>
  <c r="L2152" i="1" a="1"/>
  <c r="L2152" i="1" s="1"/>
  <c r="F2153" i="1" a="1"/>
  <c r="F2153" i="1" s="1"/>
  <c r="N2155" i="1" a="1"/>
  <c r="N2155" i="1" s="1"/>
  <c r="J2156" i="1" a="1"/>
  <c r="J2156" i="1" s="1"/>
  <c r="L2151" i="1" a="1"/>
  <c r="L2151" i="1" s="1"/>
  <c r="I2156" i="1" a="1"/>
  <c r="I2156" i="1"/>
  <c r="H2156" i="1" a="1"/>
  <c r="H2156" i="1"/>
  <c r="G2156" i="1" a="1"/>
  <c r="G2156" i="1" s="1"/>
  <c r="F2156" i="1" a="1"/>
  <c r="F2156" i="1" s="1"/>
  <c r="K2147" i="1" a="1"/>
  <c r="K2147" i="1"/>
  <c r="M2146" i="1" a="1"/>
  <c r="M2146" i="1"/>
  <c r="F2151" i="1" a="1"/>
  <c r="F2151" i="1"/>
  <c r="O2148" i="1" a="1"/>
  <c r="O2148" i="1"/>
  <c r="Q2150" i="1" a="1"/>
  <c r="Q2150" i="1" s="1"/>
  <c r="P2150" i="1" a="1"/>
  <c r="P2150" i="1" s="1"/>
  <c r="O2150" i="1" a="1"/>
  <c r="O2150" i="1"/>
  <c r="I2148" i="1" a="1"/>
  <c r="I2148" i="1" s="1"/>
  <c r="K2150" i="1" a="1"/>
  <c r="K2150" i="1" s="1"/>
  <c r="L2147" i="1" a="1"/>
  <c r="L2147" i="1"/>
  <c r="N2150" i="1" a="1"/>
  <c r="N2150" i="1"/>
  <c r="M2150" i="1" a="1"/>
  <c r="M2150" i="1" s="1"/>
  <c r="Q2147" i="1" a="1"/>
  <c r="Q2147" i="1" s="1"/>
  <c r="L2150" i="1" a="1"/>
  <c r="L2150" i="1"/>
  <c r="I2150" i="1" a="1"/>
  <c r="I2150" i="1" s="1"/>
  <c r="H2149" i="1" a="1"/>
  <c r="H2149" i="1" s="1"/>
  <c r="P2146" i="1" a="1"/>
  <c r="P2146" i="1" s="1"/>
  <c r="J2150" i="1" a="1"/>
  <c r="J2150" i="1"/>
  <c r="H2150" i="1" a="1"/>
  <c r="H2150" i="1" s="1"/>
  <c r="G2150" i="1" a="1"/>
  <c r="G2150" i="1"/>
  <c r="F2150" i="1" a="1"/>
  <c r="F2150" i="1"/>
  <c r="Q2149" i="1" a="1"/>
  <c r="Q2149" i="1" s="1"/>
  <c r="J2146" i="1" a="1"/>
  <c r="J2146" i="1" s="1"/>
  <c r="P2149" i="1" a="1"/>
  <c r="P2149" i="1" s="1"/>
  <c r="M2149" i="1" a="1"/>
  <c r="M2149" i="1" s="1"/>
  <c r="L2149" i="1" a="1"/>
  <c r="L2149" i="1" s="1"/>
  <c r="J2149" i="1" a="1"/>
  <c r="J2149" i="1" s="1"/>
  <c r="M2147" i="1" a="1"/>
  <c r="M2147" i="1" s="1"/>
  <c r="F2149" i="1" a="1"/>
  <c r="F2149" i="1" s="1"/>
  <c r="N2147" i="1" a="1"/>
  <c r="N2147" i="1"/>
  <c r="J2147" i="1" a="1"/>
  <c r="J2147" i="1"/>
  <c r="P2147" i="1" a="1"/>
  <c r="P2147" i="1"/>
  <c r="G2147" i="1" a="1"/>
  <c r="G2147" i="1" s="1"/>
  <c r="Q2146" i="1" a="1"/>
  <c r="Q2146" i="1" s="1"/>
  <c r="I2149" i="1" a="1"/>
  <c r="I2149" i="1" s="1"/>
  <c r="M2148" i="1" a="1"/>
  <c r="M2148" i="1" s="1"/>
  <c r="H2148" i="1" a="1"/>
  <c r="H2148" i="1"/>
  <c r="N2146" i="1" a="1"/>
  <c r="N2146" i="1" s="1"/>
  <c r="Q2148" i="1" a="1"/>
  <c r="Q2148" i="1" s="1"/>
  <c r="O2149" i="1" a="1"/>
  <c r="O2149" i="1" s="1"/>
  <c r="N2149" i="1" a="1"/>
  <c r="N2149" i="1" s="1"/>
  <c r="N2148" i="1" a="1"/>
  <c r="N2148" i="1"/>
  <c r="K2148" i="1" a="1"/>
  <c r="K2148" i="1"/>
  <c r="L2146" i="1" a="1"/>
  <c r="L2146" i="1" s="1"/>
  <c r="J2148" i="1" a="1"/>
  <c r="J2148" i="1" s="1"/>
  <c r="O2147" i="1" a="1"/>
  <c r="O2147" i="1" s="1"/>
  <c r="I2146" i="1" a="1"/>
  <c r="I2146" i="1"/>
  <c r="I2147" i="1" a="1"/>
  <c r="I2147" i="1" s="1"/>
  <c r="K2146" i="1" a="1"/>
  <c r="K2146" i="1"/>
  <c r="G2146" i="1" a="1"/>
  <c r="G2146" i="1" s="1"/>
  <c r="F2146" i="1" a="1"/>
  <c r="F2146" i="1"/>
  <c r="O2146" i="1" a="1"/>
  <c r="O2146" i="1" s="1"/>
  <c r="F2147" i="1" a="1"/>
  <c r="F2147" i="1"/>
  <c r="K2149" i="1" a="1"/>
  <c r="K2149" i="1" s="1"/>
  <c r="G2149" i="1" a="1"/>
  <c r="G2149" i="1" s="1"/>
  <c r="G2148" i="1" a="1"/>
  <c r="G2148" i="1" s="1"/>
  <c r="L2148" i="1" a="1"/>
  <c r="L2148" i="1" s="1"/>
  <c r="F2148" i="1" a="1"/>
  <c r="F2148" i="1" s="1"/>
  <c r="H2147" i="1" a="1"/>
  <c r="H2147" i="1"/>
  <c r="H2146" i="1" a="1"/>
  <c r="H2146" i="1"/>
  <c r="P2148" i="1" a="1"/>
  <c r="P2148" i="1"/>
  <c r="P2140" i="1" a="1"/>
  <c r="P2140" i="1" s="1"/>
  <c r="N2145" i="1" a="1"/>
  <c r="N2145" i="1" s="1"/>
  <c r="O2143" i="1" a="1"/>
  <c r="O2143" i="1" s="1"/>
  <c r="Q2145" i="1" a="1"/>
  <c r="Q2145" i="1"/>
  <c r="O2144" i="1" a="1"/>
  <c r="O2144" i="1" s="1"/>
  <c r="H2141" i="1" a="1"/>
  <c r="H2141" i="1" s="1"/>
  <c r="G2141" i="1" a="1"/>
  <c r="G2141" i="1"/>
  <c r="M2145" i="1" a="1"/>
  <c r="M2145" i="1"/>
  <c r="J2145" i="1" a="1"/>
  <c r="J2145" i="1" s="1"/>
  <c r="H2145" i="1" a="1"/>
  <c r="H2145" i="1" s="1"/>
  <c r="M2144" i="1" a="1"/>
  <c r="M2144" i="1" s="1"/>
  <c r="F2143" i="1" a="1"/>
  <c r="F2143" i="1" s="1"/>
  <c r="O2142" i="1" a="1"/>
  <c r="O2142" i="1" s="1"/>
  <c r="F2144" i="1" a="1"/>
  <c r="F2144" i="1" s="1"/>
  <c r="F2141" i="1" a="1"/>
  <c r="F2141" i="1"/>
  <c r="L2143" i="1" a="1"/>
  <c r="L2143" i="1" s="1"/>
  <c r="M2141" i="1" a="1"/>
  <c r="M2141" i="1" s="1"/>
  <c r="P2144" i="1" a="1"/>
  <c r="P2144" i="1" s="1"/>
  <c r="J2144" i="1" a="1"/>
  <c r="J2144" i="1"/>
  <c r="O2140" i="1" a="1"/>
  <c r="O2140" i="1" s="1"/>
  <c r="J2143" i="1" a="1"/>
  <c r="J2143" i="1" s="1"/>
  <c r="O2141" i="1" a="1"/>
  <c r="O2141" i="1"/>
  <c r="L2141" i="1" a="1"/>
  <c r="L2141" i="1" s="1"/>
  <c r="G2143" i="1" a="1"/>
  <c r="G2143" i="1"/>
  <c r="F2142" i="1" a="1"/>
  <c r="F2142" i="1" s="1"/>
  <c r="Q2143" i="1" a="1"/>
  <c r="Q2143" i="1" s="1"/>
  <c r="P2143" i="1" a="1"/>
  <c r="P2143" i="1"/>
  <c r="G2142" i="1" a="1"/>
  <c r="G2142" i="1"/>
  <c r="M2143" i="1" a="1"/>
  <c r="M2143" i="1"/>
  <c r="P2145" i="1" a="1"/>
  <c r="P2145" i="1"/>
  <c r="J2142" i="1" a="1"/>
  <c r="J2142" i="1" s="1"/>
  <c r="F2145" i="1" a="1"/>
  <c r="F2145" i="1"/>
  <c r="O2145" i="1" a="1"/>
  <c r="O2145" i="1" s="1"/>
  <c r="N2140" i="1" a="1"/>
  <c r="N2140" i="1"/>
  <c r="H2142" i="1" a="1"/>
  <c r="H2142" i="1" s="1"/>
  <c r="L2145" i="1" a="1"/>
  <c r="L2145" i="1" s="1"/>
  <c r="K2145" i="1" a="1"/>
  <c r="K2145" i="1" s="1"/>
  <c r="I2144" i="1" a="1"/>
  <c r="I2144" i="1" s="1"/>
  <c r="N2141" i="1" a="1"/>
  <c r="N2141" i="1"/>
  <c r="H2144" i="1" a="1"/>
  <c r="H2144" i="1" s="1"/>
  <c r="L2144" i="1" a="1"/>
  <c r="L2144" i="1" s="1"/>
  <c r="P2142" i="1" a="1"/>
  <c r="P2142" i="1" s="1"/>
  <c r="I2145" i="1" a="1"/>
  <c r="I2145" i="1" s="1"/>
  <c r="G2145" i="1" a="1"/>
  <c r="G2145" i="1"/>
  <c r="K2143" i="1" a="1"/>
  <c r="K2143" i="1" s="1"/>
  <c r="I2141" i="1" a="1"/>
  <c r="I2141" i="1" s="1"/>
  <c r="N2142" i="1" a="1"/>
  <c r="N2142" i="1" s="1"/>
  <c r="K2144" i="1" a="1"/>
  <c r="K2144" i="1" s="1"/>
  <c r="I2143" i="1" a="1"/>
  <c r="I2143" i="1" s="1"/>
  <c r="K2142" i="1" a="1"/>
  <c r="K2142" i="1"/>
  <c r="Q2140" i="1" a="1"/>
  <c r="Q2140" i="1" s="1"/>
  <c r="M2142" i="1" a="1"/>
  <c r="M2142" i="1" s="1"/>
  <c r="Q2144" i="1" a="1"/>
  <c r="Q2144" i="1" s="1"/>
  <c r="N2144" i="1" a="1"/>
  <c r="N2144" i="1" s="1"/>
  <c r="G2144" i="1" a="1"/>
  <c r="G2144" i="1" s="1"/>
  <c r="H2143" i="1" a="1"/>
  <c r="H2143" i="1"/>
  <c r="Q2142" i="1" a="1"/>
  <c r="Q2142" i="1"/>
  <c r="N2143" i="1" a="1"/>
  <c r="N2143" i="1"/>
  <c r="L2142" i="1" a="1"/>
  <c r="L2142" i="1" s="1"/>
  <c r="I2142" i="1" a="1"/>
  <c r="I2142" i="1" s="1"/>
  <c r="P2141" i="1" a="1"/>
  <c r="P2141" i="1" s="1"/>
  <c r="J2141" i="1" a="1"/>
  <c r="J2141" i="1" s="1"/>
  <c r="Q2141" i="1" a="1"/>
  <c r="Q2141" i="1" s="1"/>
  <c r="K2141" i="1" a="1"/>
  <c r="K2141" i="1" s="1"/>
  <c r="N2135" i="1" a="1"/>
  <c r="N2135" i="1"/>
  <c r="M2137" i="1" a="1"/>
  <c r="M2137" i="1" s="1"/>
  <c r="Q2136" i="1" a="1"/>
  <c r="Q2136" i="1" s="1"/>
  <c r="P2136" i="1" a="1"/>
  <c r="P2136" i="1" s="1"/>
  <c r="L2135" i="1" a="1"/>
  <c r="L2135" i="1" s="1"/>
  <c r="H2136" i="1" a="1"/>
  <c r="H2136" i="1" s="1"/>
  <c r="N2138" i="1" a="1"/>
  <c r="N2138" i="1" s="1"/>
  <c r="H2139" i="1" a="1"/>
  <c r="H2139" i="1" s="1"/>
  <c r="M2140" i="1" a="1"/>
  <c r="M2140" i="1" s="1"/>
  <c r="L2140" i="1" a="1"/>
  <c r="L2140" i="1" s="1"/>
  <c r="K2135" i="1" a="1"/>
  <c r="K2135" i="1"/>
  <c r="J2140" i="1" a="1"/>
  <c r="J2140" i="1" s="1"/>
  <c r="G2140" i="1" a="1"/>
  <c r="G2140" i="1" s="1"/>
  <c r="H2137" i="1" a="1"/>
  <c r="H2137" i="1" s="1"/>
  <c r="F2136" i="1" a="1"/>
  <c r="F2136" i="1"/>
  <c r="P2135" i="1" a="1"/>
  <c r="P2135" i="1" s="1"/>
  <c r="F2140" i="1" a="1"/>
  <c r="F2140" i="1" s="1"/>
  <c r="J2138" i="1" a="1"/>
  <c r="J2138" i="1" s="1"/>
  <c r="L2138" i="1" a="1"/>
  <c r="L2138" i="1" s="1"/>
  <c r="P2139" i="1" a="1"/>
  <c r="P2139" i="1" s="1"/>
  <c r="H2138" i="1" a="1"/>
  <c r="H2138" i="1"/>
  <c r="Q2137" i="1" a="1"/>
  <c r="Q2137" i="1"/>
  <c r="O2135" i="1" a="1"/>
  <c r="O2135" i="1" s="1"/>
  <c r="G2139" i="1" a="1"/>
  <c r="G2139" i="1"/>
  <c r="Q2135" i="1" a="1"/>
  <c r="Q2135" i="1" s="1"/>
  <c r="I2138" i="1" a="1"/>
  <c r="I2138" i="1" s="1"/>
  <c r="F2137" i="1" a="1"/>
  <c r="F2137" i="1" s="1"/>
  <c r="M2135" i="1" a="1"/>
  <c r="M2135" i="1" s="1"/>
  <c r="J2135" i="1" a="1"/>
  <c r="J2135" i="1" s="1"/>
  <c r="K2138" i="1" a="1"/>
  <c r="K2138" i="1" s="1"/>
  <c r="I2136" i="1" a="1"/>
  <c r="I2136" i="1" s="1"/>
  <c r="Q2139" i="1" a="1"/>
  <c r="Q2139" i="1" s="1"/>
  <c r="M2139" i="1" a="1"/>
  <c r="M2139" i="1" s="1"/>
  <c r="I2139" i="1" a="1"/>
  <c r="I2139" i="1" s="1"/>
  <c r="G2138" i="1" a="1"/>
  <c r="G2138" i="1" s="1"/>
  <c r="N2137" i="1" a="1"/>
  <c r="N2137" i="1" s="1"/>
  <c r="Q2138" i="1" a="1"/>
  <c r="Q2138" i="1" s="1"/>
  <c r="G2137" i="1" a="1"/>
  <c r="G2137" i="1"/>
  <c r="F2139" i="1" a="1"/>
  <c r="F2139" i="1"/>
  <c r="L2139" i="1" a="1"/>
  <c r="L2139" i="1"/>
  <c r="K2139" i="1" a="1"/>
  <c r="K2139" i="1" s="1"/>
  <c r="P2137" i="1" a="1"/>
  <c r="P2137" i="1"/>
  <c r="G2136" i="1" a="1"/>
  <c r="G2136" i="1" s="1"/>
  <c r="L2137" i="1" a="1"/>
  <c r="L2137" i="1"/>
  <c r="N2136" i="1" a="1"/>
  <c r="N2136" i="1"/>
  <c r="L2136" i="1" a="1"/>
  <c r="L2136" i="1" s="1"/>
  <c r="J2136" i="1" a="1"/>
  <c r="J2136" i="1" s="1"/>
  <c r="O2136" i="1" a="1"/>
  <c r="O2136" i="1"/>
  <c r="I2137" i="1" a="1"/>
  <c r="I2137" i="1" s="1"/>
  <c r="J2139" i="1" a="1"/>
  <c r="J2139" i="1"/>
  <c r="K2137" i="1" a="1"/>
  <c r="K2137" i="1" s="1"/>
  <c r="M2136" i="1" a="1"/>
  <c r="M2136" i="1" s="1"/>
  <c r="M2138" i="1" a="1"/>
  <c r="M2138" i="1"/>
  <c r="K2136" i="1" a="1"/>
  <c r="K2136" i="1"/>
  <c r="N2139" i="1" a="1"/>
  <c r="N2139" i="1"/>
  <c r="K2140" i="1" a="1"/>
  <c r="K2140" i="1" s="1"/>
  <c r="I2140" i="1" a="1"/>
  <c r="I2140" i="1" s="1"/>
  <c r="O2139" i="1" a="1"/>
  <c r="O2139" i="1" s="1"/>
  <c r="J2137" i="1" a="1"/>
  <c r="J2137" i="1" s="1"/>
  <c r="F2138" i="1" a="1"/>
  <c r="F2138" i="1" s="1"/>
  <c r="H2140" i="1" a="1"/>
  <c r="H2140" i="1" s="1"/>
  <c r="P2138" i="1" a="1"/>
  <c r="P2138" i="1" s="1"/>
  <c r="O2138" i="1" a="1"/>
  <c r="O2138" i="1" s="1"/>
  <c r="O2137" i="1" a="1"/>
  <c r="O2137" i="1" s="1"/>
  <c r="H2130" i="1" a="1"/>
  <c r="H2130" i="1" s="1"/>
  <c r="G2135" i="1" a="1"/>
  <c r="G2135" i="1"/>
  <c r="P2133" i="1" a="1"/>
  <c r="P2133" i="1"/>
  <c r="M2131" i="1" a="1"/>
  <c r="M2131" i="1" s="1"/>
  <c r="M2133" i="1" a="1"/>
  <c r="M2133" i="1"/>
  <c r="G2131" i="1" a="1"/>
  <c r="G2131" i="1" s="1"/>
  <c r="N2133" i="1" a="1"/>
  <c r="N2133" i="1" s="1"/>
  <c r="Q2130" i="1" a="1"/>
  <c r="Q2130" i="1" s="1"/>
  <c r="L2133" i="1" a="1"/>
  <c r="L2133" i="1" s="1"/>
  <c r="J2133" i="1" a="1"/>
  <c r="J2133" i="1" s="1"/>
  <c r="L2132" i="1" a="1"/>
  <c r="L2132" i="1" s="1"/>
  <c r="F2133" i="1" a="1"/>
  <c r="F2133" i="1"/>
  <c r="L2130" i="1" a="1"/>
  <c r="L2130" i="1" s="1"/>
  <c r="L2134" i="1" a="1"/>
  <c r="L2134" i="1" s="1"/>
  <c r="F2135" i="1" a="1"/>
  <c r="F2135" i="1" s="1"/>
  <c r="P2134" i="1" a="1"/>
  <c r="P2134" i="1" s="1"/>
  <c r="I2134" i="1" a="1"/>
  <c r="I2134" i="1" s="1"/>
  <c r="Q2134" i="1" a="1"/>
  <c r="Q2134" i="1"/>
  <c r="Q2131" i="1" a="1"/>
  <c r="Q2131" i="1" s="1"/>
  <c r="M2130" i="1" a="1"/>
  <c r="M2130" i="1" s="1"/>
  <c r="K2132" i="1" a="1"/>
  <c r="K2132" i="1"/>
  <c r="O2134" i="1" a="1"/>
  <c r="O2134" i="1" s="1"/>
  <c r="G2134" i="1" a="1"/>
  <c r="G2134" i="1" s="1"/>
  <c r="F2132" i="1" a="1"/>
  <c r="F2132" i="1" s="1"/>
  <c r="H2131" i="1" a="1"/>
  <c r="H2131" i="1" s="1"/>
  <c r="N2134" i="1" a="1"/>
  <c r="N2134" i="1" s="1"/>
  <c r="M2134" i="1" a="1"/>
  <c r="M2134" i="1" s="1"/>
  <c r="I2130" i="1" a="1"/>
  <c r="I2130" i="1" s="1"/>
  <c r="I2131" i="1" a="1"/>
  <c r="I2131" i="1" s="1"/>
  <c r="G2130" i="1" a="1"/>
  <c r="G2130" i="1"/>
  <c r="J2134" i="1" a="1"/>
  <c r="J2134" i="1"/>
  <c r="H2133" i="1" a="1"/>
  <c r="H2133" i="1"/>
  <c r="N2131" i="1" a="1"/>
  <c r="N2131" i="1"/>
  <c r="O2133" i="1" a="1"/>
  <c r="O2133" i="1"/>
  <c r="K2133" i="1" a="1"/>
  <c r="K2133" i="1"/>
  <c r="Q2132" i="1" a="1"/>
  <c r="Q2132" i="1"/>
  <c r="K2130" i="1" a="1"/>
  <c r="K2130" i="1"/>
  <c r="P2132" i="1" a="1"/>
  <c r="P2132" i="1"/>
  <c r="N2132" i="1" a="1"/>
  <c r="N2132" i="1"/>
  <c r="J2132" i="1" a="1"/>
  <c r="J2132" i="1"/>
  <c r="F2131" i="1" a="1"/>
  <c r="F2131" i="1"/>
  <c r="I2132" i="1" a="1"/>
  <c r="I2132" i="1"/>
  <c r="H2132" i="1" a="1"/>
  <c r="H2132" i="1" s="1"/>
  <c r="K2131" i="1" a="1"/>
  <c r="K2131" i="1" s="1"/>
  <c r="K2134" i="1" a="1"/>
  <c r="K2134" i="1" s="1"/>
  <c r="I2133" i="1" a="1"/>
  <c r="I2133" i="1" s="1"/>
  <c r="P2130" i="1" a="1"/>
  <c r="P2130" i="1"/>
  <c r="J2131" i="1" a="1"/>
  <c r="J2131" i="1"/>
  <c r="G2133" i="1" a="1"/>
  <c r="G2133" i="1"/>
  <c r="M2132" i="1" a="1"/>
  <c r="M2132" i="1"/>
  <c r="O2130" i="1" a="1"/>
  <c r="O2130" i="1"/>
  <c r="F2130" i="1" a="1"/>
  <c r="F2130" i="1" s="1"/>
  <c r="F2134" i="1" a="1"/>
  <c r="F2134" i="1"/>
  <c r="I2135" i="1" a="1"/>
  <c r="I2135" i="1"/>
  <c r="H2135" i="1" a="1"/>
  <c r="H2135" i="1" s="1"/>
  <c r="Q2133" i="1" a="1"/>
  <c r="Q2133" i="1"/>
  <c r="G2132" i="1" a="1"/>
  <c r="G2132" i="1" s="1"/>
  <c r="L2131" i="1" a="1"/>
  <c r="L2131" i="1" s="1"/>
  <c r="O2131" i="1" a="1"/>
  <c r="O2131" i="1"/>
  <c r="N2130" i="1" a="1"/>
  <c r="N2130" i="1"/>
  <c r="O2132" i="1" a="1"/>
  <c r="O2132" i="1"/>
  <c r="H2134" i="1" a="1"/>
  <c r="H2134" i="1"/>
  <c r="P2131" i="1" a="1"/>
  <c r="P2131" i="1"/>
  <c r="J2130" i="1" a="1"/>
  <c r="J2130" i="1"/>
  <c r="N2127" i="1" a="1"/>
  <c r="N2127" i="1"/>
  <c r="O2124" i="1" a="1"/>
  <c r="O2124" i="1"/>
  <c r="K2125" i="1" a="1"/>
  <c r="K2125" i="1" s="1"/>
  <c r="K2128" i="1" a="1"/>
  <c r="K2128" i="1"/>
  <c r="H2128" i="1" a="1"/>
  <c r="H2128" i="1"/>
  <c r="P2125" i="1" a="1"/>
  <c r="P2125" i="1" s="1"/>
  <c r="I2127" i="1" a="1"/>
  <c r="I2127" i="1" s="1"/>
  <c r="J2127" i="1" a="1"/>
  <c r="J2127" i="1" s="1"/>
  <c r="N2124" i="1" a="1"/>
  <c r="N2124" i="1" s="1"/>
  <c r="L2128" i="1" a="1"/>
  <c r="L2128" i="1" s="1"/>
  <c r="G2128" i="1" a="1"/>
  <c r="G2128" i="1" s="1"/>
  <c r="Q2127" i="1" a="1"/>
  <c r="Q2127" i="1"/>
  <c r="O2127" i="1" a="1"/>
  <c r="O2127" i="1"/>
  <c r="I2125" i="1" a="1"/>
  <c r="I2125" i="1"/>
  <c r="H2125" i="1" a="1"/>
  <c r="H2125" i="1"/>
  <c r="P2128" i="1" a="1"/>
  <c r="P2128" i="1"/>
  <c r="F2127" i="1" a="1"/>
  <c r="F2127" i="1" s="1"/>
  <c r="O2126" i="1" a="1"/>
  <c r="O2126" i="1"/>
  <c r="J2126" i="1" a="1"/>
  <c r="J2126" i="1"/>
  <c r="G2126" i="1" a="1"/>
  <c r="G2126" i="1" s="1"/>
  <c r="Q2126" i="1" a="1"/>
  <c r="Q2126" i="1" s="1"/>
  <c r="F2126" i="1" a="1"/>
  <c r="F2126" i="1" s="1"/>
  <c r="F2125" i="1" a="1"/>
  <c r="F2125" i="1" s="1"/>
  <c r="M2125" i="1" a="1"/>
  <c r="M2125" i="1"/>
  <c r="G2125" i="1" a="1"/>
  <c r="G2125" i="1"/>
  <c r="L2129" i="1" a="1"/>
  <c r="L2129" i="1"/>
  <c r="H2129" i="1" a="1"/>
  <c r="H2129" i="1"/>
  <c r="G2129" i="1" a="1"/>
  <c r="G2129" i="1" s="1"/>
  <c r="P2126" i="1" a="1"/>
  <c r="P2126" i="1"/>
  <c r="Q2124" i="1" a="1"/>
  <c r="Q2124" i="1"/>
  <c r="P2127" i="1" a="1"/>
  <c r="P2127" i="1" s="1"/>
  <c r="N2126" i="1" a="1"/>
  <c r="N2126" i="1" s="1"/>
  <c r="L2127" i="1" a="1"/>
  <c r="L2127" i="1"/>
  <c r="K2127" i="1" a="1"/>
  <c r="K2127" i="1"/>
  <c r="H2127" i="1" a="1"/>
  <c r="H2127" i="1" s="1"/>
  <c r="J2125" i="1" a="1"/>
  <c r="J2125" i="1"/>
  <c r="M2126" i="1" a="1"/>
  <c r="M2126" i="1" s="1"/>
  <c r="I2126" i="1" a="1"/>
  <c r="I2126" i="1" s="1"/>
  <c r="H2126" i="1" a="1"/>
  <c r="H2126" i="1" s="1"/>
  <c r="L2125" i="1" a="1"/>
  <c r="L2125" i="1" s="1"/>
  <c r="N2125" i="1" a="1"/>
  <c r="N2125" i="1"/>
  <c r="Q2125" i="1" a="1"/>
  <c r="Q2125" i="1"/>
  <c r="P2124" i="1" a="1"/>
  <c r="P2124" i="1" s="1"/>
  <c r="K2126" i="1" a="1"/>
  <c r="K2126" i="1" s="1"/>
  <c r="L2126" i="1" a="1"/>
  <c r="L2126" i="1" s="1"/>
  <c r="I2128" i="1" a="1"/>
  <c r="I2128" i="1"/>
  <c r="Q2129" i="1" a="1"/>
  <c r="Q2129" i="1" s="1"/>
  <c r="I2129" i="1" a="1"/>
  <c r="I2129" i="1" s="1"/>
  <c r="O2125" i="1" a="1"/>
  <c r="O2125" i="1" s="1"/>
  <c r="Q2128" i="1" a="1"/>
  <c r="Q2128" i="1"/>
  <c r="M2127" i="1" a="1"/>
  <c r="M2127" i="1"/>
  <c r="G2127" i="1" a="1"/>
  <c r="G2127" i="1" s="1"/>
  <c r="P2129" i="1" a="1"/>
  <c r="P2129" i="1"/>
  <c r="O2129" i="1" a="1"/>
  <c r="O2129" i="1"/>
  <c r="K2129" i="1" a="1"/>
  <c r="K2129" i="1"/>
  <c r="F2128" i="1" a="1"/>
  <c r="F2128" i="1"/>
  <c r="M2128" i="1" a="1"/>
  <c r="M2128" i="1" s="1"/>
  <c r="J2128" i="1" a="1"/>
  <c r="J2128" i="1" s="1"/>
  <c r="J2129" i="1" a="1"/>
  <c r="J2129" i="1" s="1"/>
  <c r="O2128" i="1" a="1"/>
  <c r="O2128" i="1" s="1"/>
  <c r="N2129" i="1" a="1"/>
  <c r="N2129" i="1" s="1"/>
  <c r="F2129" i="1" a="1"/>
  <c r="F2129" i="1" s="1"/>
  <c r="N2128" i="1" a="1"/>
  <c r="N2128" i="1" s="1"/>
  <c r="M2129" i="1" a="1"/>
  <c r="M2129" i="1"/>
  <c r="G2122" i="1" a="1"/>
  <c r="G2122" i="1"/>
  <c r="K2119" i="1" a="1"/>
  <c r="K2119" i="1"/>
  <c r="K2120" i="1" a="1"/>
  <c r="K2120" i="1" s="1"/>
  <c r="L2123" i="1" a="1"/>
  <c r="L2123" i="1" s="1"/>
  <c r="N2121" i="1" a="1"/>
  <c r="N2121" i="1" s="1"/>
  <c r="K2124" i="1" a="1"/>
  <c r="K2124" i="1"/>
  <c r="Q2119" i="1" a="1"/>
  <c r="Q2119" i="1" s="1"/>
  <c r="P2121" i="1" a="1"/>
  <c r="P2121" i="1"/>
  <c r="J2124" i="1" a="1"/>
  <c r="J2124" i="1" s="1"/>
  <c r="I2124" i="1" a="1"/>
  <c r="I2124" i="1" s="1"/>
  <c r="Q2123" i="1" a="1"/>
  <c r="Q2123" i="1" s="1"/>
  <c r="H2122" i="1" a="1"/>
  <c r="H2122" i="1" s="1"/>
  <c r="M2121" i="1" a="1"/>
  <c r="M2121" i="1" s="1"/>
  <c r="I2121" i="1" a="1"/>
  <c r="I2121" i="1"/>
  <c r="M2123" i="1" a="1"/>
  <c r="M2123" i="1"/>
  <c r="I2123" i="1" a="1"/>
  <c r="I2123" i="1"/>
  <c r="I2122" i="1" a="1"/>
  <c r="I2122" i="1" s="1"/>
  <c r="N2122" i="1" a="1"/>
  <c r="N2122" i="1"/>
  <c r="F2120" i="1" a="1"/>
  <c r="F2120" i="1"/>
  <c r="O2121" i="1" a="1"/>
  <c r="O2121" i="1"/>
  <c r="H2124" i="1" a="1"/>
  <c r="H2124" i="1"/>
  <c r="H2123" i="1" a="1"/>
  <c r="H2123" i="1" s="1"/>
  <c r="O2120" i="1" a="1"/>
  <c r="O2120" i="1"/>
  <c r="F2124" i="1" a="1"/>
  <c r="F2124" i="1" s="1"/>
  <c r="G2124" i="1" a="1"/>
  <c r="G2124" i="1" s="1"/>
  <c r="P2123" i="1" a="1"/>
  <c r="P2123" i="1" s="1"/>
  <c r="K2123" i="1" a="1"/>
  <c r="K2123" i="1" s="1"/>
  <c r="N2123" i="1" a="1"/>
  <c r="N2123" i="1" s="1"/>
  <c r="J2123" i="1" a="1"/>
  <c r="J2123" i="1" s="1"/>
  <c r="M2122" i="1" a="1"/>
  <c r="M2122" i="1"/>
  <c r="F2122" i="1" a="1"/>
  <c r="F2122" i="1"/>
  <c r="Q2121" i="1" a="1"/>
  <c r="Q2121" i="1" s="1"/>
  <c r="J2121" i="1" a="1"/>
  <c r="J2121" i="1" s="1"/>
  <c r="P2120" i="1" a="1"/>
  <c r="P2120" i="1" s="1"/>
  <c r="G2120" i="1" a="1"/>
  <c r="G2120" i="1"/>
  <c r="L2120" i="1" a="1"/>
  <c r="L2120" i="1"/>
  <c r="G2123" i="1" a="1"/>
  <c r="G2123" i="1"/>
  <c r="M2120" i="1" a="1"/>
  <c r="M2120" i="1"/>
  <c r="J2122" i="1" a="1"/>
  <c r="J2122" i="1" s="1"/>
  <c r="K2121" i="1" a="1"/>
  <c r="K2121" i="1"/>
  <c r="P2119" i="1" a="1"/>
  <c r="P2119" i="1" s="1"/>
  <c r="O2119" i="1" a="1"/>
  <c r="O2119" i="1"/>
  <c r="N2119" i="1" a="1"/>
  <c r="N2119" i="1"/>
  <c r="H2121" i="1" a="1"/>
  <c r="H2121" i="1" s="1"/>
  <c r="L2119" i="1" a="1"/>
  <c r="L2119" i="1" s="1"/>
  <c r="L2121" i="1" a="1"/>
  <c r="L2121" i="1" s="1"/>
  <c r="N2120" i="1" a="1"/>
  <c r="N2120" i="1"/>
  <c r="F2121" i="1" a="1"/>
  <c r="F2121" i="1"/>
  <c r="Q2122" i="1" a="1"/>
  <c r="Q2122" i="1"/>
  <c r="G2121" i="1" a="1"/>
  <c r="G2121" i="1" s="1"/>
  <c r="P2122" i="1" a="1"/>
  <c r="P2122" i="1"/>
  <c r="J2120" i="1" a="1"/>
  <c r="J2120" i="1" s="1"/>
  <c r="J2119" i="1" a="1"/>
  <c r="J2119" i="1"/>
  <c r="H2120" i="1" a="1"/>
  <c r="H2120" i="1"/>
  <c r="O2123" i="1" a="1"/>
  <c r="O2123" i="1" s="1"/>
  <c r="F2123" i="1" a="1"/>
  <c r="F2123" i="1" s="1"/>
  <c r="O2122" i="1" a="1"/>
  <c r="O2122" i="1" s="1"/>
  <c r="I2120" i="1" a="1"/>
  <c r="I2120" i="1"/>
  <c r="L2122" i="1" a="1"/>
  <c r="L2122" i="1" s="1"/>
  <c r="K2122" i="1" a="1"/>
  <c r="K2122" i="1" s="1"/>
  <c r="Q2120" i="1" a="1"/>
  <c r="Q2120" i="1" s="1"/>
  <c r="M2124" i="1" a="1"/>
  <c r="M2124" i="1" s="1"/>
  <c r="L2124" i="1" a="1"/>
  <c r="L2124" i="1" s="1"/>
  <c r="M2119" i="1" a="1"/>
  <c r="M2119" i="1"/>
  <c r="K2117" i="1" a="1"/>
  <c r="K2117" i="1" s="1"/>
  <c r="L2115" i="1" a="1"/>
  <c r="L2115" i="1" s="1"/>
  <c r="N2116" i="1" a="1"/>
  <c r="N2116" i="1" s="1"/>
  <c r="G2117" i="1" a="1"/>
  <c r="G2117" i="1" s="1"/>
  <c r="M2117" i="1" a="1"/>
  <c r="M2117" i="1" s="1"/>
  <c r="H2117" i="1" a="1"/>
  <c r="H2117" i="1"/>
  <c r="O2115" i="1" a="1"/>
  <c r="O2115" i="1" s="1"/>
  <c r="Q2115" i="1" a="1"/>
  <c r="Q2115" i="1"/>
  <c r="P2115" i="1" a="1"/>
  <c r="P2115" i="1" s="1"/>
  <c r="F2115" i="1" a="1"/>
  <c r="F2115" i="1" s="1"/>
  <c r="L2117" i="1" a="1"/>
  <c r="L2117" i="1" s="1"/>
  <c r="G2115" i="1" a="1"/>
  <c r="G2115" i="1"/>
  <c r="I2115" i="1" a="1"/>
  <c r="I2115" i="1"/>
  <c r="F2117" i="1" a="1"/>
  <c r="F2117" i="1"/>
  <c r="P2116" i="1" a="1"/>
  <c r="P2116" i="1" s="1"/>
  <c r="J2115" i="1" a="1"/>
  <c r="J2115" i="1"/>
  <c r="L2116" i="1" a="1"/>
  <c r="L2116" i="1"/>
  <c r="K2116" i="1" a="1"/>
  <c r="K2116" i="1"/>
  <c r="H2115" i="1" a="1"/>
  <c r="H2115" i="1" s="1"/>
  <c r="K2115" i="1" a="1"/>
  <c r="K2115" i="1" s="1"/>
  <c r="I2116" i="1" a="1"/>
  <c r="I2116" i="1" s="1"/>
  <c r="J2116" i="1" a="1"/>
  <c r="J2116" i="1"/>
  <c r="O2116" i="1" a="1"/>
  <c r="O2116" i="1"/>
  <c r="F2116" i="1" a="1"/>
  <c r="F2116" i="1" s="1"/>
  <c r="G2116" i="1" a="1"/>
  <c r="G2116" i="1"/>
  <c r="I2119" i="1" a="1"/>
  <c r="I2119" i="1" s="1"/>
  <c r="I2118" i="1" a="1"/>
  <c r="I2118" i="1" s="1"/>
  <c r="M2116" i="1" a="1"/>
  <c r="M2116" i="1" s="1"/>
  <c r="H2116" i="1" a="1"/>
  <c r="H2116" i="1"/>
  <c r="H2119" i="1" a="1"/>
  <c r="H2119" i="1" s="1"/>
  <c r="G2119" i="1" a="1"/>
  <c r="G2119" i="1" s="1"/>
  <c r="K2118" i="1" a="1"/>
  <c r="K2118" i="1" s="1"/>
  <c r="N2117" i="1" a="1"/>
  <c r="N2117" i="1" s="1"/>
  <c r="F2119" i="1" a="1"/>
  <c r="F2119" i="1" s="1"/>
  <c r="Q2118" i="1" a="1"/>
  <c r="Q2118" i="1" s="1"/>
  <c r="J2118" i="1" a="1"/>
  <c r="J2118" i="1" s="1"/>
  <c r="J2117" i="1" a="1"/>
  <c r="J2117" i="1" s="1"/>
  <c r="G2118" i="1" a="1"/>
  <c r="G2118" i="1" s="1"/>
  <c r="P2118" i="1" a="1"/>
  <c r="P2118" i="1" s="1"/>
  <c r="L2118" i="1" a="1"/>
  <c r="L2118" i="1" s="1"/>
  <c r="Q2117" i="1" a="1"/>
  <c r="Q2117" i="1"/>
  <c r="I2117" i="1" a="1"/>
  <c r="I2117" i="1"/>
  <c r="O2117" i="1" a="1"/>
  <c r="O2117" i="1"/>
  <c r="M2115" i="1" a="1"/>
  <c r="M2115" i="1" s="1"/>
  <c r="P2117" i="1" a="1"/>
  <c r="P2117" i="1" s="1"/>
  <c r="O2118" i="1" a="1"/>
  <c r="O2118" i="1" s="1"/>
  <c r="Q2116" i="1" a="1"/>
  <c r="Q2116" i="1" s="1"/>
  <c r="N2115" i="1" a="1"/>
  <c r="N2115" i="1" s="1"/>
  <c r="N2118" i="1" a="1"/>
  <c r="N2118" i="1" s="1"/>
  <c r="M2118" i="1" a="1"/>
  <c r="M2118" i="1"/>
  <c r="H2118" i="1" a="1"/>
  <c r="H2118" i="1"/>
  <c r="F2118" i="1" a="1"/>
  <c r="F2118" i="1"/>
  <c r="N2020" i="1" a="1"/>
  <c r="N2020" i="1"/>
  <c r="M2019" i="1" a="1"/>
  <c r="M2019" i="1"/>
  <c r="O2021" i="1" a="1"/>
  <c r="O2021" i="1" s="1"/>
  <c r="L2021" i="1" a="1"/>
  <c r="L2021" i="1" s="1"/>
  <c r="J2021" i="1" a="1"/>
  <c r="J2021" i="1" s="1"/>
  <c r="G2021" i="1" a="1"/>
  <c r="G2021" i="1"/>
  <c r="F2021" i="1" a="1"/>
  <c r="F2021" i="1" s="1"/>
  <c r="P2020" i="1" a="1"/>
  <c r="P2020" i="1" s="1"/>
  <c r="I2020" i="1" a="1"/>
  <c r="I2020" i="1"/>
  <c r="F2020" i="1" a="1"/>
  <c r="F2020" i="1" s="1"/>
  <c r="L2018" i="1" a="1"/>
  <c r="L2018" i="1" s="1"/>
  <c r="L2019" i="1" s="1" a="1"/>
  <c r="L2019" i="1" s="1"/>
  <c r="O2017" i="1" a="1"/>
  <c r="O2017" i="1" s="1"/>
  <c r="G2018" i="1" a="1"/>
  <c r="G2018" i="1"/>
  <c r="F2018" i="1" a="1"/>
  <c r="F2018" i="1" s="1"/>
  <c r="F2019" i="1" s="1" a="1"/>
  <c r="F2019" i="1" s="1"/>
  <c r="G2020" i="1" a="1"/>
  <c r="G2020" i="1"/>
  <c r="Q2020" i="1" a="1"/>
  <c r="Q2020" i="1"/>
  <c r="L2020" i="1" a="1"/>
  <c r="L2020" i="1"/>
  <c r="J2020" i="1" a="1"/>
  <c r="J2020" i="1"/>
  <c r="Q2018" i="1" a="1"/>
  <c r="Q2018" i="1" s="1"/>
  <c r="Q2019" i="1" s="1" a="1"/>
  <c r="Q2019" i="1" s="1"/>
  <c r="J2018" i="1" a="1"/>
  <c r="J2018" i="1" s="1"/>
  <c r="J2019" i="1" s="1" a="1"/>
  <c r="J2019" i="1" s="1"/>
  <c r="N2018" i="1" a="1"/>
  <c r="N2018" i="1"/>
  <c r="N2019" i="1" s="1" a="1"/>
  <c r="N2019" i="1" s="1"/>
  <c r="K2020" i="1" a="1"/>
  <c r="K2020" i="1" s="1"/>
  <c r="M2020" i="1" a="1"/>
  <c r="M2020" i="1" s="1"/>
  <c r="H2020" i="1" a="1"/>
  <c r="H2020" i="1" s="1"/>
  <c r="I2018" i="1" a="1"/>
  <c r="I2018" i="1"/>
  <c r="Q2017" i="1" a="1"/>
  <c r="Q2017" i="1" s="1"/>
  <c r="I2021" i="1" a="1"/>
  <c r="I2021" i="1" s="1"/>
  <c r="N2021" i="1" a="1"/>
  <c r="N2021" i="1" s="1"/>
  <c r="M2021" i="1" a="1"/>
  <c r="M2021" i="1" s="1"/>
  <c r="O2020" i="1" a="1"/>
  <c r="O2020" i="1" s="1"/>
  <c r="I2019" i="1" a="1"/>
  <c r="I2019" i="1" s="1"/>
  <c r="P2018" i="1" a="1"/>
  <c r="P2018" i="1" s="1"/>
  <c r="P2019" i="1" s="1" a="1"/>
  <c r="P2019" i="1" s="1"/>
  <c r="H2018" i="1" a="1"/>
  <c r="H2018" i="1" s="1"/>
  <c r="H2019" i="1" s="1" a="1"/>
  <c r="H2019" i="1" s="1"/>
  <c r="M2018" i="1" a="1"/>
  <c r="M2018" i="1"/>
  <c r="K2021" i="1" a="1"/>
  <c r="K2021" i="1" s="1"/>
  <c r="K2018" i="1" a="1"/>
  <c r="K2018" i="1" s="1"/>
  <c r="K2019" i="1" s="1" a="1"/>
  <c r="K2019" i="1" s="1"/>
  <c r="G2019" i="1" a="1"/>
  <c r="G2019" i="1" s="1"/>
  <c r="H2021" i="1" a="1"/>
  <c r="H2021" i="1" s="1"/>
  <c r="O2018" i="1" a="1"/>
  <c r="O2018" i="1" s="1"/>
  <c r="O2019" i="1" s="1" a="1"/>
  <c r="O2019" i="1" s="1"/>
  <c r="Q2021" i="1" a="1"/>
  <c r="Q2021" i="1" s="1"/>
  <c r="P2021" i="1" a="1"/>
  <c r="P2021" i="1" s="1"/>
  <c r="L2015" i="1" a="1"/>
  <c r="L2015" i="1" s="1"/>
  <c r="O2016" i="1" a="1"/>
  <c r="O2016" i="1" s="1"/>
  <c r="L2016" i="1" a="1"/>
  <c r="L2016" i="1" s="1"/>
  <c r="L2017" i="1" s="1" a="1"/>
  <c r="L2017" i="1" s="1"/>
  <c r="Q2015" i="1" a="1"/>
  <c r="Q2015" i="1" s="1"/>
  <c r="K2015" i="1" a="1"/>
  <c r="K2015" i="1" s="1"/>
  <c r="N2011" i="1" a="1"/>
  <c r="N2011" i="1"/>
  <c r="P2011" i="1" a="1"/>
  <c r="P2011" i="1" s="1"/>
  <c r="O2013" i="1" a="1"/>
  <c r="O2013" i="1"/>
  <c r="O2014" i="1" s="1" a="1"/>
  <c r="O2014" i="1" s="1"/>
  <c r="N2016" i="1" a="1"/>
  <c r="N2016" i="1"/>
  <c r="N2017" i="1" s="1" a="1"/>
  <c r="N2017" i="1" s="1"/>
  <c r="H2016" i="1" a="1"/>
  <c r="H2016" i="1"/>
  <c r="H2017" i="1" s="1" a="1"/>
  <c r="H2017" i="1" s="1"/>
  <c r="G2016" i="1" a="1"/>
  <c r="G2016" i="1" s="1"/>
  <c r="G2017" i="1" s="1" a="1"/>
  <c r="G2017" i="1" s="1"/>
  <c r="K2016" i="1" a="1"/>
  <c r="K2016" i="1" s="1"/>
  <c r="K2017" i="1" s="1" a="1"/>
  <c r="K2017" i="1" s="1"/>
  <c r="F2016" i="1" a="1"/>
  <c r="F2016" i="1"/>
  <c r="F2017" i="1" s="1" a="1"/>
  <c r="F2017" i="1" s="1"/>
  <c r="I2016" i="1" a="1"/>
  <c r="I2016" i="1" s="1"/>
  <c r="I2017" i="1" s="1" a="1"/>
  <c r="I2017" i="1" s="1"/>
  <c r="P2015" i="1" a="1"/>
  <c r="P2015" i="1"/>
  <c r="I2015" i="1" a="1"/>
  <c r="I2015" i="1"/>
  <c r="H2015" i="1" a="1"/>
  <c r="H2015" i="1" s="1"/>
  <c r="O2011" i="1" a="1"/>
  <c r="O2011" i="1"/>
  <c r="G2013" i="1" a="1"/>
  <c r="G2013" i="1" s="1"/>
  <c r="G2014" i="1" s="1" a="1"/>
  <c r="G2014" i="1" s="1"/>
  <c r="L2013" i="1" a="1"/>
  <c r="L2013" i="1" s="1"/>
  <c r="L2014" i="1" s="1" a="1"/>
  <c r="L2014" i="1" s="1"/>
  <c r="Q2011" i="1" a="1"/>
  <c r="Q2011" i="1" s="1"/>
  <c r="Q2013" i="1" a="1"/>
  <c r="Q2013" i="1" s="1"/>
  <c r="Q2014" i="1" s="1" a="1"/>
  <c r="Q2014" i="1" s="1"/>
  <c r="H2013" i="1" a="1"/>
  <c r="H2013" i="1" s="1"/>
  <c r="H2014" i="1" s="1" a="1"/>
  <c r="H2014" i="1" s="1"/>
  <c r="N2013" i="1" a="1"/>
  <c r="N2013" i="1"/>
  <c r="N2014" i="1" s="1" a="1"/>
  <c r="N2014" i="1" s="1"/>
  <c r="I2013" i="1" a="1"/>
  <c r="I2013" i="1" s="1"/>
  <c r="I2014" i="1" s="1" a="1"/>
  <c r="I2014" i="1" s="1"/>
  <c r="M2011" i="1" a="1"/>
  <c r="M2011" i="1" s="1"/>
  <c r="O2015" i="1" a="1"/>
  <c r="O2015" i="1" s="1"/>
  <c r="M2015" i="1" a="1"/>
  <c r="M2015" i="1" s="1"/>
  <c r="F2015" i="1" a="1"/>
  <c r="F2015" i="1" s="1"/>
  <c r="J2013" i="1" a="1"/>
  <c r="J2013" i="1" s="1"/>
  <c r="J2014" i="1" s="1" a="1"/>
  <c r="J2014" i="1" s="1"/>
  <c r="N2015" i="1" a="1"/>
  <c r="N2015" i="1" s="1"/>
  <c r="J2015" i="1" a="1"/>
  <c r="J2015" i="1" s="1"/>
  <c r="G2015" i="1" a="1"/>
  <c r="G2015" i="1" s="1"/>
  <c r="K2013" i="1" a="1"/>
  <c r="K2013" i="1" s="1"/>
  <c r="K2014" i="1" s="1" a="1"/>
  <c r="K2014" i="1" s="1"/>
  <c r="M2016" i="1" a="1"/>
  <c r="M2016" i="1" s="1"/>
  <c r="M2017" i="1" s="1" a="1"/>
  <c r="M2017" i="1" s="1"/>
  <c r="M2013" i="1" a="1"/>
  <c r="M2013" i="1"/>
  <c r="M2014" i="1" s="1" a="1"/>
  <c r="M2014" i="1" s="1"/>
  <c r="F2013" i="1" a="1"/>
  <c r="F2013" i="1" s="1"/>
  <c r="F2014" i="1" s="1" a="1"/>
  <c r="F2014" i="1" s="1"/>
  <c r="Q2016" i="1" a="1"/>
  <c r="Q2016" i="1"/>
  <c r="P2013" i="1" a="1"/>
  <c r="P2013" i="1" s="1"/>
  <c r="P2014" i="1" s="1" a="1"/>
  <c r="P2014" i="1" s="1"/>
  <c r="P2016" i="1" a="1"/>
  <c r="P2016" i="1"/>
  <c r="P2017" i="1" s="1" a="1"/>
  <c r="P2017" i="1" s="1"/>
  <c r="J2016" i="1" a="1"/>
  <c r="J2016" i="1" s="1"/>
  <c r="J2017" i="1" s="1" a="1"/>
  <c r="J2017" i="1" s="1"/>
  <c r="L2010" i="1" a="1"/>
  <c r="L2010" i="1" s="1"/>
  <c r="I2010" i="1" a="1"/>
  <c r="I2010" i="1"/>
  <c r="K2008" i="1" a="1"/>
  <c r="K2008" i="1"/>
  <c r="J2010" i="1" a="1"/>
  <c r="J2010" i="1" s="1"/>
  <c r="K2009" i="1" a="1"/>
  <c r="K2009" i="1"/>
  <c r="I2009" i="1" a="1"/>
  <c r="I2009" i="1" s="1"/>
  <c r="H2009" i="1" a="1"/>
  <c r="H2009" i="1"/>
  <c r="N2008" i="1" a="1"/>
  <c r="N2008" i="1" s="1"/>
  <c r="N2009" i="1" s="1" a="1"/>
  <c r="N2009" i="1" s="1"/>
  <c r="Q2008" i="1" a="1"/>
  <c r="Q2008" i="1" s="1"/>
  <c r="Q2009" i="1" s="1" a="1"/>
  <c r="Q2009" i="1" s="1"/>
  <c r="P2008" i="1" a="1"/>
  <c r="P2008" i="1" s="1"/>
  <c r="P2009" i="1" s="1" a="1"/>
  <c r="P2009" i="1" s="1"/>
  <c r="O2008" i="1" a="1"/>
  <c r="O2008" i="1" s="1"/>
  <c r="O2009" i="1" s="1" a="1"/>
  <c r="O2009" i="1" s="1"/>
  <c r="M2008" i="1" a="1"/>
  <c r="M2008" i="1"/>
  <c r="M2009" i="1" s="1" a="1"/>
  <c r="M2009" i="1" s="1"/>
  <c r="H2008" i="1" a="1"/>
  <c r="H2008" i="1" s="1"/>
  <c r="L2011" i="1" a="1"/>
  <c r="L2011" i="1" s="1"/>
  <c r="K2011" i="1" a="1"/>
  <c r="K2011" i="1" s="1"/>
  <c r="G2008" i="1" a="1"/>
  <c r="G2008" i="1" s="1"/>
  <c r="G2009" i="1" s="1" a="1"/>
  <c r="G2009" i="1" s="1"/>
  <c r="O2010" i="1" a="1"/>
  <c r="O2010" i="1" s="1"/>
  <c r="G2010" i="1" a="1"/>
  <c r="G2010" i="1" s="1"/>
  <c r="J2011" i="1" a="1"/>
  <c r="J2011" i="1"/>
  <c r="N2010" i="1" a="1"/>
  <c r="N2010" i="1"/>
  <c r="L2008" i="1" a="1"/>
  <c r="L2008" i="1" s="1"/>
  <c r="L2009" i="1" s="1" a="1"/>
  <c r="L2009" i="1" s="1"/>
  <c r="I2011" i="1" a="1"/>
  <c r="I2011" i="1" s="1"/>
  <c r="H2011" i="1" a="1"/>
  <c r="H2011" i="1" s="1"/>
  <c r="P2010" i="1" a="1"/>
  <c r="P2010" i="1"/>
  <c r="H2010" i="1" a="1"/>
  <c r="H2010" i="1"/>
  <c r="L2007" i="1" a="1"/>
  <c r="L2007" i="1" s="1"/>
  <c r="G2011" i="1" a="1"/>
  <c r="G2011" i="1" s="1"/>
  <c r="J2008" i="1" a="1"/>
  <c r="J2008" i="1" s="1"/>
  <c r="J2009" i="1" s="1" a="1"/>
  <c r="J2009" i="1" s="1"/>
  <c r="F2011" i="1" a="1"/>
  <c r="F2011" i="1" s="1"/>
  <c r="M2010" i="1" a="1"/>
  <c r="M2010" i="1" s="1"/>
  <c r="I2008" i="1" a="1"/>
  <c r="I2008" i="1" s="1"/>
  <c r="F2010" i="1" a="1"/>
  <c r="F2010" i="1"/>
  <c r="F2008" i="1" a="1"/>
  <c r="F2008" i="1" s="1"/>
  <c r="F2009" i="1" s="1" a="1"/>
  <c r="F2009" i="1" s="1"/>
  <c r="M2007" i="1" a="1"/>
  <c r="M2007" i="1" s="1"/>
  <c r="Q2010" i="1" a="1"/>
  <c r="Q2010" i="1" s="1"/>
  <c r="K2010" i="1" a="1"/>
  <c r="K2010" i="1"/>
  <c r="O2001" i="1" a="1"/>
  <c r="O2001" i="1"/>
  <c r="M2001" i="1" a="1"/>
  <c r="M2001" i="1"/>
  <c r="L2001" i="1" a="1"/>
  <c r="L2001" i="1"/>
  <c r="H2001" i="1" a="1"/>
  <c r="H2001" i="1"/>
  <c r="I2003" i="1" a="1"/>
  <c r="I2003" i="1"/>
  <c r="I2004" i="1" s="1" a="1"/>
  <c r="I2004" i="1" s="1"/>
  <c r="J2001" i="1" a="1"/>
  <c r="J2001" i="1"/>
  <c r="N2003" i="1" a="1"/>
  <c r="N2003" i="1" s="1"/>
  <c r="I2001" i="1" a="1"/>
  <c r="I2001" i="1" s="1"/>
  <c r="J2003" i="1" a="1"/>
  <c r="J2003" i="1"/>
  <c r="P2001" i="1" a="1"/>
  <c r="P2001" i="1"/>
  <c r="G2006" i="1" a="1"/>
  <c r="G2006" i="1"/>
  <c r="G2007" i="1" s="1" a="1"/>
  <c r="G2007" i="1" s="1"/>
  <c r="F2007" i="1" a="1"/>
  <c r="F2007" i="1"/>
  <c r="L2005" i="1" a="1"/>
  <c r="L2005" i="1" s="1"/>
  <c r="Q2006" i="1" a="1"/>
  <c r="Q2006" i="1" s="1"/>
  <c r="Q2007" i="1" s="1" a="1"/>
  <c r="Q2007" i="1" s="1"/>
  <c r="P2004" i="1" a="1"/>
  <c r="P2004" i="1"/>
  <c r="P2006" i="1" a="1"/>
  <c r="P2006" i="1"/>
  <c r="P2007" i="1" s="1" a="1"/>
  <c r="P2007" i="1" s="1"/>
  <c r="O2006" i="1" a="1"/>
  <c r="O2006" i="1"/>
  <c r="O2007" i="1" s="1" a="1"/>
  <c r="O2007" i="1" s="1"/>
  <c r="N2006" i="1" a="1"/>
  <c r="N2006" i="1"/>
  <c r="N2007" i="1" s="1" a="1"/>
  <c r="N2007" i="1" s="1"/>
  <c r="M2006" i="1" a="1"/>
  <c r="M2006" i="1"/>
  <c r="Q2003" i="1" a="1"/>
  <c r="Q2003" i="1"/>
  <c r="L2006" i="1" a="1"/>
  <c r="L2006" i="1" s="1"/>
  <c r="N2005" i="1" a="1"/>
  <c r="N2005" i="1" s="1"/>
  <c r="J2005" i="1" a="1"/>
  <c r="J2005" i="1" s="1"/>
  <c r="M2005" i="1" a="1"/>
  <c r="M2005" i="1" s="1"/>
  <c r="K2005" i="1" a="1"/>
  <c r="K2005" i="1" s="1"/>
  <c r="O2003" i="1" a="1"/>
  <c r="O2003" i="1" s="1"/>
  <c r="O2004" i="1" s="1" a="1"/>
  <c r="N2001" i="1" a="1"/>
  <c r="N2001" i="1" s="1"/>
  <c r="H2005" i="1" a="1"/>
  <c r="H2005" i="1" s="1"/>
  <c r="K2006" i="1" a="1"/>
  <c r="K2006" i="1"/>
  <c r="K2007" i="1" s="1" a="1"/>
  <c r="K2007" i="1" s="1"/>
  <c r="J2006" i="1" a="1"/>
  <c r="J2006" i="1" s="1"/>
  <c r="J2007" i="1" s="1" a="1"/>
  <c r="J2007" i="1" s="1"/>
  <c r="I2006" i="1" a="1"/>
  <c r="I2006" i="1"/>
  <c r="I2007" i="1" s="1" a="1"/>
  <c r="I2007" i="1" s="1"/>
  <c r="H2006" i="1" a="1"/>
  <c r="H2006" i="1"/>
  <c r="H2007" i="1" s="1" a="1"/>
  <c r="H2007" i="1" s="1"/>
  <c r="K2003" i="1" a="1"/>
  <c r="K2003" i="1" s="1"/>
  <c r="K2004" i="1" s="1" a="1"/>
  <c r="K2004" i="1" s="1"/>
  <c r="G2003" i="1" a="1"/>
  <c r="G2003" i="1" s="1"/>
  <c r="G2004" i="1" s="1" a="1"/>
  <c r="G2004" i="1" s="1"/>
  <c r="H2003" i="1" a="1"/>
  <c r="H2003" i="1" s="1"/>
  <c r="H2004" i="1" s="1" a="1"/>
  <c r="H2004" i="1" s="1"/>
  <c r="F2006" i="1" a="1"/>
  <c r="F2006" i="1" s="1"/>
  <c r="Q2005" i="1" a="1"/>
  <c r="Q2005" i="1"/>
  <c r="F2005" i="1" a="1"/>
  <c r="F2005" i="1"/>
  <c r="P2003" i="1" a="1"/>
  <c r="P2003" i="1"/>
  <c r="P2005" i="1" a="1"/>
  <c r="P2005" i="1"/>
  <c r="O2005" i="1" a="1"/>
  <c r="O2005" i="1"/>
  <c r="I2005" i="1" a="1"/>
  <c r="I2005" i="1"/>
  <c r="G2005" i="1" a="1"/>
  <c r="G2005" i="1" s="1"/>
  <c r="Q2004" i="1" a="1"/>
  <c r="Q2004" i="1" s="1"/>
  <c r="O2004" i="1"/>
  <c r="M2003" i="1" a="1"/>
  <c r="M2003" i="1" s="1"/>
  <c r="M2004" i="1" s="1" a="1"/>
  <c r="M2004" i="1" s="1"/>
  <c r="N2004" i="1" a="1"/>
  <c r="N2004" i="1" s="1"/>
  <c r="F2003" i="1" a="1"/>
  <c r="F2003" i="1" s="1"/>
  <c r="F2004" i="1" s="1" a="1"/>
  <c r="F2004" i="1" s="1"/>
  <c r="K2001" i="1" a="1"/>
  <c r="K2001" i="1" s="1"/>
  <c r="L2003" i="1" a="1"/>
  <c r="L2003" i="1" s="1"/>
  <c r="L2004" i="1" s="1" a="1"/>
  <c r="L2004" i="1" s="1"/>
  <c r="J2004" i="1" a="1"/>
  <c r="J2004" i="1" s="1"/>
  <c r="Q2001" i="1" a="1"/>
  <c r="Q2001" i="1"/>
  <c r="O2232" i="1" a="1"/>
  <c r="O2232" i="1"/>
  <c r="N2232" i="1" a="1"/>
  <c r="N2232" i="1"/>
  <c r="I2232" i="1" a="1"/>
  <c r="I2232" i="1"/>
  <c r="M2232" i="1" a="1"/>
  <c r="M2232" i="1"/>
  <c r="Q2232" i="1" a="1"/>
  <c r="Q2232" i="1"/>
  <c r="L2232" i="1" a="1"/>
  <c r="L2232" i="1"/>
  <c r="K2232" i="1" a="1"/>
  <c r="K2232" i="1" s="1"/>
  <c r="P2232" i="1" a="1"/>
  <c r="P2232" i="1" s="1"/>
  <c r="J2232" i="1" a="1"/>
  <c r="J2232" i="1" s="1"/>
  <c r="O2229" i="1" a="1"/>
  <c r="O2229" i="1"/>
  <c r="O2230" i="1" s="1" a="1"/>
  <c r="O2230" i="1" s="1"/>
  <c r="H2232" i="1" a="1"/>
  <c r="H2232" i="1"/>
  <c r="G2232" i="1" a="1"/>
  <c r="G2232" i="1" s="1"/>
  <c r="F2232" i="1" a="1"/>
  <c r="F2232" i="1"/>
  <c r="Q2227" i="1" a="1"/>
  <c r="Q2227" i="1" s="1"/>
  <c r="Q2228" i="1" s="1" a="1"/>
  <c r="Q2228" i="1" s="1"/>
  <c r="Q2231" i="1" a="1"/>
  <c r="Q2231" i="1" s="1"/>
  <c r="J2227" i="1" a="1"/>
  <c r="J2227" i="1" s="1"/>
  <c r="J2228" i="1" s="1" a="1"/>
  <c r="J2228" i="1" s="1"/>
  <c r="P2231" i="1" a="1"/>
  <c r="P2231" i="1" s="1"/>
  <c r="M2231" i="1" a="1"/>
  <c r="M2231" i="1"/>
  <c r="M2229" i="1" a="1"/>
  <c r="M2229" i="1"/>
  <c r="M2230" i="1" s="1" a="1"/>
  <c r="M2230" i="1" s="1"/>
  <c r="G2229" i="1" a="1"/>
  <c r="G2229" i="1" s="1"/>
  <c r="H2228" i="1" a="1"/>
  <c r="H2228" i="1"/>
  <c r="P2227" i="1" a="1"/>
  <c r="P2227" i="1" s="1"/>
  <c r="P2228" i="1" s="1" a="1"/>
  <c r="J2231" i="1" a="1"/>
  <c r="J2231" i="1" s="1"/>
  <c r="H2231" i="1" a="1"/>
  <c r="H2231" i="1"/>
  <c r="H2229" i="1" a="1"/>
  <c r="H2229" i="1" s="1"/>
  <c r="H2230" i="1" s="1" a="1"/>
  <c r="H2230" i="1" s="1"/>
  <c r="F2231" i="1" a="1"/>
  <c r="F2231" i="1" s="1"/>
  <c r="J2230" i="1" a="1"/>
  <c r="J2230" i="1" s="1"/>
  <c r="N2229" i="1" a="1"/>
  <c r="N2229" i="1" s="1"/>
  <c r="N2230" i="1" s="1" a="1"/>
  <c r="N2230" i="1" s="1"/>
  <c r="K2229" i="1" a="1"/>
  <c r="K2229" i="1" s="1"/>
  <c r="H2227" i="1" a="1"/>
  <c r="H2227" i="1"/>
  <c r="O2231" i="1" a="1"/>
  <c r="O2231" i="1"/>
  <c r="N2231" i="1" a="1"/>
  <c r="N2231" i="1"/>
  <c r="J2229" i="1" a="1"/>
  <c r="J2229" i="1"/>
  <c r="I2227" i="1" a="1"/>
  <c r="I2227" i="1" s="1"/>
  <c r="I2228" i="1" s="1" a="1"/>
  <c r="I2228" i="1" s="1"/>
  <c r="I2231" i="1" a="1"/>
  <c r="I2231" i="1" s="1"/>
  <c r="Q2226" i="1" a="1"/>
  <c r="Q2226" i="1" s="1"/>
  <c r="F2228" i="1" a="1"/>
  <c r="F2228" i="1" s="1"/>
  <c r="G2230" i="1" a="1"/>
  <c r="G2230" i="1" s="1"/>
  <c r="L2229" i="1" a="1"/>
  <c r="L2229" i="1" s="1"/>
  <c r="L2230" i="1" s="1" a="1"/>
  <c r="L2230" i="1" s="1"/>
  <c r="L2228" i="1" a="1"/>
  <c r="L2228" i="1" s="1"/>
  <c r="L2231" i="1" a="1"/>
  <c r="L2231" i="1"/>
  <c r="G2231" i="1" a="1"/>
  <c r="G2231" i="1" s="1"/>
  <c r="K2227" i="1" a="1"/>
  <c r="K2227" i="1" s="1"/>
  <c r="K2228" i="1" s="1" a="1"/>
  <c r="K2228" i="1" s="1"/>
  <c r="G2227" i="1" a="1"/>
  <c r="G2227" i="1" s="1"/>
  <c r="G2228" i="1" s="1" a="1"/>
  <c r="G2228" i="1" s="1"/>
  <c r="P2229" i="1" a="1"/>
  <c r="P2229" i="1" s="1"/>
  <c r="P2230" i="1" s="1" a="1"/>
  <c r="P2230" i="1" s="1"/>
  <c r="I2229" i="1" a="1"/>
  <c r="I2229" i="1"/>
  <c r="I2230" i="1" s="1" a="1"/>
  <c r="I2230" i="1" s="1"/>
  <c r="L2227" i="1" a="1"/>
  <c r="L2227" i="1" s="1"/>
  <c r="O2227" i="1" a="1"/>
  <c r="O2227" i="1"/>
  <c r="O2228" i="1" s="1" a="1"/>
  <c r="O2228" i="1" s="1"/>
  <c r="M2227" i="1" a="1"/>
  <c r="M2227" i="1" s="1"/>
  <c r="M2228" i="1" s="1" a="1"/>
  <c r="M2228" i="1" s="1"/>
  <c r="P2228" i="1"/>
  <c r="N2227" i="1" a="1"/>
  <c r="N2227" i="1"/>
  <c r="N2228" i="1" s="1" a="1"/>
  <c r="N2228" i="1" s="1"/>
  <c r="Q2229" i="1" a="1"/>
  <c r="Q2229" i="1"/>
  <c r="Q2230" i="1" s="1" a="1"/>
  <c r="Q2230" i="1" s="1"/>
  <c r="K2231" i="1" a="1"/>
  <c r="K2231" i="1"/>
  <c r="K2230" i="1" a="1"/>
  <c r="K2230" i="1" s="1"/>
  <c r="F2229" i="1" a="1"/>
  <c r="F2229" i="1" s="1"/>
  <c r="F2230" i="1" s="1" a="1"/>
  <c r="F2230" i="1" s="1"/>
  <c r="F2227" i="1" a="1"/>
  <c r="F2227" i="1"/>
  <c r="F2222" i="1" a="1"/>
  <c r="F2222" i="1" s="1"/>
  <c r="H2226" i="1" a="1"/>
  <c r="H2226" i="1"/>
  <c r="F2226" i="1" a="1"/>
  <c r="F2226" i="1" s="1"/>
  <c r="K2225" i="1" a="1"/>
  <c r="K2225" i="1"/>
  <c r="M2221" i="1" a="1"/>
  <c r="M2221" i="1" s="1"/>
  <c r="I2224" i="1" a="1"/>
  <c r="I2224" i="1"/>
  <c r="I2225" i="1" s="1" a="1"/>
  <c r="I2225" i="1" s="1"/>
  <c r="N2221" i="1" a="1"/>
  <c r="N2221" i="1" s="1"/>
  <c r="N2224" i="1" a="1"/>
  <c r="N2224" i="1"/>
  <c r="N2225" i="1" s="1" a="1"/>
  <c r="N2225" i="1" s="1"/>
  <c r="H2225" i="1" a="1"/>
  <c r="H2225" i="1" s="1"/>
  <c r="L2221" i="1" a="1"/>
  <c r="L2221" i="1" s="1"/>
  <c r="H2222" i="1" a="1"/>
  <c r="H2222" i="1"/>
  <c r="J2222" i="1" a="1"/>
  <c r="J2222" i="1" s="1"/>
  <c r="G2221" i="1" a="1"/>
  <c r="G2221" i="1"/>
  <c r="O2222" i="1" a="1"/>
  <c r="O2222" i="1"/>
  <c r="P2224" i="1" a="1"/>
  <c r="P2224" i="1"/>
  <c r="P2225" i="1" s="1" a="1"/>
  <c r="P2225" i="1" s="1"/>
  <c r="G2224" i="1" a="1"/>
  <c r="G2224" i="1"/>
  <c r="G2225" i="1" s="1" a="1"/>
  <c r="G2225" i="1" s="1"/>
  <c r="Q2221" i="1" a="1"/>
  <c r="Q2221" i="1" s="1"/>
  <c r="J2221" i="1" a="1"/>
  <c r="J2221" i="1" s="1"/>
  <c r="M2222" i="1" a="1"/>
  <c r="M2222" i="1"/>
  <c r="F2221" i="1" a="1"/>
  <c r="F2221" i="1"/>
  <c r="J2226" i="1" a="1"/>
  <c r="J2226" i="1" s="1"/>
  <c r="F2224" i="1" a="1"/>
  <c r="F2224" i="1" s="1"/>
  <c r="F2225" i="1" s="1" a="1"/>
  <c r="F2225" i="1" s="1"/>
  <c r="I2221" i="1" a="1"/>
  <c r="I2221" i="1"/>
  <c r="J2224" i="1" a="1"/>
  <c r="J2224" i="1" s="1"/>
  <c r="J2225" i="1" s="1" a="1"/>
  <c r="J2225" i="1" s="1"/>
  <c r="P2226" i="1" a="1"/>
  <c r="P2226" i="1" s="1"/>
  <c r="N2222" i="1" a="1"/>
  <c r="N2222" i="1"/>
  <c r="Q2224" i="1" a="1"/>
  <c r="Q2224" i="1" s="1"/>
  <c r="Q2225" i="1" s="1" a="1"/>
  <c r="Q2225" i="1" s="1"/>
  <c r="I2222" i="1" a="1"/>
  <c r="I2222" i="1" s="1"/>
  <c r="O2221" i="1" a="1"/>
  <c r="O2221" i="1"/>
  <c r="K2221" i="1" a="1"/>
  <c r="K2221" i="1" s="1"/>
  <c r="M2224" i="1" a="1"/>
  <c r="M2224" i="1" s="1"/>
  <c r="M2225" i="1" s="1" a="1"/>
  <c r="M2225" i="1" s="1"/>
  <c r="K2224" i="1" a="1"/>
  <c r="K2224" i="1" s="1"/>
  <c r="O2224" i="1" a="1"/>
  <c r="O2224" i="1"/>
  <c r="P2221" i="1" a="1"/>
  <c r="P2221" i="1" s="1"/>
  <c r="K2222" i="1" a="1"/>
  <c r="K2222" i="1" s="1"/>
  <c r="G2222" i="1" a="1"/>
  <c r="G2222" i="1"/>
  <c r="H2221" i="1" a="1"/>
  <c r="H2221" i="1"/>
  <c r="L2222" i="1" a="1"/>
  <c r="L2222" i="1" s="1"/>
  <c r="O2226" i="1" a="1"/>
  <c r="O2226" i="1"/>
  <c r="N2226" i="1" a="1"/>
  <c r="N2226" i="1" s="1"/>
  <c r="M2226" i="1" a="1"/>
  <c r="M2226" i="1" s="1"/>
  <c r="G2226" i="1" a="1"/>
  <c r="G2226" i="1"/>
  <c r="L2226" i="1" a="1"/>
  <c r="L2226" i="1"/>
  <c r="K2226" i="1" a="1"/>
  <c r="K2226" i="1"/>
  <c r="I2226" i="1" a="1"/>
  <c r="I2226" i="1"/>
  <c r="Q2222" i="1" a="1"/>
  <c r="Q2222" i="1" s="1"/>
  <c r="O2225" i="1" a="1"/>
  <c r="O2225" i="1" s="1"/>
  <c r="L2224" i="1" a="1"/>
  <c r="L2224" i="1" s="1"/>
  <c r="L2225" i="1" s="1" a="1"/>
  <c r="L2225" i="1" s="1"/>
  <c r="H2224" i="1" a="1"/>
  <c r="H2224" i="1"/>
  <c r="P2222" i="1" a="1"/>
  <c r="P2222" i="1" s="1"/>
  <c r="N2216" i="1" a="1"/>
  <c r="N2216" i="1"/>
  <c r="M2217" i="1" a="1"/>
  <c r="M2217" i="1" s="1"/>
  <c r="M2218" i="1" s="1" a="1"/>
  <c r="M2218" i="1" s="1"/>
  <c r="P2219" i="1" a="1"/>
  <c r="P2219" i="1" s="1"/>
  <c r="P2220" i="1" s="1" a="1"/>
  <c r="P2220" i="1" s="1"/>
  <c r="L2219" i="1" a="1"/>
  <c r="L2219" i="1" s="1"/>
  <c r="L2220" i="1" s="1" a="1"/>
  <c r="L2220" i="1" s="1"/>
  <c r="K2216" i="1" a="1"/>
  <c r="K2216" i="1"/>
  <c r="O2219" i="1" a="1"/>
  <c r="O2219" i="1" s="1"/>
  <c r="O2220" i="1" s="1" a="1"/>
  <c r="O2220" i="1" s="1"/>
  <c r="K2219" i="1" a="1"/>
  <c r="K2219" i="1" s="1"/>
  <c r="K2220" i="1" s="1" a="1"/>
  <c r="K2220" i="1" s="1"/>
  <c r="P2216" i="1" a="1"/>
  <c r="P2216" i="1" s="1"/>
  <c r="I2219" i="1" a="1"/>
  <c r="I2219" i="1" s="1"/>
  <c r="I2220" i="1" s="1" a="1"/>
  <c r="I2220" i="1" s="1"/>
  <c r="H2219" i="1" a="1"/>
  <c r="H2219" i="1"/>
  <c r="G2219" i="1" a="1"/>
  <c r="G2219" i="1" s="1"/>
  <c r="Q2218" i="1"/>
  <c r="Q2216" i="1" a="1"/>
  <c r="Q2216" i="1" s="1"/>
  <c r="H2218" i="1" a="1"/>
  <c r="H2218" i="1"/>
  <c r="G2216" i="1" a="1"/>
  <c r="G2216" i="1" s="1"/>
  <c r="N2218" i="1" a="1"/>
  <c r="N2218" i="1" s="1"/>
  <c r="N2217" i="1" a="1"/>
  <c r="N2217" i="1"/>
  <c r="P2217" i="1" a="1"/>
  <c r="P2217" i="1" s="1"/>
  <c r="P2218" i="1" s="1" a="1"/>
  <c r="P2218" i="1" s="1"/>
  <c r="M2216" i="1" a="1"/>
  <c r="M2216" i="1"/>
  <c r="Q2217" i="1" a="1"/>
  <c r="Q2217" i="1"/>
  <c r="Q2218" i="1" s="1" a="1"/>
  <c r="L2217" i="1" a="1"/>
  <c r="L2217" i="1" s="1"/>
  <c r="G2217" i="1" a="1"/>
  <c r="G2217" i="1" s="1"/>
  <c r="K2217" i="1" a="1"/>
  <c r="K2217" i="1" s="1"/>
  <c r="K2218" i="1" s="1" a="1"/>
  <c r="K2218" i="1" s="1"/>
  <c r="L2218" i="1" a="1"/>
  <c r="L2218" i="1" s="1"/>
  <c r="O2217" i="1" a="1"/>
  <c r="O2217" i="1"/>
  <c r="O2218" i="1" s="1" a="1"/>
  <c r="O2218" i="1" s="1"/>
  <c r="F2217" i="1" a="1"/>
  <c r="F2217" i="1"/>
  <c r="F2218" i="1" s="1" a="1"/>
  <c r="F2218" i="1" s="1"/>
  <c r="L2216" i="1" a="1"/>
  <c r="L2216" i="1"/>
  <c r="H2216" i="1" a="1"/>
  <c r="H2216" i="1" s="1"/>
  <c r="N2215" i="1" a="1"/>
  <c r="N2215" i="1" s="1"/>
  <c r="K2215" i="1" a="1"/>
  <c r="K2215" i="1" s="1"/>
  <c r="J2218" i="1" a="1"/>
  <c r="J2218" i="1"/>
  <c r="J2217" i="1" a="1"/>
  <c r="J2217" i="1" s="1"/>
  <c r="H2217" i="1" a="1"/>
  <c r="H2217" i="1" s="1"/>
  <c r="F2216" i="1" a="1"/>
  <c r="F2216" i="1" s="1"/>
  <c r="I2217" i="1" a="1"/>
  <c r="I2217" i="1"/>
  <c r="I2218" i="1" s="1" a="1"/>
  <c r="I2218" i="1" s="1"/>
  <c r="J2216" i="1" a="1"/>
  <c r="J2216" i="1"/>
  <c r="N2219" i="1" a="1"/>
  <c r="N2219" i="1"/>
  <c r="N2220" i="1" s="1" a="1"/>
  <c r="H2220" i="1" a="1"/>
  <c r="H2220" i="1" s="1"/>
  <c r="I2216" i="1" a="1"/>
  <c r="I2216" i="1"/>
  <c r="L2215" i="1" a="1"/>
  <c r="L2215" i="1"/>
  <c r="J2219" i="1" a="1"/>
  <c r="J2219" i="1"/>
  <c r="J2220" i="1" s="1" a="1"/>
  <c r="J2220" i="1" s="1"/>
  <c r="N2220" i="1"/>
  <c r="G2218" i="1" a="1"/>
  <c r="G2218" i="1" s="1"/>
  <c r="O2216" i="1" a="1"/>
  <c r="O2216" i="1"/>
  <c r="G2220" i="1" a="1"/>
  <c r="G2220" i="1"/>
  <c r="Q2219" i="1" a="1"/>
  <c r="Q2219" i="1"/>
  <c r="Q2220" i="1" s="1" a="1"/>
  <c r="Q2220" i="1" s="1"/>
  <c r="M2219" i="1" a="1"/>
  <c r="M2219" i="1" s="1"/>
  <c r="M2220" i="1" s="1" a="1"/>
  <c r="M2220" i="1" s="1"/>
  <c r="F2219" i="1" a="1"/>
  <c r="F2219" i="1" s="1"/>
  <c r="F2220" i="1" s="1" a="1"/>
  <c r="F2220" i="1" s="1"/>
  <c r="Q2209" i="1" a="1"/>
  <c r="Q2209" i="1"/>
  <c r="F2215" i="1" a="1"/>
  <c r="F2215" i="1"/>
  <c r="P2214" i="1" a="1"/>
  <c r="P2214" i="1" s="1"/>
  <c r="P2215" i="1" s="1" a="1"/>
  <c r="P2215" i="1" s="1"/>
  <c r="O2214" i="1" a="1"/>
  <c r="O2214" i="1" s="1"/>
  <c r="O2215" i="1" s="1" a="1"/>
  <c r="O2215" i="1" s="1"/>
  <c r="J2211" i="1" a="1"/>
  <c r="J2211" i="1" s="1"/>
  <c r="M2214" i="1" a="1"/>
  <c r="M2214" i="1" s="1"/>
  <c r="M2215" i="1" s="1" a="1"/>
  <c r="M2215" i="1" s="1"/>
  <c r="L2214" i="1" a="1"/>
  <c r="L2214" i="1"/>
  <c r="K2214" i="1" a="1"/>
  <c r="K2214" i="1"/>
  <c r="H2214" i="1" a="1"/>
  <c r="H2214" i="1" s="1"/>
  <c r="H2215" i="1" s="1" a="1"/>
  <c r="H2215" i="1" s="1"/>
  <c r="M2212" i="1" a="1"/>
  <c r="M2212" i="1" s="1"/>
  <c r="I2212" i="1" a="1"/>
  <c r="I2212" i="1" s="1"/>
  <c r="Q2211" i="1" a="1"/>
  <c r="Q2211" i="1"/>
  <c r="N2211" i="1" a="1"/>
  <c r="N2211" i="1" s="1"/>
  <c r="P2211" i="1" a="1"/>
  <c r="P2211" i="1"/>
  <c r="P2212" i="1" a="1"/>
  <c r="P2212" i="1" s="1"/>
  <c r="K2209" i="1" a="1"/>
  <c r="K2209" i="1" s="1"/>
  <c r="J2214" i="1" a="1"/>
  <c r="J2214" i="1"/>
  <c r="J2215" i="1" s="1" a="1"/>
  <c r="J2215" i="1" s="1"/>
  <c r="N2212" i="1" a="1"/>
  <c r="N2212" i="1" s="1"/>
  <c r="M2210" i="1" a="1"/>
  <c r="M2210" i="1" s="1"/>
  <c r="P2209" i="1" a="1"/>
  <c r="P2209" i="1"/>
  <c r="F2214" i="1" a="1"/>
  <c r="F2214" i="1" s="1"/>
  <c r="J2210" i="1" a="1"/>
  <c r="J2210" i="1" s="1"/>
  <c r="N2209" i="1" a="1"/>
  <c r="N2209" i="1"/>
  <c r="I2210" i="1" a="1"/>
  <c r="I2210" i="1" s="1"/>
  <c r="Q2212" i="1" a="1"/>
  <c r="Q2212" i="1" s="1"/>
  <c r="H2212" i="1" a="1"/>
  <c r="H2212" i="1"/>
  <c r="M2211" i="1" a="1"/>
  <c r="M2211" i="1"/>
  <c r="H2211" i="1" a="1"/>
  <c r="H2211" i="1"/>
  <c r="L2210" i="1" a="1"/>
  <c r="L2210" i="1"/>
  <c r="Q2210" i="1" a="1"/>
  <c r="Q2210" i="1" s="1"/>
  <c r="G2210" i="1" a="1"/>
  <c r="G2210" i="1"/>
  <c r="O2212" i="1" a="1"/>
  <c r="O2212" i="1" s="1"/>
  <c r="I2211" i="1" a="1"/>
  <c r="I2211" i="1"/>
  <c r="F2212" i="1" a="1"/>
  <c r="F2212" i="1" s="1"/>
  <c r="I2209" i="1" a="1"/>
  <c r="I2209" i="1"/>
  <c r="O2210" i="1" a="1"/>
  <c r="O2210" i="1"/>
  <c r="F2210" i="1" a="1"/>
  <c r="F2210" i="1" s="1"/>
  <c r="L2209" i="1" a="1"/>
  <c r="L2209" i="1"/>
  <c r="L2212" i="1" a="1"/>
  <c r="L2212" i="1" s="1"/>
  <c r="K2212" i="1" a="1"/>
  <c r="K2212" i="1" s="1"/>
  <c r="L2211" i="1" a="1"/>
  <c r="L2211" i="1"/>
  <c r="K2210" i="1" a="1"/>
  <c r="K2210" i="1"/>
  <c r="M2209" i="1" a="1"/>
  <c r="M2209" i="1"/>
  <c r="J2212" i="1" a="1"/>
  <c r="J2212" i="1" s="1"/>
  <c r="F2211" i="1" a="1"/>
  <c r="F2211" i="1" s="1"/>
  <c r="H2210" i="1" a="1"/>
  <c r="H2210" i="1" s="1"/>
  <c r="N2214" i="1" a="1"/>
  <c r="N2214" i="1" s="1"/>
  <c r="G2214" i="1" a="1"/>
  <c r="G2214" i="1"/>
  <c r="G2215" i="1" s="1" a="1"/>
  <c r="G2215" i="1" s="1"/>
  <c r="K2211" i="1" a="1"/>
  <c r="K2211" i="1" s="1"/>
  <c r="G2211" i="1" a="1"/>
  <c r="G2211" i="1"/>
  <c r="I2214" i="1" a="1"/>
  <c r="I2214" i="1"/>
  <c r="I2215" i="1" s="1" a="1"/>
  <c r="I2215" i="1" s="1"/>
  <c r="G2212" i="1" a="1"/>
  <c r="G2212" i="1" s="1"/>
  <c r="J2209" i="1" a="1"/>
  <c r="J2209" i="1"/>
  <c r="N2210" i="1" a="1"/>
  <c r="N2210" i="1"/>
  <c r="Q2214" i="1" a="1"/>
  <c r="Q2214" i="1"/>
  <c r="Q2215" i="1" s="1" a="1"/>
  <c r="Q2215" i="1" s="1"/>
  <c r="P2210" i="1" a="1"/>
  <c r="P2210" i="1" s="1"/>
  <c r="O2209" i="1" a="1"/>
  <c r="O2209" i="1"/>
  <c r="O2211" i="1" a="1"/>
  <c r="O2211" i="1"/>
  <c r="G2209" i="1" a="1"/>
  <c r="G2209" i="1" s="1"/>
  <c r="F2209" i="1" a="1"/>
  <c r="F2209" i="1"/>
  <c r="Q2208" i="1" a="1"/>
  <c r="Q2208" i="1"/>
  <c r="P2208" i="1" a="1"/>
  <c r="P2208" i="1"/>
  <c r="N2208" i="1" a="1"/>
  <c r="N2208" i="1"/>
  <c r="M2208" i="1" a="1"/>
  <c r="M2208" i="1" s="1"/>
  <c r="I2208" i="1" a="1"/>
  <c r="I2208" i="1"/>
  <c r="H2208" i="1" a="1"/>
  <c r="H2208" i="1" s="1"/>
  <c r="N2207" i="1" a="1"/>
  <c r="N2207" i="1" s="1"/>
  <c r="M2207" i="1" a="1"/>
  <c r="M2207" i="1"/>
  <c r="L2207" i="1" a="1"/>
  <c r="L2207" i="1"/>
  <c r="K2207" i="1" a="1"/>
  <c r="K2207" i="1" s="1"/>
  <c r="H2205" i="1" a="1"/>
  <c r="H2205" i="1" s="1"/>
  <c r="N2204" i="1" a="1"/>
  <c r="N2204" i="1" s="1"/>
  <c r="N2206" i="1" a="1"/>
  <c r="N2206" i="1" s="1"/>
  <c r="P2204" i="1" a="1"/>
  <c r="P2204" i="1"/>
  <c r="H2207" i="1" a="1"/>
  <c r="H2207" i="1" s="1"/>
  <c r="I2205" i="1" a="1"/>
  <c r="I2205" i="1"/>
  <c r="F2205" i="1" a="1"/>
  <c r="F2205" i="1"/>
  <c r="H2204" i="1" a="1"/>
  <c r="H2204" i="1" s="1"/>
  <c r="O2206" i="1" a="1"/>
  <c r="O2206" i="1" s="1"/>
  <c r="L2206" i="1" a="1"/>
  <c r="L2206" i="1" s="1"/>
  <c r="K2206" i="1" a="1"/>
  <c r="K2206" i="1"/>
  <c r="Q2203" i="1" a="1"/>
  <c r="Q2203" i="1" s="1"/>
  <c r="I2207" i="1" a="1"/>
  <c r="I2207" i="1" s="1"/>
  <c r="J2208" i="1" a="1"/>
  <c r="J2208" i="1" s="1"/>
  <c r="G2208" i="1" a="1"/>
  <c r="G2208" i="1"/>
  <c r="Q2207" i="1" a="1"/>
  <c r="Q2207" i="1" s="1"/>
  <c r="O2207" i="1" a="1"/>
  <c r="O2207" i="1"/>
  <c r="G2204" i="1" a="1"/>
  <c r="G2204" i="1" s="1"/>
  <c r="L2205" i="1" a="1"/>
  <c r="L2205" i="1" s="1"/>
  <c r="L2204" i="1" a="1"/>
  <c r="L2204" i="1"/>
  <c r="J2207" i="1" a="1"/>
  <c r="J2207" i="1"/>
  <c r="G2207" i="1" a="1"/>
  <c r="G2207" i="1"/>
  <c r="F2207" i="1" a="1"/>
  <c r="F2207" i="1" s="1"/>
  <c r="P2206" i="1" a="1"/>
  <c r="P2206" i="1"/>
  <c r="J2204" i="1" a="1"/>
  <c r="J2204" i="1" s="1"/>
  <c r="I2206" i="1" a="1"/>
  <c r="I2206" i="1"/>
  <c r="M2206" i="1" a="1"/>
  <c r="M2206" i="1" s="1"/>
  <c r="M2205" i="1" a="1"/>
  <c r="M2205" i="1" s="1"/>
  <c r="G2205" i="1" a="1"/>
  <c r="G2205" i="1" s="1"/>
  <c r="H2206" i="1" a="1"/>
  <c r="H2206" i="1"/>
  <c r="K2205" i="1" a="1"/>
  <c r="K2205" i="1"/>
  <c r="F2204" i="1" a="1"/>
  <c r="F2204" i="1" s="1"/>
  <c r="M2204" i="1" a="1"/>
  <c r="M2204" i="1" s="1"/>
  <c r="J2206" i="1" a="1"/>
  <c r="J2206" i="1"/>
  <c r="Q2205" i="1" a="1"/>
  <c r="Q2205" i="1"/>
  <c r="P2205" i="1" a="1"/>
  <c r="P2205" i="1"/>
  <c r="Q2206" i="1" a="1"/>
  <c r="Q2206" i="1"/>
  <c r="H2209" i="1" a="1"/>
  <c r="H2209" i="1"/>
  <c r="O2208" i="1" a="1"/>
  <c r="O2208" i="1" s="1"/>
  <c r="O2205" i="1" a="1"/>
  <c r="O2205" i="1"/>
  <c r="J2205" i="1" a="1"/>
  <c r="J2205" i="1" s="1"/>
  <c r="F2208" i="1" a="1"/>
  <c r="F2208" i="1" s="1"/>
  <c r="L2208" i="1" a="1"/>
  <c r="L2208" i="1"/>
  <c r="K2208" i="1" a="1"/>
  <c r="K2208" i="1"/>
  <c r="G2206" i="1" a="1"/>
  <c r="G2206" i="1" s="1"/>
  <c r="F2206" i="1" a="1"/>
  <c r="F2206" i="1" s="1"/>
  <c r="I2204" i="1" a="1"/>
  <c r="I2204" i="1"/>
  <c r="Q2204" i="1" a="1"/>
  <c r="Q2204" i="1" s="1"/>
  <c r="O2204" i="1" a="1"/>
  <c r="O2204" i="1" s="1"/>
  <c r="K2204" i="1" a="1"/>
  <c r="K2204" i="1" s="1"/>
  <c r="P2207" i="1" a="1"/>
  <c r="P2207" i="1" s="1"/>
  <c r="N2205" i="1" a="1"/>
  <c r="N2205" i="1" s="1"/>
  <c r="N2198" i="1" a="1"/>
  <c r="N2198" i="1"/>
  <c r="O2199" i="1" a="1"/>
  <c r="O2199" i="1" s="1"/>
  <c r="K2199" i="1" a="1"/>
  <c r="K2199" i="1" s="1"/>
  <c r="G2199" i="1" a="1"/>
  <c r="G2199" i="1" s="1"/>
  <c r="O2203" i="1" a="1"/>
  <c r="O2203" i="1" s="1"/>
  <c r="M2203" i="1" a="1"/>
  <c r="M2203" i="1" s="1"/>
  <c r="K2203" i="1" a="1"/>
  <c r="K2203" i="1"/>
  <c r="J2203" i="1" a="1"/>
  <c r="J2203" i="1" s="1"/>
  <c r="I2203" i="1" a="1"/>
  <c r="I2203" i="1"/>
  <c r="G2203" i="1" a="1"/>
  <c r="G2203" i="1"/>
  <c r="F2203" i="1" a="1"/>
  <c r="F2203" i="1"/>
  <c r="Q2199" i="1" a="1"/>
  <c r="Q2199" i="1"/>
  <c r="Q2202" i="1" a="1"/>
  <c r="Q2202" i="1" s="1"/>
  <c r="O2202" i="1" a="1"/>
  <c r="O2202" i="1"/>
  <c r="I2202" i="1" a="1"/>
  <c r="I2202" i="1"/>
  <c r="Q2201" i="1" a="1"/>
  <c r="Q2201" i="1" s="1"/>
  <c r="I2201" i="1" a="1"/>
  <c r="I2201" i="1"/>
  <c r="G2202" i="1" a="1"/>
  <c r="G2202" i="1" s="1"/>
  <c r="O2201" i="1" a="1"/>
  <c r="O2201" i="1" s="1"/>
  <c r="M2198" i="1" a="1"/>
  <c r="M2198" i="1"/>
  <c r="Q2200" i="1" a="1"/>
  <c r="Q2200" i="1"/>
  <c r="Q2198" i="1" a="1"/>
  <c r="Q2198" i="1" s="1"/>
  <c r="N2200" i="1" a="1"/>
  <c r="N2200" i="1" s="1"/>
  <c r="L2200" i="1" a="1"/>
  <c r="L2200" i="1"/>
  <c r="L2199" i="1" a="1"/>
  <c r="L2199" i="1" s="1"/>
  <c r="N2199" i="1" a="1"/>
  <c r="N2199" i="1" s="1"/>
  <c r="F2199" i="1" a="1"/>
  <c r="F2199" i="1"/>
  <c r="P2202" i="1" a="1"/>
  <c r="P2202" i="1" s="1"/>
  <c r="N2202" i="1" a="1"/>
  <c r="N2202" i="1" s="1"/>
  <c r="L2202" i="1" a="1"/>
  <c r="L2202" i="1" s="1"/>
  <c r="K2202" i="1" a="1"/>
  <c r="K2202" i="1" s="1"/>
  <c r="I2200" i="1" a="1"/>
  <c r="I2200" i="1" s="1"/>
  <c r="K2201" i="1" a="1"/>
  <c r="K2201" i="1"/>
  <c r="J2200" i="1" a="1"/>
  <c r="J2200" i="1" s="1"/>
  <c r="P2199" i="1" a="1"/>
  <c r="P2199" i="1" s="1"/>
  <c r="M2200" i="1" a="1"/>
  <c r="M2200" i="1" s="1"/>
  <c r="M2199" i="1" a="1"/>
  <c r="M2199" i="1" s="1"/>
  <c r="F2200" i="1" a="1"/>
  <c r="F2200" i="1"/>
  <c r="P2198" i="1" a="1"/>
  <c r="P2198" i="1"/>
  <c r="I2199" i="1" a="1"/>
  <c r="I2199" i="1"/>
  <c r="F2202" i="1" a="1"/>
  <c r="F2202" i="1"/>
  <c r="G2201" i="1" a="1"/>
  <c r="G2201" i="1"/>
  <c r="P2201" i="1" a="1"/>
  <c r="P2201" i="1"/>
  <c r="H2201" i="1" a="1"/>
  <c r="H2201" i="1"/>
  <c r="O2198" i="1" a="1"/>
  <c r="O2198" i="1" s="1"/>
  <c r="P2200" i="1" a="1"/>
  <c r="P2200" i="1"/>
  <c r="J2199" i="1" a="1"/>
  <c r="J2199" i="1" s="1"/>
  <c r="N2201" i="1" a="1"/>
  <c r="N2201" i="1" s="1"/>
  <c r="G2200" i="1" a="1"/>
  <c r="G2200" i="1"/>
  <c r="H2199" i="1" a="1"/>
  <c r="H2199" i="1" s="1"/>
  <c r="P2203" i="1" a="1"/>
  <c r="P2203" i="1"/>
  <c r="N2203" i="1" a="1"/>
  <c r="N2203" i="1" s="1"/>
  <c r="H2200" i="1" a="1"/>
  <c r="H2200" i="1"/>
  <c r="L2203" i="1" a="1"/>
  <c r="L2203" i="1" s="1"/>
  <c r="M2202" i="1" a="1"/>
  <c r="M2202" i="1"/>
  <c r="J2201" i="1" a="1"/>
  <c r="J2201" i="1"/>
  <c r="H2203" i="1" a="1"/>
  <c r="H2203" i="1" s="1"/>
  <c r="J2202" i="1" a="1"/>
  <c r="J2202" i="1" s="1"/>
  <c r="H2202" i="1" a="1"/>
  <c r="H2202" i="1"/>
  <c r="M2201" i="1" a="1"/>
  <c r="M2201" i="1" s="1"/>
  <c r="L2201" i="1" a="1"/>
  <c r="L2201" i="1" s="1"/>
  <c r="F2201" i="1" a="1"/>
  <c r="F2201" i="1"/>
  <c r="O2200" i="1" a="1"/>
  <c r="O2200" i="1" s="1"/>
  <c r="K2200" i="1" a="1"/>
  <c r="K2200" i="1" s="1"/>
  <c r="I2198" i="1" a="1"/>
  <c r="I2198" i="1"/>
  <c r="H2198" i="1" a="1"/>
  <c r="H2198" i="1" s="1"/>
  <c r="O2197" i="1" a="1"/>
  <c r="O2197" i="1" s="1"/>
  <c r="N2197" i="1" a="1"/>
  <c r="N2197" i="1" s="1"/>
  <c r="P2195" i="1" a="1"/>
  <c r="P2195" i="1"/>
  <c r="I2197" i="1" a="1"/>
  <c r="I2197" i="1" s="1"/>
  <c r="F2197" i="1" a="1"/>
  <c r="F2197" i="1" s="1"/>
  <c r="Q2196" i="1" a="1"/>
  <c r="Q2196" i="1" s="1"/>
  <c r="P2196" i="1" a="1"/>
  <c r="P2196" i="1"/>
  <c r="I2195" i="1" a="1"/>
  <c r="I2195" i="1" s="1"/>
  <c r="N2194" i="1" a="1"/>
  <c r="N2194" i="1"/>
  <c r="I2194" i="1" a="1"/>
  <c r="I2194" i="1" s="1"/>
  <c r="J2194" i="1" a="1"/>
  <c r="J2194" i="1" s="1"/>
  <c r="O2194" i="1" a="1"/>
  <c r="O2194" i="1" s="1"/>
  <c r="L2194" i="1" a="1"/>
  <c r="L2194" i="1" s="1"/>
  <c r="N2196" i="1" a="1"/>
  <c r="N2196" i="1"/>
  <c r="P2193" i="1" a="1"/>
  <c r="P2193" i="1"/>
  <c r="L2195" i="1" a="1"/>
  <c r="L2195" i="1"/>
  <c r="J2195" i="1" a="1"/>
  <c r="J2195" i="1" s="1"/>
  <c r="F2194" i="1" a="1"/>
  <c r="F2194" i="1"/>
  <c r="J2196" i="1" a="1"/>
  <c r="J2196" i="1" s="1"/>
  <c r="F2195" i="1" a="1"/>
  <c r="F2195" i="1"/>
  <c r="F2196" i="1" a="1"/>
  <c r="F2196" i="1" s="1"/>
  <c r="M2195" i="1" a="1"/>
  <c r="M2195" i="1" s="1"/>
  <c r="Q2194" i="1" a="1"/>
  <c r="Q2194" i="1" s="1"/>
  <c r="H2194" i="1" a="1"/>
  <c r="H2194" i="1" s="1"/>
  <c r="L2198" i="1" a="1"/>
  <c r="L2198" i="1"/>
  <c r="J2198" i="1" a="1"/>
  <c r="J2198" i="1" s="1"/>
  <c r="G2198" i="1" a="1"/>
  <c r="G2198" i="1"/>
  <c r="H2197" i="1" a="1"/>
  <c r="H2197" i="1"/>
  <c r="F2198" i="1" a="1"/>
  <c r="F2198" i="1" s="1"/>
  <c r="M2197" i="1" a="1"/>
  <c r="M2197" i="1" s="1"/>
  <c r="K2194" i="1" a="1"/>
  <c r="K2194" i="1" s="1"/>
  <c r="P2197" i="1" a="1"/>
  <c r="P2197" i="1"/>
  <c r="Q2195" i="1" a="1"/>
  <c r="Q2195" i="1"/>
  <c r="G2195" i="1" a="1"/>
  <c r="G2195" i="1" s="1"/>
  <c r="K2197" i="1" a="1"/>
  <c r="K2197" i="1" s="1"/>
  <c r="K2193" i="1" a="1"/>
  <c r="K2193" i="1"/>
  <c r="Q2197" i="1" a="1"/>
  <c r="Q2197" i="1" s="1"/>
  <c r="G2197" i="1" a="1"/>
  <c r="G2197" i="1"/>
  <c r="G2196" i="1" a="1"/>
  <c r="G2196" i="1" s="1"/>
  <c r="M2196" i="1" a="1"/>
  <c r="M2196" i="1" s="1"/>
  <c r="H2196" i="1" a="1"/>
  <c r="H2196" i="1" s="1"/>
  <c r="O2193" i="1" a="1"/>
  <c r="O2193" i="1" s="1"/>
  <c r="H2195" i="1" a="1"/>
  <c r="H2195" i="1"/>
  <c r="O2196" i="1" a="1"/>
  <c r="O2196" i="1"/>
  <c r="K2196" i="1" a="1"/>
  <c r="K2196" i="1"/>
  <c r="M2194" i="1" a="1"/>
  <c r="M2194" i="1" s="1"/>
  <c r="I2196" i="1" a="1"/>
  <c r="I2196" i="1"/>
  <c r="K2195" i="1" a="1"/>
  <c r="K2195" i="1" s="1"/>
  <c r="N2193" i="1" a="1"/>
  <c r="N2193" i="1"/>
  <c r="N2195" i="1" a="1"/>
  <c r="N2195" i="1"/>
  <c r="L2193" i="1" a="1"/>
  <c r="L2193" i="1" s="1"/>
  <c r="O2195" i="1" a="1"/>
  <c r="O2195" i="1" s="1"/>
  <c r="G2194" i="1" a="1"/>
  <c r="G2194" i="1" s="1"/>
  <c r="L2197" i="1" a="1"/>
  <c r="L2197" i="1" s="1"/>
  <c r="J2197" i="1" a="1"/>
  <c r="J2197" i="1" s="1"/>
  <c r="Q2193" i="1" a="1"/>
  <c r="Q2193" i="1"/>
  <c r="M2193" i="1" a="1"/>
  <c r="M2193" i="1"/>
  <c r="L2196" i="1" a="1"/>
  <c r="L2196" i="1" s="1"/>
  <c r="P2194" i="1" a="1"/>
  <c r="P2194" i="1" s="1"/>
  <c r="K2198" i="1" a="1"/>
  <c r="K2198" i="1" s="1"/>
  <c r="H2191" i="1" a="1"/>
  <c r="H2191" i="1"/>
  <c r="K2188" i="1" a="1"/>
  <c r="K2188" i="1"/>
  <c r="P2191" i="1" a="1"/>
  <c r="P2191" i="1"/>
  <c r="M2190" i="1" a="1"/>
  <c r="M2190" i="1"/>
  <c r="F2190" i="1" a="1"/>
  <c r="F2190" i="1" s="1"/>
  <c r="L2187" i="1" a="1"/>
  <c r="L2187" i="1" s="1"/>
  <c r="I2193" i="1" a="1"/>
  <c r="I2193" i="1"/>
  <c r="H2193" i="1" a="1"/>
  <c r="H2193" i="1" s="1"/>
  <c r="P2192" i="1" a="1"/>
  <c r="P2192" i="1"/>
  <c r="L2192" i="1" a="1"/>
  <c r="L2192" i="1" s="1"/>
  <c r="J2192" i="1" a="1"/>
  <c r="J2192" i="1" s="1"/>
  <c r="H2188" i="1" a="1"/>
  <c r="H2188" i="1"/>
  <c r="H2192" i="1" a="1"/>
  <c r="H2192" i="1"/>
  <c r="L2191" i="1" a="1"/>
  <c r="L2191" i="1"/>
  <c r="O2191" i="1" a="1"/>
  <c r="O2191" i="1" s="1"/>
  <c r="L2188" i="1" a="1"/>
  <c r="L2188" i="1"/>
  <c r="N2187" i="1" a="1"/>
  <c r="N2187" i="1"/>
  <c r="N2188" i="1" a="1"/>
  <c r="N2188" i="1" s="1"/>
  <c r="G2192" i="1" a="1"/>
  <c r="G2192" i="1" s="1"/>
  <c r="Q2191" i="1" a="1"/>
  <c r="Q2191" i="1" s="1"/>
  <c r="I2188" i="1" a="1"/>
  <c r="I2188" i="1" s="1"/>
  <c r="P2188" i="1" a="1"/>
  <c r="P2188" i="1" s="1"/>
  <c r="N2190" i="1" a="1"/>
  <c r="N2190" i="1" s="1"/>
  <c r="G2188" i="1" a="1"/>
  <c r="G2188" i="1" s="1"/>
  <c r="F2191" i="1" a="1"/>
  <c r="F2191" i="1"/>
  <c r="N2191" i="1" a="1"/>
  <c r="N2191" i="1"/>
  <c r="J2187" i="1" a="1"/>
  <c r="J2187" i="1" s="1"/>
  <c r="I2191" i="1" a="1"/>
  <c r="I2191" i="1" s="1"/>
  <c r="G2190" i="1" a="1"/>
  <c r="G2190" i="1" s="1"/>
  <c r="P2187" i="1" a="1"/>
  <c r="P2187" i="1"/>
  <c r="K2190" i="1" a="1"/>
  <c r="K2190" i="1" s="1"/>
  <c r="J2190" i="1" a="1"/>
  <c r="J2190" i="1" s="1"/>
  <c r="F2188" i="1" a="1"/>
  <c r="F2188" i="1" s="1"/>
  <c r="K2187" i="1" a="1"/>
  <c r="K2187" i="1"/>
  <c r="J2193" i="1" a="1"/>
  <c r="J2193" i="1" s="1"/>
  <c r="G2193" i="1" a="1"/>
  <c r="G2193" i="1" s="1"/>
  <c r="H2190" i="1" a="1"/>
  <c r="H2190" i="1" s="1"/>
  <c r="N2192" i="1" a="1"/>
  <c r="N2192" i="1"/>
  <c r="J2191" i="1" a="1"/>
  <c r="J2191" i="1" s="1"/>
  <c r="K2191" i="1" a="1"/>
  <c r="K2191" i="1" s="1"/>
  <c r="O2188" i="1" a="1"/>
  <c r="O2188" i="1"/>
  <c r="M2187" i="1" a="1"/>
  <c r="M2187" i="1"/>
  <c r="F2193" i="1" a="1"/>
  <c r="F2193" i="1"/>
  <c r="Q2192" i="1" a="1"/>
  <c r="Q2192" i="1" s="1"/>
  <c r="O2192" i="1" a="1"/>
  <c r="O2192" i="1"/>
  <c r="M2192" i="1" a="1"/>
  <c r="M2192" i="1" s="1"/>
  <c r="I2190" i="1" a="1"/>
  <c r="I2190" i="1"/>
  <c r="K2192" i="1" a="1"/>
  <c r="K2192" i="1" s="1"/>
  <c r="M2188" i="1" a="1"/>
  <c r="M2188" i="1" s="1"/>
  <c r="I2192" i="1" a="1"/>
  <c r="I2192" i="1" s="1"/>
  <c r="I2187" i="1" a="1"/>
  <c r="I2187" i="1"/>
  <c r="F2192" i="1" a="1"/>
  <c r="F2192" i="1" s="1"/>
  <c r="M2191" i="1" a="1"/>
  <c r="M2191" i="1" s="1"/>
  <c r="O2190" i="1" a="1"/>
  <c r="O2190" i="1"/>
  <c r="P2190" i="1" a="1"/>
  <c r="P2190" i="1"/>
  <c r="G2191" i="1" a="1"/>
  <c r="G2191" i="1" s="1"/>
  <c r="Q2188" i="1" a="1"/>
  <c r="Q2188" i="1" s="1"/>
  <c r="Q2187" i="1" a="1"/>
  <c r="Q2187" i="1" s="1"/>
  <c r="O2187" i="1" a="1"/>
  <c r="O2187" i="1"/>
  <c r="Q2190" i="1" a="1"/>
  <c r="Q2190" i="1"/>
  <c r="L2190" i="1" a="1"/>
  <c r="L2190" i="1" s="1"/>
  <c r="J2188" i="1" a="1"/>
  <c r="J2188" i="1" s="1"/>
  <c r="Q2186" i="1" a="1"/>
  <c r="Q2186" i="1"/>
  <c r="Q2184" i="1" a="1"/>
  <c r="Q2184" i="1" s="1"/>
  <c r="Q2185" i="1" a="1"/>
  <c r="Q2185" i="1" s="1"/>
  <c r="L2183" i="1" a="1"/>
  <c r="L2183" i="1" s="1"/>
  <c r="F2186" i="1" a="1"/>
  <c r="F2186" i="1"/>
  <c r="F2182" i="1" a="1"/>
  <c r="F2182" i="1" s="1"/>
  <c r="F2183" i="1" a="1"/>
  <c r="F2183" i="1" s="1"/>
  <c r="J2186" i="1" a="1"/>
  <c r="J2186" i="1"/>
  <c r="F2184" i="1" a="1"/>
  <c r="F2184" i="1"/>
  <c r="I2186" i="1" a="1"/>
  <c r="I2186" i="1"/>
  <c r="P2185" i="1" a="1"/>
  <c r="P2185" i="1" s="1"/>
  <c r="J2182" i="1" a="1"/>
  <c r="J2182" i="1"/>
  <c r="I2185" i="1" a="1"/>
  <c r="I2185" i="1" s="1"/>
  <c r="O2184" i="1" a="1"/>
  <c r="O2184" i="1"/>
  <c r="L2184" i="1" a="1"/>
  <c r="L2184" i="1"/>
  <c r="M2183" i="1" a="1"/>
  <c r="M2183" i="1" s="1"/>
  <c r="L2185" i="1" a="1"/>
  <c r="L2185" i="1" s="1"/>
  <c r="N2184" i="1" a="1"/>
  <c r="N2184" i="1"/>
  <c r="I2184" i="1" a="1"/>
  <c r="I2184" i="1" s="1"/>
  <c r="Q2181" i="1" a="1"/>
  <c r="Q2181" i="1" s="1"/>
  <c r="G2187" i="1" a="1"/>
  <c r="G2187" i="1"/>
  <c r="P2186" i="1" a="1"/>
  <c r="P2186" i="1"/>
  <c r="H2182" i="1" a="1"/>
  <c r="H2182" i="1" s="1"/>
  <c r="H2185" i="1" a="1"/>
  <c r="H2185" i="1" s="1"/>
  <c r="O2186" i="1" a="1"/>
  <c r="O2186" i="1" s="1"/>
  <c r="H2186" i="1" a="1"/>
  <c r="H2186" i="1"/>
  <c r="K2185" i="1" a="1"/>
  <c r="K2185" i="1"/>
  <c r="Q2182" i="1" a="1"/>
  <c r="Q2182" i="1"/>
  <c r="F2185" i="1" a="1"/>
  <c r="F2185" i="1"/>
  <c r="P2184" i="1" a="1"/>
  <c r="P2184" i="1" s="1"/>
  <c r="H2184" i="1" a="1"/>
  <c r="H2184" i="1"/>
  <c r="M2184" i="1" a="1"/>
  <c r="M2184" i="1" s="1"/>
  <c r="K2184" i="1" a="1"/>
  <c r="K2184" i="1" s="1"/>
  <c r="J2184" i="1" a="1"/>
  <c r="J2184" i="1"/>
  <c r="P2182" i="1" a="1"/>
  <c r="P2182" i="1" s="1"/>
  <c r="N2183" i="1" a="1"/>
  <c r="N2183" i="1" s="1"/>
  <c r="G2182" i="1" a="1"/>
  <c r="G2182" i="1"/>
  <c r="J2183" i="1" a="1"/>
  <c r="J2183" i="1"/>
  <c r="K2182" i="1" a="1"/>
  <c r="K2182" i="1"/>
  <c r="M2182" i="1" a="1"/>
  <c r="M2182" i="1" s="1"/>
  <c r="G2184" i="1" a="1"/>
  <c r="G2184" i="1"/>
  <c r="G2183" i="1" a="1"/>
  <c r="G2183" i="1" s="1"/>
  <c r="N2182" i="1" a="1"/>
  <c r="N2182" i="1"/>
  <c r="G2186" i="1" a="1"/>
  <c r="G2186" i="1" s="1"/>
  <c r="Q2183" i="1" a="1"/>
  <c r="Q2183" i="1" s="1"/>
  <c r="O2183" i="1" a="1"/>
  <c r="O2183" i="1" s="1"/>
  <c r="M2185" i="1" a="1"/>
  <c r="M2185" i="1"/>
  <c r="O2185" i="1" a="1"/>
  <c r="O2185" i="1" s="1"/>
  <c r="I2182" i="1" a="1"/>
  <c r="I2182" i="1" s="1"/>
  <c r="N2186" i="1" a="1"/>
  <c r="N2186" i="1"/>
  <c r="M2186" i="1" a="1"/>
  <c r="M2186" i="1"/>
  <c r="K2186" i="1" a="1"/>
  <c r="K2186" i="1" s="1"/>
  <c r="N2185" i="1" a="1"/>
  <c r="N2185" i="1" s="1"/>
  <c r="P2183" i="1" a="1"/>
  <c r="P2183" i="1" s="1"/>
  <c r="K2183" i="1" a="1"/>
  <c r="K2183" i="1"/>
  <c r="O2182" i="1" a="1"/>
  <c r="O2182" i="1" s="1"/>
  <c r="L2182" i="1" a="1"/>
  <c r="L2182" i="1"/>
  <c r="L2186" i="1" a="1"/>
  <c r="L2186" i="1" s="1"/>
  <c r="H2187" i="1" a="1"/>
  <c r="H2187" i="1" s="1"/>
  <c r="H2183" i="1" a="1"/>
  <c r="H2183" i="1"/>
  <c r="G2185" i="1" a="1"/>
  <c r="G2185" i="1" s="1"/>
  <c r="J2185" i="1" a="1"/>
  <c r="J2185" i="1" s="1"/>
  <c r="I2183" i="1" a="1"/>
  <c r="I2183" i="1"/>
  <c r="F2187" i="1" a="1"/>
  <c r="F2187" i="1" s="1"/>
  <c r="H2178" i="1" a="1"/>
  <c r="H2178" i="1" s="1"/>
  <c r="O2181" i="1" a="1"/>
  <c r="O2181" i="1"/>
  <c r="L2177" i="1" a="1"/>
  <c r="L2177" i="1"/>
  <c r="O2180" i="1" a="1"/>
  <c r="O2180" i="1"/>
  <c r="N2180" i="1" a="1"/>
  <c r="N2180" i="1" s="1"/>
  <c r="N2178" i="1" a="1"/>
  <c r="N2178" i="1" s="1"/>
  <c r="J2178" i="1" a="1"/>
  <c r="J2178" i="1" s="1"/>
  <c r="P2176" i="1" a="1"/>
  <c r="P2176" i="1" s="1"/>
  <c r="I2179" i="1" a="1"/>
  <c r="I2179" i="1"/>
  <c r="O2179" i="1" a="1"/>
  <c r="O2179" i="1" s="1"/>
  <c r="P2181" i="1" a="1"/>
  <c r="P2181" i="1" s="1"/>
  <c r="Q2177" i="1" a="1"/>
  <c r="Q2177" i="1"/>
  <c r="N2181" i="1" a="1"/>
  <c r="N2181" i="1" s="1"/>
  <c r="G2177" i="1" a="1"/>
  <c r="G2177" i="1" s="1"/>
  <c r="M2181" i="1" a="1"/>
  <c r="M2181" i="1"/>
  <c r="H2181" i="1" a="1"/>
  <c r="H2181" i="1"/>
  <c r="L2181" i="1" a="1"/>
  <c r="L2181" i="1" s="1"/>
  <c r="J2181" i="1" a="1"/>
  <c r="J2181" i="1" s="1"/>
  <c r="I2181" i="1" a="1"/>
  <c r="I2181" i="1"/>
  <c r="G2179" i="1" a="1"/>
  <c r="G2179" i="1"/>
  <c r="G2178" i="1" a="1"/>
  <c r="G2178" i="1"/>
  <c r="F2178" i="1" a="1"/>
  <c r="F2178" i="1" s="1"/>
  <c r="M2177" i="1" a="1"/>
  <c r="M2177" i="1" s="1"/>
  <c r="F2181" i="1" a="1"/>
  <c r="F2181" i="1" s="1"/>
  <c r="Q2180" i="1" a="1"/>
  <c r="Q2180" i="1" s="1"/>
  <c r="P2179" i="1" a="1"/>
  <c r="P2179" i="1"/>
  <c r="N2179" i="1" a="1"/>
  <c r="N2179" i="1" s="1"/>
  <c r="H2177" i="1" a="1"/>
  <c r="H2177" i="1"/>
  <c r="M2179" i="1" a="1"/>
  <c r="M2179" i="1" s="1"/>
  <c r="K2177" i="1" a="1"/>
  <c r="K2177" i="1" s="1"/>
  <c r="F2179" i="1" a="1"/>
  <c r="F2179" i="1"/>
  <c r="L2178" i="1" a="1"/>
  <c r="L2178" i="1"/>
  <c r="O2177" i="1" a="1"/>
  <c r="O2177" i="1" s="1"/>
  <c r="Q2176" i="1" a="1"/>
  <c r="Q2176" i="1" s="1"/>
  <c r="M2176" i="1" a="1"/>
  <c r="M2176" i="1"/>
  <c r="O2176" i="1" a="1"/>
  <c r="O2176" i="1" s="1"/>
  <c r="F2177" i="1" a="1"/>
  <c r="F2177" i="1"/>
  <c r="P2180" i="1" a="1"/>
  <c r="P2180" i="1"/>
  <c r="K2178" i="1" a="1"/>
  <c r="K2178" i="1" s="1"/>
  <c r="M2180" i="1" a="1"/>
  <c r="M2180" i="1" s="1"/>
  <c r="K2180" i="1" a="1"/>
  <c r="K2180" i="1" s="1"/>
  <c r="K2179" i="1" a="1"/>
  <c r="K2179" i="1" s="1"/>
  <c r="G2180" i="1" a="1"/>
  <c r="G2180" i="1" s="1"/>
  <c r="J2179" i="1" a="1"/>
  <c r="J2179" i="1"/>
  <c r="J2177" i="1" a="1"/>
  <c r="J2177" i="1"/>
  <c r="I2177" i="1" a="1"/>
  <c r="I2177" i="1" s="1"/>
  <c r="P2177" i="1" a="1"/>
  <c r="P2177" i="1"/>
  <c r="J2180" i="1" a="1"/>
  <c r="J2180" i="1" s="1"/>
  <c r="Q2178" i="1" a="1"/>
  <c r="Q2178" i="1" s="1"/>
  <c r="L2180" i="1" a="1"/>
  <c r="L2180" i="1" s="1"/>
  <c r="H2179" i="1" a="1"/>
  <c r="H2179" i="1"/>
  <c r="F2180" i="1" a="1"/>
  <c r="F2180" i="1" s="1"/>
  <c r="O2178" i="1" a="1"/>
  <c r="O2178" i="1"/>
  <c r="M2178" i="1" a="1"/>
  <c r="M2178" i="1"/>
  <c r="I2178" i="1" a="1"/>
  <c r="I2178" i="1" s="1"/>
  <c r="P2178" i="1" a="1"/>
  <c r="P2178" i="1" s="1"/>
  <c r="G2181" i="1" a="1"/>
  <c r="G2181" i="1"/>
  <c r="I2180" i="1" a="1"/>
  <c r="I2180" i="1" s="1"/>
  <c r="H2180" i="1" a="1"/>
  <c r="H2180" i="1" s="1"/>
  <c r="Q2179" i="1" a="1"/>
  <c r="Q2179" i="1"/>
  <c r="N2176" i="1" a="1"/>
  <c r="N2176" i="1"/>
  <c r="L2179" i="1" a="1"/>
  <c r="L2179" i="1" s="1"/>
  <c r="N2177" i="1" a="1"/>
  <c r="N2177" i="1"/>
  <c r="K2181" i="1" a="1"/>
  <c r="K2181" i="1" s="1"/>
  <c r="L2176" i="1" a="1"/>
  <c r="L2176" i="1"/>
  <c r="P2173" i="1" a="1"/>
  <c r="P2173" i="1"/>
  <c r="G2174" i="1" a="1"/>
  <c r="G2174" i="1"/>
  <c r="K2176" i="1" a="1"/>
  <c r="K2176" i="1" s="1"/>
  <c r="I2176" i="1" a="1"/>
  <c r="I2176" i="1" s="1"/>
  <c r="G2175" i="1" a="1"/>
  <c r="G2175" i="1"/>
  <c r="L2174" i="1" a="1"/>
  <c r="L2174" i="1" s="1"/>
  <c r="H2176" i="1" a="1"/>
  <c r="H2176" i="1" s="1"/>
  <c r="F2175" i="1" a="1"/>
  <c r="F2175" i="1"/>
  <c r="I2175" i="1" a="1"/>
  <c r="I2175" i="1"/>
  <c r="N2174" i="1" a="1"/>
  <c r="N2174" i="1" s="1"/>
  <c r="G2176" i="1" a="1"/>
  <c r="G2176" i="1"/>
  <c r="O2175" i="1" a="1"/>
  <c r="O2175" i="1"/>
  <c r="N2175" i="1" a="1"/>
  <c r="N2175" i="1" s="1"/>
  <c r="Q2174" i="1" a="1"/>
  <c r="Q2174" i="1"/>
  <c r="P2174" i="1" a="1"/>
  <c r="P2174" i="1" s="1"/>
  <c r="H2174" i="1" a="1"/>
  <c r="H2174" i="1" s="1"/>
  <c r="J2174" i="1" a="1"/>
  <c r="J2174" i="1" s="1"/>
  <c r="J2171" i="1" a="1"/>
  <c r="J2171" i="1"/>
  <c r="J2173" i="1" a="1"/>
  <c r="J2173" i="1"/>
  <c r="K2172" i="1" a="1"/>
  <c r="K2172" i="1" s="1"/>
  <c r="J2172" i="1" a="1"/>
  <c r="J2172" i="1"/>
  <c r="I2171" i="1" a="1"/>
  <c r="I2171" i="1" s="1"/>
  <c r="P2171" i="1" a="1"/>
  <c r="P2171" i="1" s="1"/>
  <c r="G2172" i="1" a="1"/>
  <c r="G2172" i="1"/>
  <c r="P2175" i="1" a="1"/>
  <c r="P2175" i="1" s="1"/>
  <c r="K2175" i="1" a="1"/>
  <c r="K2175" i="1" s="1"/>
  <c r="N2171" i="1" a="1"/>
  <c r="N2171" i="1" s="1"/>
  <c r="J2175" i="1" a="1"/>
  <c r="J2175" i="1" s="1"/>
  <c r="H2175" i="1" a="1"/>
  <c r="H2175" i="1" s="1"/>
  <c r="K2173" i="1" a="1"/>
  <c r="K2173" i="1"/>
  <c r="O2172" i="1" a="1"/>
  <c r="O2172" i="1" s="1"/>
  <c r="G2173" i="1" a="1"/>
  <c r="G2173" i="1" s="1"/>
  <c r="M2173" i="1" a="1"/>
  <c r="M2173" i="1" s="1"/>
  <c r="O2174" i="1" a="1"/>
  <c r="O2174" i="1"/>
  <c r="F2173" i="1" a="1"/>
  <c r="F2173" i="1" s="1"/>
  <c r="J2176" i="1" a="1"/>
  <c r="J2176" i="1" s="1"/>
  <c r="F2176" i="1" a="1"/>
  <c r="F2176" i="1"/>
  <c r="Q2175" i="1" a="1"/>
  <c r="Q2175" i="1"/>
  <c r="Q2171" i="1" a="1"/>
  <c r="Q2171" i="1"/>
  <c r="F2174" i="1" a="1"/>
  <c r="F2174" i="1"/>
  <c r="O2173" i="1" a="1"/>
  <c r="O2173" i="1" s="1"/>
  <c r="I2173" i="1" a="1"/>
  <c r="I2173" i="1" s="1"/>
  <c r="N2172" i="1" a="1"/>
  <c r="N2172" i="1"/>
  <c r="L2175" i="1" a="1"/>
  <c r="L2175" i="1"/>
  <c r="M2171" i="1" a="1"/>
  <c r="M2171" i="1" s="1"/>
  <c r="K2171" i="1" a="1"/>
  <c r="K2171" i="1"/>
  <c r="H2173" i="1" a="1"/>
  <c r="H2173" i="1"/>
  <c r="N2173" i="1" a="1"/>
  <c r="N2173" i="1"/>
  <c r="M2172" i="1" a="1"/>
  <c r="M2172" i="1" s="1"/>
  <c r="F2172" i="1" a="1"/>
  <c r="F2172" i="1"/>
  <c r="L2171" i="1" a="1"/>
  <c r="L2171" i="1" s="1"/>
  <c r="Q2173" i="1" a="1"/>
  <c r="Q2173" i="1" s="1"/>
  <c r="M2174" i="1" a="1"/>
  <c r="M2174" i="1"/>
  <c r="O2171" i="1" a="1"/>
  <c r="O2171" i="1"/>
  <c r="Q2172" i="1" a="1"/>
  <c r="Q2172" i="1" s="1"/>
  <c r="P2172" i="1" a="1"/>
  <c r="P2172" i="1" s="1"/>
  <c r="L2172" i="1" a="1"/>
  <c r="L2172" i="1" s="1"/>
  <c r="H2172" i="1" a="1"/>
  <c r="H2172" i="1" s="1"/>
  <c r="M2175" i="1" a="1"/>
  <c r="M2175" i="1"/>
  <c r="I2174" i="1" a="1"/>
  <c r="I2174" i="1"/>
  <c r="K2174" i="1" a="1"/>
  <c r="K2174" i="1" s="1"/>
  <c r="I2172" i="1" a="1"/>
  <c r="I2172" i="1"/>
  <c r="L2173" i="1" a="1"/>
  <c r="L2173" i="1"/>
  <c r="I2167" i="1" a="1"/>
  <c r="I2167" i="1" s="1"/>
  <c r="P2167" i="1" a="1"/>
  <c r="P2167" i="1" s="1"/>
  <c r="M2167" i="1" a="1"/>
  <c r="M2167" i="1"/>
  <c r="I2166" i="1" a="1"/>
  <c r="I2166" i="1"/>
  <c r="L2167" i="1" a="1"/>
  <c r="L2167" i="1" s="1"/>
  <c r="Q2166" i="1" a="1"/>
  <c r="Q2166" i="1" s="1"/>
  <c r="F2167" i="1" a="1"/>
  <c r="F2167" i="1"/>
  <c r="H2171" i="1" a="1"/>
  <c r="H2171" i="1"/>
  <c r="G2171" i="1" a="1"/>
  <c r="G2171" i="1"/>
  <c r="O2168" i="1" a="1"/>
  <c r="O2168" i="1"/>
  <c r="F2171" i="1" a="1"/>
  <c r="F2171" i="1"/>
  <c r="O2169" i="1" a="1"/>
  <c r="O2169" i="1" s="1"/>
  <c r="Q2170" i="1" a="1"/>
  <c r="Q2170" i="1" s="1"/>
  <c r="N2166" i="1" a="1"/>
  <c r="N2166" i="1"/>
  <c r="P2170" i="1" a="1"/>
  <c r="P2170" i="1" s="1"/>
  <c r="O2170" i="1" a="1"/>
  <c r="O2170" i="1"/>
  <c r="N2170" i="1" a="1"/>
  <c r="N2170" i="1" s="1"/>
  <c r="L2169" i="1" a="1"/>
  <c r="L2169" i="1" s="1"/>
  <c r="N2168" i="1" a="1"/>
  <c r="N2168" i="1"/>
  <c r="M2170" i="1" a="1"/>
  <c r="M2170" i="1" s="1"/>
  <c r="K2166" i="1" a="1"/>
  <c r="K2166" i="1"/>
  <c r="L2170" i="1" a="1"/>
  <c r="L2170" i="1"/>
  <c r="H2167" i="1" a="1"/>
  <c r="H2167" i="1"/>
  <c r="L2166" i="1" a="1"/>
  <c r="L2166" i="1"/>
  <c r="K2170" i="1" a="1"/>
  <c r="K2170" i="1"/>
  <c r="O2166" i="1" a="1"/>
  <c r="O2166" i="1"/>
  <c r="J2170" i="1" a="1"/>
  <c r="J2170" i="1" s="1"/>
  <c r="O2167" i="1" a="1"/>
  <c r="O2167" i="1" s="1"/>
  <c r="I2170" i="1" a="1"/>
  <c r="I2170" i="1" s="1"/>
  <c r="H2168" i="1" a="1"/>
  <c r="H2168" i="1" s="1"/>
  <c r="H2170" i="1" a="1"/>
  <c r="H2170" i="1" s="1"/>
  <c r="F2170" i="1" a="1"/>
  <c r="F2170" i="1"/>
  <c r="K2169" i="1" a="1"/>
  <c r="K2169" i="1"/>
  <c r="P2169" i="1" a="1"/>
  <c r="P2169" i="1" s="1"/>
  <c r="F2168" i="1" a="1"/>
  <c r="F2168" i="1"/>
  <c r="I2169" i="1" a="1"/>
  <c r="I2169" i="1" s="1"/>
  <c r="H2169" i="1" a="1"/>
  <c r="H2169" i="1" s="1"/>
  <c r="M2168" i="1" a="1"/>
  <c r="M2168" i="1"/>
  <c r="I2168" i="1" a="1"/>
  <c r="I2168" i="1"/>
  <c r="Q2168" i="1" a="1"/>
  <c r="Q2168" i="1" s="1"/>
  <c r="G2167" i="1" a="1"/>
  <c r="G2167" i="1" s="1"/>
  <c r="N2167" i="1" a="1"/>
  <c r="N2167" i="1" s="1"/>
  <c r="G2169" i="1" a="1"/>
  <c r="G2169" i="1"/>
  <c r="G2168" i="1" a="1"/>
  <c r="G2168" i="1" s="1"/>
  <c r="J2166" i="1" a="1"/>
  <c r="J2166" i="1"/>
  <c r="L2168" i="1" a="1"/>
  <c r="L2168" i="1" s="1"/>
  <c r="G2166" i="1" a="1"/>
  <c r="G2166" i="1" s="1"/>
  <c r="Q2167" i="1" a="1"/>
  <c r="Q2167" i="1" s="1"/>
  <c r="Q2169" i="1" a="1"/>
  <c r="Q2169" i="1"/>
  <c r="F2169" i="1" a="1"/>
  <c r="F2169" i="1"/>
  <c r="P2168" i="1" a="1"/>
  <c r="P2168" i="1"/>
  <c r="P2166" i="1" a="1"/>
  <c r="P2166" i="1" s="1"/>
  <c r="H2166" i="1" a="1"/>
  <c r="H2166" i="1" s="1"/>
  <c r="M2166" i="1" a="1"/>
  <c r="M2166" i="1"/>
  <c r="G2170" i="1" a="1"/>
  <c r="G2170" i="1" s="1"/>
  <c r="N2169" i="1" a="1"/>
  <c r="N2169" i="1" s="1"/>
  <c r="M2169" i="1" a="1"/>
  <c r="M2169" i="1" s="1"/>
  <c r="J2169" i="1" a="1"/>
  <c r="J2169" i="1" s="1"/>
  <c r="K2168" i="1" a="1"/>
  <c r="K2168" i="1" s="1"/>
  <c r="J2167" i="1" a="1"/>
  <c r="J2167" i="1" s="1"/>
  <c r="K2167" i="1" a="1"/>
  <c r="K2167" i="1"/>
  <c r="J2168" i="1" a="1"/>
  <c r="J2168" i="1" s="1"/>
  <c r="F2166" i="1" a="1"/>
  <c r="F2166" i="1"/>
  <c r="Q1107" i="1"/>
  <c r="O1107" i="1"/>
  <c r="M1107" i="1"/>
  <c r="J1107" i="1"/>
  <c r="I1107" i="1"/>
  <c r="H1107" i="1"/>
  <c r="G1107" i="1"/>
  <c r="F1107" i="1"/>
  <c r="Q1106" i="1"/>
  <c r="P1106" i="1"/>
  <c r="O1106" i="1"/>
  <c r="N1106" i="1"/>
  <c r="M1106" i="1"/>
  <c r="L1106" i="1"/>
  <c r="M1104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G1100" i="1"/>
  <c r="F1100" i="1"/>
  <c r="O1094" i="1"/>
  <c r="M1094" i="1"/>
  <c r="L1094" i="1"/>
  <c r="J1094" i="1"/>
  <c r="I1094" i="1"/>
  <c r="Q1090" i="1"/>
  <c r="P1090" i="1"/>
  <c r="O1090" i="1"/>
  <c r="N1090" i="1"/>
  <c r="M1090" i="1"/>
  <c r="L1090" i="1"/>
  <c r="K1090" i="1"/>
  <c r="J1090" i="1"/>
  <c r="I1090" i="1"/>
  <c r="H1090" i="1"/>
  <c r="F1090" i="1"/>
  <c r="P1089" i="1"/>
  <c r="M1087" i="1"/>
  <c r="K1087" i="1"/>
  <c r="J1087" i="1"/>
  <c r="H1087" i="1"/>
  <c r="G1087" i="1"/>
  <c r="F1087" i="1"/>
  <c r="Q1085" i="1"/>
  <c r="P1085" i="1"/>
  <c r="O1085" i="1"/>
  <c r="N1085" i="1"/>
  <c r="L1085" i="1"/>
  <c r="K1085" i="1"/>
  <c r="J1085" i="1"/>
  <c r="I1085" i="1"/>
  <c r="G1085" i="1"/>
  <c r="Q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P1081" i="1"/>
  <c r="P1107" i="1" s="1"/>
  <c r="O1081" i="1"/>
  <c r="N1081" i="1"/>
  <c r="N1107" i="1" s="1"/>
  <c r="M1081" i="1"/>
  <c r="L1081" i="1"/>
  <c r="L1107" i="1" s="1"/>
  <c r="K1081" i="1"/>
  <c r="K1107" i="1" s="1"/>
  <c r="J1081" i="1"/>
  <c r="I1081" i="1"/>
  <c r="H1081" i="1"/>
  <c r="G1081" i="1"/>
  <c r="F1081" i="1"/>
  <c r="Q1080" i="1"/>
  <c r="P1080" i="1"/>
  <c r="O1080" i="1"/>
  <c r="N1080" i="1"/>
  <c r="M1080" i="1"/>
  <c r="L1080" i="1"/>
  <c r="K1080" i="1"/>
  <c r="K1106" i="1" s="1"/>
  <c r="J1080" i="1"/>
  <c r="J1106" i="1" s="1"/>
  <c r="I1080" i="1"/>
  <c r="I1106" i="1" s="1"/>
  <c r="H1080" i="1"/>
  <c r="H1106" i="1" s="1"/>
  <c r="G1080" i="1"/>
  <c r="G1106" i="1" s="1"/>
  <c r="F1080" i="1"/>
  <c r="F1106" i="1" s="1"/>
  <c r="Q1078" i="1"/>
  <c r="Q1104" i="1" s="1"/>
  <c r="P1078" i="1"/>
  <c r="P1104" i="1" s="1"/>
  <c r="O1078" i="1"/>
  <c r="O1104" i="1" s="1"/>
  <c r="N1078" i="1"/>
  <c r="N1104" i="1" s="1"/>
  <c r="M1078" i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Q1074" i="1"/>
  <c r="Q1100" i="1" s="1"/>
  <c r="P1074" i="1"/>
  <c r="P1100" i="1" s="1"/>
  <c r="O1074" i="1"/>
  <c r="O1100" i="1" s="1"/>
  <c r="N1074" i="1"/>
  <c r="N1100" i="1" s="1"/>
  <c r="M1074" i="1"/>
  <c r="M1100" i="1" s="1"/>
  <c r="L1074" i="1"/>
  <c r="L1100" i="1" s="1"/>
  <c r="K1074" i="1"/>
  <c r="K1100" i="1" s="1"/>
  <c r="J1074" i="1"/>
  <c r="J1100" i="1" s="1"/>
  <c r="I1074" i="1"/>
  <c r="I1100" i="1" s="1"/>
  <c r="H1074" i="1"/>
  <c r="H1100" i="1" s="1"/>
  <c r="G1074" i="1"/>
  <c r="F1074" i="1"/>
  <c r="Q1068" i="1"/>
  <c r="Q1094" i="1" s="1"/>
  <c r="P1068" i="1"/>
  <c r="P1094" i="1" s="1"/>
  <c r="O1068" i="1"/>
  <c r="N1068" i="1"/>
  <c r="N1094" i="1" s="1"/>
  <c r="M1068" i="1"/>
  <c r="L1068" i="1"/>
  <c r="K1068" i="1"/>
  <c r="K1094" i="1" s="1"/>
  <c r="J1068" i="1"/>
  <c r="I1068" i="1"/>
  <c r="H1068" i="1"/>
  <c r="H1094" i="1" s="1"/>
  <c r="G1068" i="1"/>
  <c r="G1094" i="1" s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P1064" i="1"/>
  <c r="O1064" i="1"/>
  <c r="N1064" i="1"/>
  <c r="M1064" i="1"/>
  <c r="L1064" i="1"/>
  <c r="K1064" i="1"/>
  <c r="J1064" i="1"/>
  <c r="I1064" i="1"/>
  <c r="H1064" i="1"/>
  <c r="G1064" i="1"/>
  <c r="G1090" i="1" s="1"/>
  <c r="F1064" i="1"/>
  <c r="Q1063" i="1"/>
  <c r="Q1089" i="1" s="1"/>
  <c r="P1063" i="1"/>
  <c r="O1063" i="1"/>
  <c r="O1089" i="1" s="1"/>
  <c r="N1063" i="1"/>
  <c r="N1089" i="1" s="1"/>
  <c r="M1063" i="1"/>
  <c r="M1089" i="1" s="1"/>
  <c r="L1063" i="1"/>
  <c r="L1089" i="1" s="1"/>
  <c r="K1063" i="1"/>
  <c r="K1089" i="1" s="1"/>
  <c r="J1063" i="1"/>
  <c r="J1089" i="1" s="1"/>
  <c r="I1063" i="1"/>
  <c r="I1089" i="1" s="1"/>
  <c r="H1063" i="1"/>
  <c r="H1089" i="1" s="1"/>
  <c r="G1063" i="1"/>
  <c r="G1089" i="1" s="1"/>
  <c r="F1063" i="1"/>
  <c r="F1089" i="1" s="1"/>
  <c r="Q1061" i="1"/>
  <c r="Q1087" i="1" s="1"/>
  <c r="P1061" i="1"/>
  <c r="P1087" i="1" s="1"/>
  <c r="O1061" i="1"/>
  <c r="O1087" i="1" s="1"/>
  <c r="N1061" i="1"/>
  <c r="N1087" i="1" s="1"/>
  <c r="M1061" i="1"/>
  <c r="L1061" i="1"/>
  <c r="L1087" i="1" s="1"/>
  <c r="K1061" i="1"/>
  <c r="J1061" i="1"/>
  <c r="I1061" i="1"/>
  <c r="I1087" i="1" s="1"/>
  <c r="H1061" i="1"/>
  <c r="G1061" i="1"/>
  <c r="F1061" i="1"/>
  <c r="Q1059" i="1"/>
  <c r="P1059" i="1"/>
  <c r="O1059" i="1"/>
  <c r="N1059" i="1"/>
  <c r="M1059" i="1"/>
  <c r="M1085" i="1" s="1"/>
  <c r="L1059" i="1"/>
  <c r="K1059" i="1"/>
  <c r="J1059" i="1"/>
  <c r="I1059" i="1"/>
  <c r="H1059" i="1"/>
  <c r="H1085" i="1" s="1"/>
  <c r="G1059" i="1"/>
  <c r="F1059" i="1"/>
  <c r="F1085" i="1" s="1"/>
  <c r="Q1058" i="1"/>
  <c r="P1058" i="1"/>
  <c r="P1084" i="1" s="1"/>
  <c r="O1058" i="1"/>
  <c r="O1084" i="1" s="1"/>
  <c r="N1058" i="1"/>
  <c r="N1084" i="1" s="1"/>
  <c r="M1058" i="1"/>
  <c r="M1084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H925" i="1"/>
  <c r="H924" i="1" s="1"/>
  <c r="F925" i="1"/>
  <c r="F924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O904" i="1"/>
  <c r="N904" i="1"/>
  <c r="M904" i="1"/>
  <c r="L904" i="1"/>
  <c r="K904" i="1"/>
  <c r="K901" i="1" s="1"/>
  <c r="J904" i="1"/>
  <c r="J901" i="1" s="1"/>
  <c r="I904" i="1"/>
  <c r="I901" i="1" s="1"/>
  <c r="H904" i="1"/>
  <c r="G904" i="1"/>
  <c r="F904" i="1"/>
  <c r="P903" i="1"/>
  <c r="F903" i="1"/>
  <c r="F902" i="1"/>
  <c r="Q901" i="1"/>
  <c r="P901" i="1"/>
  <c r="O901" i="1"/>
  <c r="N901" i="1"/>
  <c r="M901" i="1"/>
  <c r="L901" i="1"/>
  <c r="H901" i="1"/>
  <c r="G901" i="1"/>
  <c r="F901" i="1"/>
  <c r="P899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F899" i="1" s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K1902" i="1" a="1"/>
  <c r="K1902" i="1" s="1"/>
  <c r="K1900" i="1" a="1"/>
  <c r="K1900" i="1"/>
  <c r="I1900" i="1" a="1"/>
  <c r="I1900" i="1" s="1"/>
  <c r="L1898" i="1" a="1"/>
  <c r="L1898" i="1"/>
  <c r="H1898" i="1" a="1"/>
  <c r="H1898" i="1"/>
  <c r="P1898" i="1" a="1"/>
  <c r="P1898" i="1"/>
  <c r="M1902" i="1" a="1"/>
  <c r="M1902" i="1"/>
  <c r="H1900" i="1" a="1"/>
  <c r="H1900" i="1" s="1"/>
  <c r="J1902" i="1" a="1"/>
  <c r="J1902" i="1" s="1"/>
  <c r="F1902" i="1" a="1"/>
  <c r="F1902" i="1"/>
  <c r="N1902" i="1" a="1"/>
  <c r="N1902" i="1" s="1"/>
  <c r="M1898" i="1" a="1"/>
  <c r="M1898" i="1"/>
  <c r="H1902" i="1" a="1"/>
  <c r="H1902" i="1" s="1"/>
  <c r="G1902" i="1" a="1"/>
  <c r="G1902" i="1" s="1"/>
  <c r="F1900" i="1" a="1"/>
  <c r="F1900" i="1"/>
  <c r="O1898" i="1" a="1"/>
  <c r="O1898" i="1"/>
  <c r="P1900" i="1" a="1"/>
  <c r="P1900" i="1" s="1"/>
  <c r="Q1898" i="1" a="1"/>
  <c r="Q1898" i="1" s="1"/>
  <c r="J1898" i="1" a="1"/>
  <c r="J1898" i="1"/>
  <c r="F1898" i="1" a="1"/>
  <c r="F1898" i="1" s="1"/>
  <c r="O1902" i="1" a="1"/>
  <c r="O1902" i="1" s="1"/>
  <c r="Q1900" i="1" a="1"/>
  <c r="Q1900" i="1" s="1"/>
  <c r="K1898" i="1" a="1"/>
  <c r="K1898" i="1"/>
  <c r="L1902" i="1" a="1"/>
  <c r="L1902" i="1"/>
  <c r="I1898" i="1" a="1"/>
  <c r="I1898" i="1" s="1"/>
  <c r="G1900" i="1" a="1"/>
  <c r="G1900" i="1" s="1"/>
  <c r="Q1902" i="1" a="1"/>
  <c r="Q1902" i="1" s="1"/>
  <c r="O1900" i="1" a="1"/>
  <c r="O1900" i="1"/>
  <c r="M1900" i="1" a="1"/>
  <c r="M1900" i="1" s="1"/>
  <c r="N1900" i="1" a="1"/>
  <c r="N1900" i="1" s="1"/>
  <c r="I1902" i="1" a="1"/>
  <c r="I1902" i="1"/>
  <c r="G1898" i="1" a="1"/>
  <c r="G1898" i="1" s="1"/>
  <c r="N1898" i="1" a="1"/>
  <c r="N1898" i="1" s="1"/>
  <c r="L1900" i="1" a="1"/>
  <c r="L1900" i="1" s="1"/>
  <c r="J1900" i="1" a="1"/>
  <c r="J1900" i="1"/>
  <c r="P1902" i="1" a="1"/>
  <c r="P1902" i="1" s="1"/>
  <c r="M1893" i="1" a="1"/>
  <c r="M1893" i="1"/>
  <c r="I1896" i="1" a="1"/>
  <c r="I1896" i="1" s="1"/>
  <c r="O1894" i="1" a="1"/>
  <c r="O1894" i="1" s="1"/>
  <c r="N1894" i="1" a="1"/>
  <c r="N1894" i="1" s="1"/>
  <c r="N1890" i="1" a="1"/>
  <c r="N1890" i="1" s="1"/>
  <c r="I1893" i="1" a="1"/>
  <c r="I1893" i="1" s="1"/>
  <c r="G1893" i="1" a="1"/>
  <c r="G1893" i="1" s="1"/>
  <c r="H1892" i="1" a="1"/>
  <c r="H1892" i="1"/>
  <c r="M1890" i="1" a="1"/>
  <c r="M1890" i="1"/>
  <c r="J1894" i="1" a="1"/>
  <c r="J1894" i="1" s="1"/>
  <c r="Q1892" i="1" a="1"/>
  <c r="Q1892" i="1" s="1"/>
  <c r="K1894" i="1" a="1"/>
  <c r="K1894" i="1"/>
  <c r="P1892" i="1" a="1"/>
  <c r="P1892" i="1"/>
  <c r="J1896" i="1" a="1"/>
  <c r="J1896" i="1" s="1"/>
  <c r="H1896" i="1" a="1"/>
  <c r="H1896" i="1"/>
  <c r="F1896" i="1" a="1"/>
  <c r="F1896" i="1"/>
  <c r="M1892" i="1" a="1"/>
  <c r="M1892" i="1" s="1"/>
  <c r="L1892" i="1" a="1"/>
  <c r="L1892" i="1" s="1"/>
  <c r="P1894" i="1" a="1"/>
  <c r="P1894" i="1"/>
  <c r="P1893" i="1" a="1"/>
  <c r="P1893" i="1" s="1"/>
  <c r="N1892" i="1" a="1"/>
  <c r="N1892" i="1"/>
  <c r="G1894" i="1" a="1"/>
  <c r="G1894" i="1" s="1"/>
  <c r="J1893" i="1" a="1"/>
  <c r="J1893" i="1" s="1"/>
  <c r="O1890" i="1" a="1"/>
  <c r="O1890" i="1"/>
  <c r="Q1894" i="1" a="1"/>
  <c r="Q1894" i="1" s="1"/>
  <c r="G1896" i="1" a="1"/>
  <c r="G1896" i="1" s="1"/>
  <c r="H1894" i="1" a="1"/>
  <c r="H1894" i="1" s="1"/>
  <c r="L1894" i="1" a="1"/>
  <c r="L1894" i="1"/>
  <c r="O1893" i="1" a="1"/>
  <c r="O1893" i="1"/>
  <c r="I1894" i="1" a="1"/>
  <c r="I1894" i="1" s="1"/>
  <c r="M1894" i="1" a="1"/>
  <c r="M1894" i="1" s="1"/>
  <c r="H1893" i="1" a="1"/>
  <c r="H1893" i="1" s="1"/>
  <c r="N1893" i="1" a="1"/>
  <c r="N1893" i="1"/>
  <c r="M1896" i="1" a="1"/>
  <c r="M1896" i="1" s="1"/>
  <c r="K1896" i="1" a="1"/>
  <c r="K1896" i="1" s="1"/>
  <c r="F1892" i="1" a="1"/>
  <c r="F1892" i="1" s="1"/>
  <c r="L1893" i="1" a="1"/>
  <c r="L1893" i="1"/>
  <c r="F1894" i="1" a="1"/>
  <c r="F1894" i="1"/>
  <c r="G1892" i="1" a="1"/>
  <c r="G1892" i="1"/>
  <c r="Q1893" i="1" a="1"/>
  <c r="Q1893" i="1"/>
  <c r="Q1890" i="1" a="1"/>
  <c r="Q1890" i="1"/>
  <c r="F1893" i="1" a="1"/>
  <c r="F1893" i="1"/>
  <c r="I1892" i="1" a="1"/>
  <c r="I1892" i="1" s="1"/>
  <c r="O1892" i="1" a="1"/>
  <c r="O1892" i="1" s="1"/>
  <c r="K1893" i="1" a="1"/>
  <c r="K1893" i="1" s="1"/>
  <c r="K1892" i="1" a="1"/>
  <c r="K1892" i="1" s="1"/>
  <c r="Q1896" i="1" a="1"/>
  <c r="Q1896" i="1"/>
  <c r="P1896" i="1" a="1"/>
  <c r="P1896" i="1"/>
  <c r="P1890" i="1" a="1"/>
  <c r="P1890" i="1" s="1"/>
  <c r="O1896" i="1" a="1"/>
  <c r="O1896" i="1"/>
  <c r="N1896" i="1" a="1"/>
  <c r="N1896" i="1" s="1"/>
  <c r="L1896" i="1" a="1"/>
  <c r="L1896" i="1" s="1"/>
  <c r="J1892" i="1" a="1"/>
  <c r="J1892" i="1"/>
  <c r="I1890" i="1" a="1"/>
  <c r="I1890" i="1" s="1"/>
  <c r="F1890" i="1" a="1"/>
  <c r="F1890" i="1"/>
  <c r="H1890" i="1" a="1"/>
  <c r="H1890" i="1"/>
  <c r="F1888" i="1" a="1"/>
  <c r="F1888" i="1"/>
  <c r="G1884" i="1" a="1"/>
  <c r="G1884" i="1"/>
  <c r="O1887" i="1" a="1"/>
  <c r="O1887" i="1" s="1"/>
  <c r="K1888" i="1" a="1"/>
  <c r="K1888" i="1"/>
  <c r="M1887" i="1" a="1"/>
  <c r="M1887" i="1"/>
  <c r="O1884" i="1" a="1"/>
  <c r="O1884" i="1" s="1"/>
  <c r="G1890" i="1" a="1"/>
  <c r="G1890" i="1"/>
  <c r="F1887" i="1" a="1"/>
  <c r="F1887" i="1" s="1"/>
  <c r="N1882" i="1" a="1"/>
  <c r="N1882" i="1" s="1"/>
  <c r="Q1888" i="1" a="1"/>
  <c r="Q1888" i="1"/>
  <c r="J1888" i="1" a="1"/>
  <c r="J1888" i="1"/>
  <c r="J1887" i="1" a="1"/>
  <c r="J1887" i="1" s="1"/>
  <c r="P1888" i="1" a="1"/>
  <c r="P1888" i="1" s="1"/>
  <c r="N1888" i="1" a="1"/>
  <c r="N1888" i="1"/>
  <c r="M1888" i="1" a="1"/>
  <c r="M1888" i="1"/>
  <c r="L1888" i="1" a="1"/>
  <c r="L1888" i="1" s="1"/>
  <c r="P1884" i="1" a="1"/>
  <c r="P1884" i="1" s="1"/>
  <c r="M1882" i="1" a="1"/>
  <c r="M1882" i="1" s="1"/>
  <c r="I1888" i="1" a="1"/>
  <c r="I1888" i="1" s="1"/>
  <c r="N1887" i="1" a="1"/>
  <c r="N1887" i="1" s="1"/>
  <c r="I1887" i="1" a="1"/>
  <c r="I1887" i="1" s="1"/>
  <c r="O1882" i="1" a="1"/>
  <c r="O1882" i="1" s="1"/>
  <c r="Q1887" i="1" a="1"/>
  <c r="Q1887" i="1"/>
  <c r="L1884" i="1" a="1"/>
  <c r="L1884" i="1" s="1"/>
  <c r="Q1884" i="1" a="1"/>
  <c r="Q1884" i="1" s="1"/>
  <c r="I1884" i="1" a="1"/>
  <c r="I1884" i="1"/>
  <c r="Q1882" i="1" a="1"/>
  <c r="Q1882" i="1"/>
  <c r="P1882" i="1" a="1"/>
  <c r="P1882" i="1" s="1"/>
  <c r="H1888" i="1" a="1"/>
  <c r="H1888" i="1" s="1"/>
  <c r="M1884" i="1" a="1"/>
  <c r="M1884" i="1"/>
  <c r="K1884" i="1" a="1"/>
  <c r="K1884" i="1" s="1"/>
  <c r="H1884" i="1" a="1"/>
  <c r="H1884" i="1"/>
  <c r="H1887" i="1" a="1"/>
  <c r="H1887" i="1"/>
  <c r="G1887" i="1" a="1"/>
  <c r="G1887" i="1"/>
  <c r="L1882" i="1" a="1"/>
  <c r="L1882" i="1" s="1"/>
  <c r="J1884" i="1" a="1"/>
  <c r="J1884" i="1" s="1"/>
  <c r="L1890" i="1" a="1"/>
  <c r="L1890" i="1" s="1"/>
  <c r="O1888" i="1" a="1"/>
  <c r="O1888" i="1" s="1"/>
  <c r="L1887" i="1" a="1"/>
  <c r="L1887" i="1"/>
  <c r="K1887" i="1" a="1"/>
  <c r="K1887" i="1"/>
  <c r="F1884" i="1" a="1"/>
  <c r="F1884" i="1" s="1"/>
  <c r="K1890" i="1" a="1"/>
  <c r="K1890" i="1" s="1"/>
  <c r="J1890" i="1" a="1"/>
  <c r="J1890" i="1"/>
  <c r="P1887" i="1" a="1"/>
  <c r="P1887" i="1" s="1"/>
  <c r="N1884" i="1" a="1"/>
  <c r="N1884" i="1" s="1"/>
  <c r="G1888" i="1" a="1"/>
  <c r="G1888" i="1"/>
  <c r="I1878" i="1" a="1"/>
  <c r="I1878" i="1"/>
  <c r="M1880" i="1" a="1"/>
  <c r="M1880" i="1" s="1"/>
  <c r="K1878" i="1" a="1"/>
  <c r="K1878" i="1" s="1"/>
  <c r="N1876" i="1" a="1"/>
  <c r="N1876" i="1" s="1"/>
  <c r="J1876" i="1" a="1"/>
  <c r="J1876" i="1"/>
  <c r="L1880" i="1" a="1"/>
  <c r="L1880" i="1"/>
  <c r="I1880" i="1" a="1"/>
  <c r="I1880" i="1" s="1"/>
  <c r="H1878" i="1" a="1"/>
  <c r="H1878" i="1" s="1"/>
  <c r="F1874" i="1" a="1"/>
  <c r="F1874" i="1"/>
  <c r="H1880" i="1" a="1"/>
  <c r="H1880" i="1"/>
  <c r="Q1878" i="1" a="1"/>
  <c r="Q1878" i="1"/>
  <c r="M1878" i="1" a="1"/>
  <c r="M1878" i="1"/>
  <c r="H1876" i="1" a="1"/>
  <c r="H1876" i="1" s="1"/>
  <c r="O1872" i="1" a="1"/>
  <c r="O1872" i="1" s="1"/>
  <c r="L1878" i="1" a="1"/>
  <c r="L1878" i="1" s="1"/>
  <c r="G1878" i="1" a="1"/>
  <c r="G1878" i="1" s="1"/>
  <c r="L1876" i="1" a="1"/>
  <c r="L1876" i="1" s="1"/>
  <c r="Q1872" i="1" a="1"/>
  <c r="Q1872" i="1"/>
  <c r="Q1874" i="1" a="1"/>
  <c r="Q1874" i="1"/>
  <c r="F1878" i="1" a="1"/>
  <c r="F1878" i="1" s="1"/>
  <c r="N1872" i="1" a="1"/>
  <c r="N1872" i="1" s="1"/>
  <c r="Q1876" i="1" a="1"/>
  <c r="Q1876" i="1"/>
  <c r="P1876" i="1" a="1"/>
  <c r="P1876" i="1"/>
  <c r="H1874" i="1" a="1"/>
  <c r="H1874" i="1"/>
  <c r="K1876" i="1" a="1"/>
  <c r="K1876" i="1" s="1"/>
  <c r="M1872" i="1" a="1"/>
  <c r="M1872" i="1"/>
  <c r="M1874" i="1" a="1"/>
  <c r="M1874" i="1" s="1"/>
  <c r="G1874" i="1" a="1"/>
  <c r="G1874" i="1"/>
  <c r="G1876" i="1" a="1"/>
  <c r="G1876" i="1"/>
  <c r="N1874" i="1" a="1"/>
  <c r="N1874" i="1" s="1"/>
  <c r="L1874" i="1" a="1"/>
  <c r="L1874" i="1"/>
  <c r="K1874" i="1" a="1"/>
  <c r="K1874" i="1" s="1"/>
  <c r="P1872" i="1" a="1"/>
  <c r="P1872" i="1" s="1"/>
  <c r="J1878" i="1" a="1"/>
  <c r="J1878" i="1" s="1"/>
  <c r="H1882" i="1" a="1"/>
  <c r="H1882" i="1"/>
  <c r="N1880" i="1" a="1"/>
  <c r="N1880" i="1" s="1"/>
  <c r="K1880" i="1" a="1"/>
  <c r="K1880" i="1" s="1"/>
  <c r="J1880" i="1" a="1"/>
  <c r="J1880" i="1"/>
  <c r="F1876" i="1" a="1"/>
  <c r="F1876" i="1" s="1"/>
  <c r="I1876" i="1" a="1"/>
  <c r="I1876" i="1"/>
  <c r="G1880" i="1" a="1"/>
  <c r="G1880" i="1" s="1"/>
  <c r="P1878" i="1" a="1"/>
  <c r="P1878" i="1"/>
  <c r="M1876" i="1" a="1"/>
  <c r="M1876" i="1" s="1"/>
  <c r="O1874" i="1" a="1"/>
  <c r="O1874" i="1"/>
  <c r="K1882" i="1" a="1"/>
  <c r="K1882" i="1"/>
  <c r="I1874" i="1" a="1"/>
  <c r="I1874" i="1" s="1"/>
  <c r="J1882" i="1" a="1"/>
  <c r="J1882" i="1"/>
  <c r="I1882" i="1" a="1"/>
  <c r="I1882" i="1"/>
  <c r="P1874" i="1" a="1"/>
  <c r="P1874" i="1" s="1"/>
  <c r="O1880" i="1" a="1"/>
  <c r="O1880" i="1" s="1"/>
  <c r="J1874" i="1" a="1"/>
  <c r="J1874" i="1"/>
  <c r="O1876" i="1" a="1"/>
  <c r="O1876" i="1"/>
  <c r="O1878" i="1" a="1"/>
  <c r="O1878" i="1" s="1"/>
  <c r="N1878" i="1" a="1"/>
  <c r="N1878" i="1" s="1"/>
  <c r="F1880" i="1" a="1"/>
  <c r="F1880" i="1" s="1"/>
  <c r="G1882" i="1" a="1"/>
  <c r="G1882" i="1"/>
  <c r="F1882" i="1" a="1"/>
  <c r="F1882" i="1" s="1"/>
  <c r="Q1880" i="1" a="1"/>
  <c r="Q1880" i="1" s="1"/>
  <c r="P1880" i="1" a="1"/>
  <c r="P1880" i="1"/>
  <c r="L1872" i="1" a="1"/>
  <c r="L1872" i="1" s="1"/>
  <c r="Q1865" i="1" a="1"/>
  <c r="Q1865" i="1"/>
  <c r="K1872" i="1" a="1"/>
  <c r="K1872" i="1"/>
  <c r="H1872" i="1" a="1"/>
  <c r="H1872" i="1" s="1"/>
  <c r="I1868" i="1" a="1"/>
  <c r="I1868" i="1"/>
  <c r="L1867" i="1" a="1"/>
  <c r="L1867" i="1" s="1"/>
  <c r="N1871" i="1" a="1"/>
  <c r="N1871" i="1" s="1"/>
  <c r="N1868" i="1" a="1"/>
  <c r="N1868" i="1"/>
  <c r="G1867" i="1" a="1"/>
  <c r="G1867" i="1"/>
  <c r="H1871" i="1" a="1"/>
  <c r="H1871" i="1" s="1"/>
  <c r="K1870" i="1" a="1"/>
  <c r="K1870" i="1" s="1"/>
  <c r="F1872" i="1" a="1"/>
  <c r="F1872" i="1"/>
  <c r="K1871" i="1" a="1"/>
  <c r="K1871" i="1"/>
  <c r="P1870" i="1" a="1"/>
  <c r="P1870" i="1" s="1"/>
  <c r="G1870" i="1" a="1"/>
  <c r="G1870" i="1" s="1"/>
  <c r="N1867" i="1" a="1"/>
  <c r="N1867" i="1"/>
  <c r="F1867" i="1" a="1"/>
  <c r="F1867" i="1"/>
  <c r="O1865" i="1" a="1"/>
  <c r="O1865" i="1" s="1"/>
  <c r="J1872" i="1" a="1"/>
  <c r="J1872" i="1" s="1"/>
  <c r="K1868" i="1" a="1"/>
  <c r="K1868" i="1" s="1"/>
  <c r="I1871" i="1" a="1"/>
  <c r="I1871" i="1"/>
  <c r="M1870" i="1" a="1"/>
  <c r="M1870" i="1"/>
  <c r="L1870" i="1" a="1"/>
  <c r="L1870" i="1"/>
  <c r="J1870" i="1" a="1"/>
  <c r="J1870" i="1" s="1"/>
  <c r="Q1868" i="1" a="1"/>
  <c r="Q1868" i="1"/>
  <c r="Q1871" i="1" a="1"/>
  <c r="Q1871" i="1"/>
  <c r="O1871" i="1" a="1"/>
  <c r="O1871" i="1" s="1"/>
  <c r="O1870" i="1" a="1"/>
  <c r="O1870" i="1"/>
  <c r="L1871" i="1" a="1"/>
  <c r="L1871" i="1" s="1"/>
  <c r="H1870" i="1" a="1"/>
  <c r="H1870" i="1" s="1"/>
  <c r="P1867" i="1" a="1"/>
  <c r="P1867" i="1"/>
  <c r="I1872" i="1" a="1"/>
  <c r="I1872" i="1"/>
  <c r="P1868" i="1" a="1"/>
  <c r="P1868" i="1"/>
  <c r="Q1867" i="1" a="1"/>
  <c r="Q1867" i="1"/>
  <c r="G1872" i="1" a="1"/>
  <c r="G1872" i="1" s="1"/>
  <c r="G1871" i="1" a="1"/>
  <c r="G1871" i="1" s="1"/>
  <c r="G1868" i="1" a="1"/>
  <c r="G1868" i="1"/>
  <c r="F1871" i="1" a="1"/>
  <c r="F1871" i="1" s="1"/>
  <c r="Q1870" i="1" a="1"/>
  <c r="Q1870" i="1"/>
  <c r="J1868" i="1" a="1"/>
  <c r="J1868" i="1" s="1"/>
  <c r="I1870" i="1" a="1"/>
  <c r="I1870" i="1" s="1"/>
  <c r="M1867" i="1" a="1"/>
  <c r="M1867" i="1" s="1"/>
  <c r="P1871" i="1" a="1"/>
  <c r="P1871" i="1"/>
  <c r="M1871" i="1" a="1"/>
  <c r="M1871" i="1" s="1"/>
  <c r="J1871" i="1" a="1"/>
  <c r="J1871" i="1" s="1"/>
  <c r="H1867" i="1" a="1"/>
  <c r="H1867" i="1" s="1"/>
  <c r="N1870" i="1" a="1"/>
  <c r="N1870" i="1"/>
  <c r="F1870" i="1" a="1"/>
  <c r="F1870" i="1" s="1"/>
  <c r="F1868" i="1" a="1"/>
  <c r="F1868" i="1" s="1"/>
  <c r="O1867" i="1" a="1"/>
  <c r="O1867" i="1"/>
  <c r="I1867" i="1" a="1"/>
  <c r="I1867" i="1"/>
  <c r="M1868" i="1" a="1"/>
  <c r="M1868" i="1" s="1"/>
  <c r="J1867" i="1" a="1"/>
  <c r="J1867" i="1" s="1"/>
  <c r="O1868" i="1" a="1"/>
  <c r="O1868" i="1"/>
  <c r="L1868" i="1" a="1"/>
  <c r="L1868" i="1" s="1"/>
  <c r="K1867" i="1" a="1"/>
  <c r="K1867" i="1"/>
  <c r="P1865" i="1" a="1"/>
  <c r="P1865" i="1"/>
  <c r="H1868" i="1" a="1"/>
  <c r="H1868" i="1" s="1"/>
  <c r="H1859" i="1" a="1"/>
  <c r="H1859" i="1"/>
  <c r="N1859" i="1" a="1"/>
  <c r="N1859" i="1" s="1"/>
  <c r="J1859" i="1" a="1"/>
  <c r="J1859" i="1"/>
  <c r="N1865" i="1" a="1"/>
  <c r="N1865" i="1"/>
  <c r="J1865" i="1" a="1"/>
  <c r="J1865" i="1"/>
  <c r="K1859" i="1" a="1"/>
  <c r="K1859" i="1" s="1"/>
  <c r="L1864" i="1" a="1"/>
  <c r="L1864" i="1" s="1"/>
  <c r="O1859" i="1" a="1"/>
  <c r="O1859" i="1" s="1"/>
  <c r="F1865" i="1" a="1"/>
  <c r="F1865" i="1" s="1"/>
  <c r="I1865" i="1" a="1"/>
  <c r="I1865" i="1"/>
  <c r="P1864" i="1" a="1"/>
  <c r="P1864" i="1" s="1"/>
  <c r="J1864" i="1" a="1"/>
  <c r="J1864" i="1"/>
  <c r="M1861" i="1" a="1"/>
  <c r="M1861" i="1" s="1"/>
  <c r="N1861" i="1" a="1"/>
  <c r="N1861" i="1" s="1"/>
  <c r="L1861" i="1" a="1"/>
  <c r="L1861" i="1" s="1"/>
  <c r="G1861" i="1" a="1"/>
  <c r="G1861" i="1"/>
  <c r="M1865" i="1" a="1"/>
  <c r="M1865" i="1" s="1"/>
  <c r="Q1864" i="1" a="1"/>
  <c r="Q1864" i="1" s="1"/>
  <c r="O1861" i="1" a="1"/>
  <c r="O1861" i="1" s="1"/>
  <c r="G1865" i="1" a="1"/>
  <c r="G1865" i="1" s="1"/>
  <c r="L1865" i="1" a="1"/>
  <c r="L1865" i="1"/>
  <c r="P1859" i="1" a="1"/>
  <c r="P1859" i="1" s="1"/>
  <c r="K1865" i="1" a="1"/>
  <c r="K1865" i="1"/>
  <c r="H1864" i="1" a="1"/>
  <c r="H1864" i="1" s="1"/>
  <c r="H1865" i="1" a="1"/>
  <c r="H1865" i="1"/>
  <c r="K1864" i="1" a="1"/>
  <c r="K1864" i="1" s="1"/>
  <c r="M1859" i="1" a="1"/>
  <c r="M1859" i="1"/>
  <c r="Q1861" i="1" a="1"/>
  <c r="Q1861" i="1" s="1"/>
  <c r="O1864" i="1" a="1"/>
  <c r="O1864" i="1"/>
  <c r="M1864" i="1" a="1"/>
  <c r="M1864" i="1"/>
  <c r="Q1859" i="1" a="1"/>
  <c r="Q1859" i="1" s="1"/>
  <c r="N1864" i="1" a="1"/>
  <c r="N1864" i="1"/>
  <c r="I1864" i="1" a="1"/>
  <c r="I1864" i="1"/>
  <c r="G1864" i="1" a="1"/>
  <c r="G1864" i="1"/>
  <c r="F1864" i="1" a="1"/>
  <c r="F1864" i="1" s="1"/>
  <c r="H1861" i="1" a="1"/>
  <c r="H1861" i="1" s="1"/>
  <c r="F1859" i="1" a="1"/>
  <c r="F1859" i="1"/>
  <c r="P1861" i="1" a="1"/>
  <c r="P1861" i="1"/>
  <c r="I1861" i="1" a="1"/>
  <c r="I1861" i="1"/>
  <c r="L1859" i="1" a="1"/>
  <c r="L1859" i="1" s="1"/>
  <c r="K1861" i="1" a="1"/>
  <c r="K1861" i="1"/>
  <c r="F1861" i="1" a="1"/>
  <c r="F1861" i="1"/>
  <c r="J1861" i="1" a="1"/>
  <c r="J1861" i="1" s="1"/>
  <c r="G1859" i="1" a="1"/>
  <c r="G1859" i="1"/>
  <c r="I1859" i="1" a="1"/>
  <c r="I1859" i="1"/>
  <c r="J1853" i="1" a="1"/>
  <c r="J1853" i="1" s="1"/>
  <c r="L1851" i="1" a="1"/>
  <c r="L1851" i="1"/>
  <c r="F1855" i="1" a="1"/>
  <c r="F1855" i="1" s="1"/>
  <c r="P1851" i="1" a="1"/>
  <c r="P1851" i="1" s="1"/>
  <c r="Q1851" i="1" a="1"/>
  <c r="Q1851" i="1" s="1"/>
  <c r="N1853" i="1" a="1"/>
  <c r="N1853" i="1" s="1"/>
  <c r="L1853" i="1" a="1"/>
  <c r="L1853" i="1"/>
  <c r="O1851" i="1" a="1"/>
  <c r="O1851" i="1" s="1"/>
  <c r="M1851" i="1" a="1"/>
  <c r="M1851" i="1" s="1"/>
  <c r="Q1857" i="1" a="1"/>
  <c r="Q1857" i="1" s="1"/>
  <c r="L1855" i="1" a="1"/>
  <c r="L1855" i="1" s="1"/>
  <c r="O1853" i="1" a="1"/>
  <c r="O1853" i="1"/>
  <c r="P1857" i="1" a="1"/>
  <c r="P1857" i="1" s="1"/>
  <c r="L1857" i="1" a="1"/>
  <c r="L1857" i="1"/>
  <c r="K1857" i="1" a="1"/>
  <c r="K1857" i="1"/>
  <c r="I1855" i="1" a="1"/>
  <c r="I1855" i="1"/>
  <c r="Q1853" i="1" a="1"/>
  <c r="Q1853" i="1" s="1"/>
  <c r="G1855" i="1" a="1"/>
  <c r="G1855" i="1"/>
  <c r="M1855" i="1" a="1"/>
  <c r="M1855" i="1" s="1"/>
  <c r="N1855" i="1" a="1"/>
  <c r="N1855" i="1"/>
  <c r="O1857" i="1" a="1"/>
  <c r="O1857" i="1"/>
  <c r="G1853" i="1" a="1"/>
  <c r="G1853" i="1"/>
  <c r="H1857" i="1" a="1"/>
  <c r="H1857" i="1" s="1"/>
  <c r="F1857" i="1" a="1"/>
  <c r="F1857" i="1" s="1"/>
  <c r="J1855" i="1" a="1"/>
  <c r="J1855" i="1" s="1"/>
  <c r="H1853" i="1" a="1"/>
  <c r="H1853" i="1" s="1"/>
  <c r="M1853" i="1" a="1"/>
  <c r="M1853" i="1"/>
  <c r="K1851" i="1" a="1"/>
  <c r="K1851" i="1" s="1"/>
  <c r="K1853" i="1" a="1"/>
  <c r="K1853" i="1" s="1"/>
  <c r="N1857" i="1" a="1"/>
  <c r="N1857" i="1" s="1"/>
  <c r="M1857" i="1" a="1"/>
  <c r="M1857" i="1"/>
  <c r="F1853" i="1" a="1"/>
  <c r="F1853" i="1" s="1"/>
  <c r="N1851" i="1" a="1"/>
  <c r="N1851" i="1" s="1"/>
  <c r="P1855" i="1" a="1"/>
  <c r="P1855" i="1" s="1"/>
  <c r="Q1855" i="1" a="1"/>
  <c r="Q1855" i="1" s="1"/>
  <c r="H1855" i="1" a="1"/>
  <c r="H1855" i="1"/>
  <c r="J1857" i="1" a="1"/>
  <c r="J1857" i="1" s="1"/>
  <c r="I1857" i="1" a="1"/>
  <c r="I1857" i="1" s="1"/>
  <c r="G1857" i="1" a="1"/>
  <c r="G1857" i="1" s="1"/>
  <c r="O1855" i="1" a="1"/>
  <c r="O1855" i="1" s="1"/>
  <c r="P1853" i="1" a="1"/>
  <c r="P1853" i="1"/>
  <c r="I1853" i="1" a="1"/>
  <c r="I1853" i="1"/>
  <c r="K1855" i="1" a="1"/>
  <c r="K1855" i="1"/>
  <c r="M1850" i="1" a="1"/>
  <c r="M1850" i="1" s="1"/>
  <c r="F1850" i="1" a="1"/>
  <c r="F1850" i="1" s="1"/>
  <c r="N1845" i="1" a="1"/>
  <c r="N1845" i="1" s="1"/>
  <c r="G1850" i="1" a="1"/>
  <c r="G1850" i="1" s="1"/>
  <c r="I1846" i="1" a="1"/>
  <c r="I1846" i="1" s="1"/>
  <c r="O1848" i="1" a="1"/>
  <c r="O1848" i="1"/>
  <c r="M1846" i="1" a="1"/>
  <c r="M1846" i="1"/>
  <c r="F1848" i="1" a="1"/>
  <c r="F1848" i="1"/>
  <c r="K1850" i="1" a="1"/>
  <c r="K1850" i="1" s="1"/>
  <c r="Q1850" i="1" a="1"/>
  <c r="Q1850" i="1"/>
  <c r="Q1846" i="1" a="1"/>
  <c r="Q1846" i="1" s="1"/>
  <c r="P1848" i="1" a="1"/>
  <c r="P1848" i="1"/>
  <c r="J1848" i="1" a="1"/>
  <c r="J1848" i="1"/>
  <c r="O1845" i="1" a="1"/>
  <c r="O1845" i="1" s="1"/>
  <c r="N1848" i="1" a="1"/>
  <c r="N1848" i="1" s="1"/>
  <c r="H1846" i="1" a="1"/>
  <c r="H1846" i="1" s="1"/>
  <c r="N1846" i="1" a="1"/>
  <c r="N1846" i="1" s="1"/>
  <c r="G1846" i="1" a="1"/>
  <c r="G1846" i="1" s="1"/>
  <c r="O1850" i="1" a="1"/>
  <c r="O1850" i="1"/>
  <c r="J1850" i="1" a="1"/>
  <c r="J1850" i="1" s="1"/>
  <c r="Q1848" i="1" a="1"/>
  <c r="Q1848" i="1" s="1"/>
  <c r="Q1845" i="1" a="1"/>
  <c r="Q1845" i="1"/>
  <c r="M1848" i="1" a="1"/>
  <c r="M1848" i="1" s="1"/>
  <c r="I1850" i="1" a="1"/>
  <c r="I1850" i="1"/>
  <c r="O1846" i="1" a="1"/>
  <c r="O1846" i="1"/>
  <c r="K1846" i="1" a="1"/>
  <c r="K1846" i="1"/>
  <c r="P1845" i="1" a="1"/>
  <c r="P1845" i="1" s="1"/>
  <c r="L1848" i="1" a="1"/>
  <c r="L1848" i="1" s="1"/>
  <c r="I1848" i="1" a="1"/>
  <c r="I1848" i="1" s="1"/>
  <c r="H1848" i="1" a="1"/>
  <c r="H1848" i="1" s="1"/>
  <c r="N1850" i="1" a="1"/>
  <c r="N1850" i="1" s="1"/>
  <c r="H1850" i="1" a="1"/>
  <c r="H1850" i="1" s="1"/>
  <c r="G1848" i="1" a="1"/>
  <c r="G1848" i="1" s="1"/>
  <c r="M1845" i="1" a="1"/>
  <c r="M1845" i="1" s="1"/>
  <c r="P1846" i="1" a="1"/>
  <c r="P1846" i="1"/>
  <c r="L1846" i="1" a="1"/>
  <c r="L1846" i="1"/>
  <c r="P1850" i="1" a="1"/>
  <c r="P1850" i="1"/>
  <c r="L1845" i="1" a="1"/>
  <c r="L1845" i="1" s="1"/>
  <c r="K1848" i="1" a="1"/>
  <c r="K1848" i="1"/>
  <c r="F1851" i="1" a="1"/>
  <c r="F1851" i="1" s="1"/>
  <c r="F1846" i="1" a="1"/>
  <c r="F1846" i="1" s="1"/>
  <c r="J1851" i="1" a="1"/>
  <c r="J1851" i="1"/>
  <c r="I1851" i="1" a="1"/>
  <c r="I1851" i="1" s="1"/>
  <c r="H1851" i="1" a="1"/>
  <c r="H1851" i="1"/>
  <c r="L1850" i="1" a="1"/>
  <c r="L1850" i="1" s="1"/>
  <c r="J1846" i="1" a="1"/>
  <c r="J1846" i="1" s="1"/>
  <c r="G1851" i="1" a="1"/>
  <c r="G1851" i="1"/>
  <c r="K1840" i="1" a="1"/>
  <c r="K1840" i="1"/>
  <c r="F1845" i="1" a="1"/>
  <c r="F1845" i="1" s="1"/>
  <c r="P1840" i="1" a="1"/>
  <c r="P1840" i="1" s="1"/>
  <c r="P1842" i="1" a="1"/>
  <c r="P1842" i="1"/>
  <c r="M1842" i="1" a="1"/>
  <c r="M1842" i="1" s="1"/>
  <c r="O1840" i="1" a="1"/>
  <c r="O1840" i="1"/>
  <c r="Q1842" i="1" a="1"/>
  <c r="Q1842" i="1" s="1"/>
  <c r="O1842" i="1" a="1"/>
  <c r="O1842" i="1" s="1"/>
  <c r="N1840" i="1" a="1"/>
  <c r="N1840" i="1"/>
  <c r="Q1838" i="1" a="1"/>
  <c r="Q1838" i="1" s="1"/>
  <c r="G1838" i="1" a="1"/>
  <c r="G1838" i="1"/>
  <c r="L1838" i="1" a="1"/>
  <c r="L1838" i="1"/>
  <c r="F1842" i="1" a="1"/>
  <c r="F1842" i="1" s="1"/>
  <c r="I1842" i="1" a="1"/>
  <c r="I1842" i="1" s="1"/>
  <c r="L1840" i="1" a="1"/>
  <c r="L1840" i="1" s="1"/>
  <c r="F1840" i="1" a="1"/>
  <c r="F1840" i="1" s="1"/>
  <c r="F1838" i="1" a="1"/>
  <c r="F1838" i="1"/>
  <c r="M1838" i="1" a="1"/>
  <c r="M1838" i="1"/>
  <c r="K1838" i="1" a="1"/>
  <c r="K1838" i="1" s="1"/>
  <c r="K1845" i="1" a="1"/>
  <c r="K1845" i="1"/>
  <c r="J1845" i="1" a="1"/>
  <c r="J1845" i="1"/>
  <c r="I1845" i="1" a="1"/>
  <c r="I1845" i="1" s="1"/>
  <c r="G1845" i="1" a="1"/>
  <c r="G1845" i="1" s="1"/>
  <c r="N1842" i="1" a="1"/>
  <c r="N1842" i="1" s="1"/>
  <c r="Q1840" i="1" a="1"/>
  <c r="Q1840" i="1"/>
  <c r="H1840" i="1" a="1"/>
  <c r="H1840" i="1"/>
  <c r="H1838" i="1" a="1"/>
  <c r="H1838" i="1" s="1"/>
  <c r="I1840" i="1" a="1"/>
  <c r="I1840" i="1"/>
  <c r="L1842" i="1" a="1"/>
  <c r="L1842" i="1"/>
  <c r="H1842" i="1" a="1"/>
  <c r="H1842" i="1"/>
  <c r="J1838" i="1" a="1"/>
  <c r="J1838" i="1" s="1"/>
  <c r="G1842" i="1" a="1"/>
  <c r="G1842" i="1" s="1"/>
  <c r="K1842" i="1" a="1"/>
  <c r="K1842" i="1"/>
  <c r="J1842" i="1" a="1"/>
  <c r="J1842" i="1"/>
  <c r="P1838" i="1" a="1"/>
  <c r="P1838" i="1"/>
  <c r="G1840" i="1" a="1"/>
  <c r="G1840" i="1" s="1"/>
  <c r="J1840" i="1" a="1"/>
  <c r="J1840" i="1"/>
  <c r="N1838" i="1" a="1"/>
  <c r="N1838" i="1"/>
  <c r="I1838" i="1" a="1"/>
  <c r="I1838" i="1"/>
  <c r="O1838" i="1" a="1"/>
  <c r="O1838" i="1"/>
  <c r="H1845" i="1" a="1"/>
  <c r="H1845" i="1" s="1"/>
  <c r="M1840" i="1" a="1"/>
  <c r="M1840" i="1"/>
  <c r="M1831" i="1" a="1"/>
  <c r="M1831" i="1" s="1"/>
  <c r="L1831" i="1" a="1"/>
  <c r="L1831" i="1" s="1"/>
  <c r="O1834" i="1" a="1"/>
  <c r="O1834" i="1" s="1"/>
  <c r="N1831" i="1" a="1"/>
  <c r="N1831" i="1"/>
  <c r="J1836" i="1" a="1"/>
  <c r="J1836" i="1"/>
  <c r="M1834" i="1" a="1"/>
  <c r="M1834" i="1" s="1"/>
  <c r="H1834" i="1" a="1"/>
  <c r="H1834" i="1" s="1"/>
  <c r="N1832" i="1" a="1"/>
  <c r="N1832" i="1" s="1"/>
  <c r="Q1831" i="1" a="1"/>
  <c r="Q1831" i="1"/>
  <c r="P1831" i="1" a="1"/>
  <c r="P1831" i="1"/>
  <c r="G1832" i="1" a="1"/>
  <c r="G1832" i="1" s="1"/>
  <c r="H1836" i="1" a="1"/>
  <c r="H1836" i="1"/>
  <c r="O1832" i="1" a="1"/>
  <c r="O1832" i="1" s="1"/>
  <c r="O1829" i="1" a="1"/>
  <c r="O1829" i="1"/>
  <c r="F1836" i="1" a="1"/>
  <c r="F1836" i="1"/>
  <c r="J1832" i="1" a="1"/>
  <c r="J1832" i="1"/>
  <c r="P1836" i="1" a="1"/>
  <c r="P1836" i="1"/>
  <c r="G1831" i="1" a="1"/>
  <c r="G1831" i="1" s="1"/>
  <c r="Q1836" i="1" a="1"/>
  <c r="Q1836" i="1" s="1"/>
  <c r="K1831" i="1" a="1"/>
  <c r="K1831" i="1"/>
  <c r="O1836" i="1" a="1"/>
  <c r="O1836" i="1"/>
  <c r="N1836" i="1" a="1"/>
  <c r="N1836" i="1" s="1"/>
  <c r="M1836" i="1" a="1"/>
  <c r="M1836" i="1"/>
  <c r="F1832" i="1" a="1"/>
  <c r="F1832" i="1"/>
  <c r="L1836" i="1" a="1"/>
  <c r="L1836" i="1" s="1"/>
  <c r="Q1832" i="1" a="1"/>
  <c r="Q1832" i="1"/>
  <c r="K1836" i="1" a="1"/>
  <c r="K1836" i="1" s="1"/>
  <c r="G1836" i="1" a="1"/>
  <c r="G1836" i="1" s="1"/>
  <c r="K1834" i="1" a="1"/>
  <c r="K1834" i="1" s="1"/>
  <c r="J1834" i="1" a="1"/>
  <c r="J1834" i="1" s="1"/>
  <c r="F1831" i="1" a="1"/>
  <c r="F1831" i="1" s="1"/>
  <c r="I1836" i="1" a="1"/>
  <c r="I1836" i="1" s="1"/>
  <c r="I1834" i="1" a="1"/>
  <c r="I1834" i="1"/>
  <c r="N1834" i="1" a="1"/>
  <c r="N1834" i="1"/>
  <c r="Q1834" i="1" a="1"/>
  <c r="Q1834" i="1" s="1"/>
  <c r="P1834" i="1" a="1"/>
  <c r="P1834" i="1" s="1"/>
  <c r="L1834" i="1" a="1"/>
  <c r="L1834" i="1"/>
  <c r="I1832" i="1" a="1"/>
  <c r="I1832" i="1" s="1"/>
  <c r="O1831" i="1" a="1"/>
  <c r="O1831" i="1" s="1"/>
  <c r="G1834" i="1" a="1"/>
  <c r="G1834" i="1" s="1"/>
  <c r="F1834" i="1" a="1"/>
  <c r="F1834" i="1" s="1"/>
  <c r="P1832" i="1" a="1"/>
  <c r="P1832" i="1"/>
  <c r="L1832" i="1" a="1"/>
  <c r="L1832" i="1" s="1"/>
  <c r="P1829" i="1" a="1"/>
  <c r="P1829" i="1" s="1"/>
  <c r="H1832" i="1" a="1"/>
  <c r="H1832" i="1"/>
  <c r="H1831" i="1" a="1"/>
  <c r="H1831" i="1"/>
  <c r="J1831" i="1" a="1"/>
  <c r="J1831" i="1" s="1"/>
  <c r="Q1829" i="1" a="1"/>
  <c r="Q1829" i="1" s="1"/>
  <c r="N1829" i="1" a="1"/>
  <c r="N1829" i="1"/>
  <c r="K1832" i="1" a="1"/>
  <c r="K1832" i="1" s="1"/>
  <c r="I1831" i="1" a="1"/>
  <c r="I1831" i="1"/>
  <c r="M1832" i="1" a="1"/>
  <c r="M1832" i="1" s="1"/>
  <c r="H1827" i="1" a="1"/>
  <c r="H1827" i="1" s="1"/>
  <c r="Q1826" i="1" a="1"/>
  <c r="Q1826" i="1"/>
  <c r="O1826" i="1" a="1"/>
  <c r="O1826" i="1" s="1"/>
  <c r="H1829" i="1" a="1"/>
  <c r="H1829" i="1" s="1"/>
  <c r="O1827" i="1" a="1"/>
  <c r="O1827" i="1"/>
  <c r="L1826" i="1" a="1"/>
  <c r="L1826" i="1" s="1"/>
  <c r="G1826" i="1" a="1"/>
  <c r="G1826" i="1" s="1"/>
  <c r="F1829" i="1" a="1"/>
  <c r="F1829" i="1" s="1"/>
  <c r="P1827" i="1" a="1"/>
  <c r="P1827" i="1" s="1"/>
  <c r="Q1827" i="1" a="1"/>
  <c r="Q1827" i="1"/>
  <c r="M1827" i="1" a="1"/>
  <c r="M1827" i="1"/>
  <c r="K1827" i="1" a="1"/>
  <c r="K1827" i="1" s="1"/>
  <c r="K1826" i="1" a="1"/>
  <c r="K1826" i="1" s="1"/>
  <c r="H1826" i="1" a="1"/>
  <c r="H1826" i="1" s="1"/>
  <c r="K1829" i="1" a="1"/>
  <c r="K1829" i="1" s="1"/>
  <c r="G1829" i="1" a="1"/>
  <c r="G1829" i="1" s="1"/>
  <c r="F1827" i="1" a="1"/>
  <c r="F1827" i="1" s="1"/>
  <c r="J1826" i="1" a="1"/>
  <c r="J1826" i="1"/>
  <c r="L1827" i="1" a="1"/>
  <c r="L1827" i="1"/>
  <c r="J1827" i="1" a="1"/>
  <c r="J1827" i="1" s="1"/>
  <c r="G1827" i="1" a="1"/>
  <c r="G1827" i="1"/>
  <c r="N1826" i="1" a="1"/>
  <c r="N1826" i="1" s="1"/>
  <c r="M1826" i="1" a="1"/>
  <c r="M1826" i="1"/>
  <c r="F1826" i="1" a="1"/>
  <c r="F1826" i="1" s="1"/>
  <c r="I1826" i="1" a="1"/>
  <c r="I1826" i="1" s="1"/>
  <c r="I1827" i="1" a="1"/>
  <c r="I1827" i="1"/>
  <c r="N1827" i="1" a="1"/>
  <c r="N1827" i="1"/>
  <c r="M1829" i="1" a="1"/>
  <c r="M1829" i="1" s="1"/>
  <c r="P1826" i="1" a="1"/>
  <c r="P1826" i="1" s="1"/>
  <c r="L1829" i="1" a="1"/>
  <c r="L1829" i="1" s="1"/>
  <c r="J1829" i="1" a="1"/>
  <c r="J1829" i="1" s="1"/>
  <c r="I1829" i="1" a="1"/>
  <c r="I1829" i="1"/>
  <c r="L766" i="1" a="1"/>
  <c r="L766" i="1" s="1"/>
  <c r="L816" i="1" s="1" a="1"/>
  <c r="O780" i="1" a="1"/>
  <c r="O780" i="1" s="1"/>
  <c r="G766" i="1" a="1"/>
  <c r="G766" i="1" s="1"/>
  <c r="G816" i="1" s="1" a="1"/>
  <c r="P766" i="1" a="1"/>
  <c r="P766" i="1"/>
  <c r="L780" i="1" a="1"/>
  <c r="L780" i="1" s="1"/>
  <c r="K780" i="1" a="1"/>
  <c r="K780" i="1" s="1"/>
  <c r="K779" i="1" s="1"/>
  <c r="K786" i="1" s="1"/>
  <c r="K787" i="1" s="1"/>
  <c r="H780" i="1" a="1"/>
  <c r="H780" i="1"/>
  <c r="N766" i="1" a="1"/>
  <c r="N766" i="1"/>
  <c r="F780" i="1" a="1"/>
  <c r="F780" i="1" s="1"/>
  <c r="J766" i="1" a="1"/>
  <c r="J766" i="1" s="1"/>
  <c r="J816" i="1" s="1" a="1"/>
  <c r="J816" i="1" s="1"/>
  <c r="G780" i="1" a="1"/>
  <c r="G780" i="1" s="1"/>
  <c r="G779" i="1" s="1"/>
  <c r="G786" i="1" s="1"/>
  <c r="G787" i="1" s="1"/>
  <c r="N780" i="1" a="1"/>
  <c r="N780" i="1"/>
  <c r="N779" i="1" s="1"/>
  <c r="N783" i="1" s="1"/>
  <c r="H766" i="1" a="1"/>
  <c r="H766" i="1" s="1"/>
  <c r="F766" i="1" a="1"/>
  <c r="F766" i="1"/>
  <c r="M766" i="1" a="1"/>
  <c r="M766" i="1"/>
  <c r="M816" i="1" s="1" a="1"/>
  <c r="M816" i="1" s="1"/>
  <c r="I780" i="1" a="1"/>
  <c r="I780" i="1"/>
  <c r="I779" i="1" s="1"/>
  <c r="I786" i="1" s="1"/>
  <c r="I787" i="1" s="1"/>
  <c r="O766" i="1" a="1"/>
  <c r="O766" i="1"/>
  <c r="O816" i="1" s="1" a="1"/>
  <c r="O816" i="1" s="1"/>
  <c r="J780" i="1" a="1"/>
  <c r="J780" i="1"/>
  <c r="J779" i="1" s="1"/>
  <c r="I766" i="1" a="1"/>
  <c r="I766" i="1" s="1"/>
  <c r="I816" i="1" s="1" a="1"/>
  <c r="I816" i="1" s="1"/>
  <c r="P780" i="1" a="1"/>
  <c r="P780" i="1"/>
  <c r="Q780" i="1" a="1"/>
  <c r="Q780" i="1" s="1"/>
  <c r="M780" i="1" a="1"/>
  <c r="M780" i="1" s="1"/>
  <c r="Q766" i="1" a="1"/>
  <c r="Q766" i="1"/>
  <c r="Q816" i="1" s="1" a="1"/>
  <c r="Q816" i="1" s="1"/>
  <c r="K766" i="1" a="1"/>
  <c r="K766" i="1"/>
  <c r="K816" i="1" s="1" a="1"/>
  <c r="K816" i="1" s="1"/>
  <c r="Q914" i="1" a="1"/>
  <c r="Q914" i="1" s="1"/>
  <c r="P914" i="1" a="1"/>
  <c r="P914" i="1" s="1"/>
  <c r="O914" i="1" a="1"/>
  <c r="O914" i="1" s="1"/>
  <c r="L914" i="1" a="1"/>
  <c r="L914" i="1" s="1"/>
  <c r="N914" i="1" a="1"/>
  <c r="N914" i="1"/>
  <c r="J916" i="1" a="1"/>
  <c r="J916" i="1"/>
  <c r="I916" i="1" a="1"/>
  <c r="I916" i="1"/>
  <c r="H916" i="1" a="1"/>
  <c r="H916" i="1" s="1"/>
  <c r="M914" i="1" a="1"/>
  <c r="M914" i="1" s="1"/>
  <c r="G916" i="1" a="1"/>
  <c r="G916" i="1" s="1"/>
  <c r="F916" i="1" a="1"/>
  <c r="F916" i="1" s="1"/>
  <c r="I914" i="1" a="1"/>
  <c r="I914" i="1"/>
  <c r="P896" i="1" a="1"/>
  <c r="P896" i="1"/>
  <c r="P925" i="1" s="1"/>
  <c r="P924" i="1" s="1"/>
  <c r="G914" i="1" a="1"/>
  <c r="G914" i="1" s="1"/>
  <c r="H914" i="1" a="1"/>
  <c r="H914" i="1" s="1"/>
  <c r="K914" i="1" a="1"/>
  <c r="K914" i="1"/>
  <c r="Q896" i="1" a="1"/>
  <c r="Q896" i="1" s="1"/>
  <c r="O896" i="1" a="1"/>
  <c r="O896" i="1"/>
  <c r="J914" i="1" a="1"/>
  <c r="J914" i="1"/>
  <c r="F914" i="1" a="1"/>
  <c r="F914" i="1"/>
  <c r="J896" i="1" a="1"/>
  <c r="J896" i="1" s="1"/>
  <c r="G896" i="1" a="1"/>
  <c r="G896" i="1"/>
  <c r="G925" i="1" s="1"/>
  <c r="G924" i="1" s="1"/>
  <c r="P885" i="1" a="1"/>
  <c r="P885" i="1"/>
  <c r="H896" i="1" a="1"/>
  <c r="H896" i="1"/>
  <c r="H903" i="1" s="1"/>
  <c r="F896" i="1" a="1"/>
  <c r="F896" i="1"/>
  <c r="O885" i="1" a="1"/>
  <c r="O885" i="1" s="1"/>
  <c r="Q885" i="1" a="1"/>
  <c r="Q885" i="1" s="1"/>
  <c r="N896" i="1" a="1"/>
  <c r="N896" i="1"/>
  <c r="M896" i="1" a="1"/>
  <c r="M896" i="1" s="1"/>
  <c r="L896" i="1" a="1"/>
  <c r="L896" i="1"/>
  <c r="K896" i="1" a="1"/>
  <c r="K896" i="1" s="1"/>
  <c r="K899" i="1" s="1"/>
  <c r="I896" i="1" a="1"/>
  <c r="I896" i="1" s="1"/>
  <c r="M884" i="1" a="1"/>
  <c r="M884" i="1" s="1"/>
  <c r="K884" i="1" a="1"/>
  <c r="K884" i="1" s="1"/>
  <c r="J884" i="1" a="1"/>
  <c r="J884" i="1" s="1"/>
  <c r="L885" i="1" a="1"/>
  <c r="L885" i="1" s="1"/>
  <c r="G884" i="1" a="1"/>
  <c r="G884" i="1"/>
  <c r="J885" i="1" a="1"/>
  <c r="J885" i="1"/>
  <c r="Q884" i="1" a="1"/>
  <c r="Q884" i="1" s="1"/>
  <c r="O884" i="1" a="1"/>
  <c r="O884" i="1" s="1"/>
  <c r="N884" i="1" a="1"/>
  <c r="N884" i="1"/>
  <c r="F884" i="1" a="1"/>
  <c r="F884" i="1"/>
  <c r="M885" i="1" a="1"/>
  <c r="M885" i="1"/>
  <c r="G885" i="1" a="1"/>
  <c r="G885" i="1" s="1"/>
  <c r="L884" i="1" a="1"/>
  <c r="L884" i="1" s="1"/>
  <c r="H884" i="1" a="1"/>
  <c r="H884" i="1"/>
  <c r="P884" i="1" a="1"/>
  <c r="P884" i="1"/>
  <c r="N885" i="1" a="1"/>
  <c r="N885" i="1"/>
  <c r="I884" i="1" a="1"/>
  <c r="I884" i="1"/>
  <c r="K885" i="1" a="1"/>
  <c r="K885" i="1"/>
  <c r="I885" i="1" a="1"/>
  <c r="I885" i="1"/>
  <c r="H885" i="1" a="1"/>
  <c r="H885" i="1" s="1"/>
  <c r="F885" i="1" a="1"/>
  <c r="F885" i="1"/>
  <c r="G816" i="1"/>
  <c r="F816" i="1" a="1"/>
  <c r="F816" i="1" s="1"/>
  <c r="N816" i="1" a="1"/>
  <c r="N816" i="1"/>
  <c r="L816" i="1"/>
  <c r="H816" i="1" a="1"/>
  <c r="H816" i="1"/>
  <c r="P816" i="1" a="1"/>
  <c r="P816" i="1"/>
  <c r="Q804" i="1" a="1"/>
  <c r="Q804" i="1" s="1"/>
  <c r="P802" i="1" a="1"/>
  <c r="P802" i="1"/>
  <c r="O804" i="1" a="1"/>
  <c r="O804" i="1" s="1"/>
  <c r="M802" i="1" a="1"/>
  <c r="M802" i="1" s="1"/>
  <c r="L804" i="1" a="1"/>
  <c r="L804" i="1"/>
  <c r="Q802" i="1" a="1"/>
  <c r="Q802" i="1"/>
  <c r="F802" i="1" a="1"/>
  <c r="F802" i="1"/>
  <c r="O802" i="1" a="1"/>
  <c r="O802" i="1" s="1"/>
  <c r="K802" i="1" a="1"/>
  <c r="K802" i="1" s="1"/>
  <c r="N802" i="1" a="1"/>
  <c r="N802" i="1" s="1"/>
  <c r="N804" i="1" a="1"/>
  <c r="N804" i="1" s="1"/>
  <c r="J804" i="1" a="1"/>
  <c r="J804" i="1"/>
  <c r="F804" i="1" a="1"/>
  <c r="F804" i="1" s="1"/>
  <c r="I804" i="1" a="1"/>
  <c r="I804" i="1"/>
  <c r="I806" i="1" a="1"/>
  <c r="I806" i="1"/>
  <c r="P804" i="1" a="1"/>
  <c r="P804" i="1"/>
  <c r="M804" i="1" a="1"/>
  <c r="M804" i="1"/>
  <c r="G804" i="1" a="1"/>
  <c r="G804" i="1"/>
  <c r="Q806" i="1" a="1"/>
  <c r="Q806" i="1" s="1"/>
  <c r="P806" i="1" a="1"/>
  <c r="P806" i="1" s="1"/>
  <c r="G802" i="1" a="1"/>
  <c r="G802" i="1"/>
  <c r="O806" i="1" a="1"/>
  <c r="O806" i="1" s="1"/>
  <c r="G806" i="1" a="1"/>
  <c r="G806" i="1" s="1"/>
  <c r="I802" i="1" a="1"/>
  <c r="I802" i="1" s="1"/>
  <c r="H802" i="1" a="1"/>
  <c r="H802" i="1"/>
  <c r="N806" i="1" a="1"/>
  <c r="N806" i="1"/>
  <c r="K804" i="1" a="1"/>
  <c r="K804" i="1" s="1"/>
  <c r="L802" i="1" a="1"/>
  <c r="L802" i="1"/>
  <c r="J802" i="1" a="1"/>
  <c r="J802" i="1"/>
  <c r="M806" i="1" a="1"/>
  <c r="M806" i="1" s="1"/>
  <c r="L806" i="1" a="1"/>
  <c r="L806" i="1"/>
  <c r="J806" i="1" a="1"/>
  <c r="J806" i="1" s="1"/>
  <c r="F806" i="1" a="1"/>
  <c r="F806" i="1" s="1"/>
  <c r="H804" i="1" a="1"/>
  <c r="H804" i="1"/>
  <c r="K806" i="1" a="1"/>
  <c r="K806" i="1"/>
  <c r="H806" i="1" a="1"/>
  <c r="H806" i="1" s="1"/>
  <c r="Q2248" i="1" a="1"/>
  <c r="Q2248" i="1" s="1"/>
  <c r="H2246" i="1" a="1"/>
  <c r="H2246" i="1" s="1"/>
  <c r="O2242" i="1" a="1"/>
  <c r="O2242" i="1" s="1"/>
  <c r="L2250" i="1" a="1"/>
  <c r="L2250" i="1" s="1"/>
  <c r="G2246" i="1" a="1"/>
  <c r="G2246" i="1" s="1"/>
  <c r="M2244" i="1" a="1"/>
  <c r="M2244" i="1" s="1"/>
  <c r="Q2242" i="1" a="1"/>
  <c r="Q2242" i="1"/>
  <c r="O2241" i="1" a="1"/>
  <c r="O2241" i="1" s="1"/>
  <c r="L2248" i="1" a="1"/>
  <c r="L2248" i="1"/>
  <c r="K2250" i="1" a="1"/>
  <c r="K2250" i="1"/>
  <c r="F2250" i="1" a="1"/>
  <c r="F2250" i="1"/>
  <c r="P2248" i="1" a="1"/>
  <c r="P2248" i="1" s="1"/>
  <c r="M2248" i="1" a="1"/>
  <c r="M2248" i="1" s="1"/>
  <c r="I2248" i="1" a="1"/>
  <c r="I2248" i="1" s="1"/>
  <c r="H2248" i="1" a="1"/>
  <c r="H2248" i="1" s="1"/>
  <c r="G2248" i="1" a="1"/>
  <c r="G2248" i="1"/>
  <c r="O2246" i="1" a="1"/>
  <c r="O2246" i="1" s="1"/>
  <c r="F2248" i="1" a="1"/>
  <c r="F2248" i="1" s="1"/>
  <c r="Q2246" i="1" a="1"/>
  <c r="Q2246" i="1" s="1"/>
  <c r="P2246" i="1" a="1"/>
  <c r="P2246" i="1"/>
  <c r="N2246" i="1" a="1"/>
  <c r="N2246" i="1"/>
  <c r="M2246" i="1" a="1"/>
  <c r="M2246" i="1" s="1"/>
  <c r="Q2244" i="1" a="1"/>
  <c r="Q2244" i="1"/>
  <c r="P2244" i="1" a="1"/>
  <c r="P2244" i="1" s="1"/>
  <c r="O2244" i="1" a="1"/>
  <c r="O2244" i="1" s="1"/>
  <c r="Q2241" i="1" a="1"/>
  <c r="Q2241" i="1" s="1"/>
  <c r="K2246" i="1" a="1"/>
  <c r="K2246" i="1"/>
  <c r="N2244" i="1" a="1"/>
  <c r="N2244" i="1" s="1"/>
  <c r="N2242" i="1" a="1"/>
  <c r="N2242" i="1"/>
  <c r="J2242" i="1" a="1"/>
  <c r="J2242" i="1" s="1"/>
  <c r="P2241" i="1" a="1"/>
  <c r="P2241" i="1" s="1"/>
  <c r="J2246" i="1" a="1"/>
  <c r="J2246" i="1" s="1"/>
  <c r="G2242" i="1" a="1"/>
  <c r="G2242" i="1" s="1"/>
  <c r="H2244" i="1" a="1"/>
  <c r="H2244" i="1" s="1"/>
  <c r="I2244" i="1" a="1"/>
  <c r="I2244" i="1" s="1"/>
  <c r="M2242" i="1" a="1"/>
  <c r="M2242" i="1" s="1"/>
  <c r="F2246" i="1" a="1"/>
  <c r="F2246" i="1" s="1"/>
  <c r="L2242" i="1" a="1"/>
  <c r="L2242" i="1"/>
  <c r="F2242" i="1" a="1"/>
  <c r="F2242" i="1"/>
  <c r="P2242" i="1" a="1"/>
  <c r="P2242" i="1"/>
  <c r="M2241" i="1" a="1"/>
  <c r="M2241" i="1" s="1"/>
  <c r="O2248" i="1" a="1"/>
  <c r="O2248" i="1" s="1"/>
  <c r="J2250" i="1" a="1"/>
  <c r="J2250" i="1"/>
  <c r="I2250" i="1" a="1"/>
  <c r="I2250" i="1"/>
  <c r="F2244" i="1" a="1"/>
  <c r="F2244" i="1"/>
  <c r="N2241" i="1" a="1"/>
  <c r="N2241" i="1" s="1"/>
  <c r="K2244" i="1" a="1"/>
  <c r="K2244" i="1"/>
  <c r="N2248" i="1" a="1"/>
  <c r="N2248" i="1"/>
  <c r="I2246" i="1" a="1"/>
  <c r="I2246" i="1"/>
  <c r="H2250" i="1" a="1"/>
  <c r="H2250" i="1" s="1"/>
  <c r="K2248" i="1" a="1"/>
  <c r="K2248" i="1" s="1"/>
  <c r="I2242" i="1" a="1"/>
  <c r="I2242" i="1" s="1"/>
  <c r="J2248" i="1" a="1"/>
  <c r="J2248" i="1" s="1"/>
  <c r="L2246" i="1" a="1"/>
  <c r="L2246" i="1" s="1"/>
  <c r="G2244" i="1" a="1"/>
  <c r="G2244" i="1" s="1"/>
  <c r="L2244" i="1" a="1"/>
  <c r="L2244" i="1" s="1"/>
  <c r="J2244" i="1" a="1"/>
  <c r="J2244" i="1" s="1"/>
  <c r="H2242" i="1" a="1"/>
  <c r="H2242" i="1"/>
  <c r="G2250" i="1" a="1"/>
  <c r="G2250" i="1"/>
  <c r="K2242" i="1" a="1"/>
  <c r="K2242" i="1" s="1"/>
  <c r="G2241" i="1" a="1"/>
  <c r="G2241" i="1"/>
  <c r="F2241" i="1" a="1"/>
  <c r="F2241" i="1" s="1"/>
  <c r="P2239" i="1" a="1"/>
  <c r="P2239" i="1" s="1"/>
  <c r="Q2239" i="1" a="1"/>
  <c r="Q2239" i="1" s="1"/>
  <c r="O2239" i="1" a="1"/>
  <c r="O2239" i="1"/>
  <c r="N2239" i="1" a="1"/>
  <c r="N2239" i="1" s="1"/>
  <c r="M2239" i="1" a="1"/>
  <c r="M2239" i="1" s="1"/>
  <c r="L2239" i="1" a="1"/>
  <c r="L2239" i="1" s="1"/>
  <c r="I2239" i="1" a="1"/>
  <c r="I2239" i="1"/>
  <c r="G2239" i="1" a="1"/>
  <c r="G2239" i="1" s="1"/>
  <c r="M2237" i="1" a="1"/>
  <c r="M2237" i="1"/>
  <c r="K2236" i="1" a="1"/>
  <c r="K2236" i="1"/>
  <c r="N2237" i="1" a="1"/>
  <c r="N2237" i="1"/>
  <c r="J2237" i="1" a="1"/>
  <c r="J2237" i="1"/>
  <c r="F2237" i="1" a="1"/>
  <c r="F2237" i="1"/>
  <c r="L2236" i="1" a="1"/>
  <c r="L2236" i="1" s="1"/>
  <c r="K2237" i="1" a="1"/>
  <c r="K2237" i="1"/>
  <c r="K2239" i="1" a="1"/>
  <c r="K2239" i="1" s="1"/>
  <c r="F2239" i="1" a="1"/>
  <c r="F2239" i="1"/>
  <c r="Q2236" i="1" a="1"/>
  <c r="Q2236" i="1"/>
  <c r="P2236" i="1" a="1"/>
  <c r="P2236" i="1"/>
  <c r="O2237" i="1" a="1"/>
  <c r="O2237" i="1"/>
  <c r="F2236" i="1" a="1"/>
  <c r="F2236" i="1" s="1"/>
  <c r="G2236" i="1" a="1"/>
  <c r="G2236" i="1" s="1"/>
  <c r="I2237" i="1" a="1"/>
  <c r="I2237" i="1" s="1"/>
  <c r="P2237" i="1" a="1"/>
  <c r="P2237" i="1" s="1"/>
  <c r="L2237" i="1" a="1"/>
  <c r="L2237" i="1"/>
  <c r="H2237" i="1" a="1"/>
  <c r="H2237" i="1" s="1"/>
  <c r="M2236" i="1" a="1"/>
  <c r="M2236" i="1" s="1"/>
  <c r="J2236" i="1" a="1"/>
  <c r="J2236" i="1"/>
  <c r="J2239" i="1" a="1"/>
  <c r="J2239" i="1"/>
  <c r="Q2237" i="1" a="1"/>
  <c r="Q2237" i="1" s="1"/>
  <c r="N2236" i="1" a="1"/>
  <c r="N2236" i="1"/>
  <c r="I2236" i="1" a="1"/>
  <c r="I2236" i="1"/>
  <c r="O2236" i="1" a="1"/>
  <c r="O2236" i="1" s="1"/>
  <c r="L2241" i="1" a="1"/>
  <c r="L2241" i="1" s="1"/>
  <c r="K2241" i="1" a="1"/>
  <c r="K2241" i="1"/>
  <c r="J2241" i="1" a="1"/>
  <c r="J2241" i="1" s="1"/>
  <c r="I2241" i="1" a="1"/>
  <c r="I2241" i="1" s="1"/>
  <c r="H2236" i="1" a="1"/>
  <c r="H2236" i="1"/>
  <c r="H2241" i="1" a="1"/>
  <c r="H2241" i="1"/>
  <c r="H2239" i="1" a="1"/>
  <c r="H2239" i="1" s="1"/>
  <c r="G2237" i="1" a="1"/>
  <c r="G2237" i="1"/>
  <c r="J2310" i="1" a="1"/>
  <c r="J2310" i="1"/>
  <c r="M2312" i="1" a="1"/>
  <c r="M2312" i="1" s="1"/>
  <c r="N2310" i="1" a="1"/>
  <c r="N2310" i="1"/>
  <c r="Q2312" i="1" a="1"/>
  <c r="Q2312" i="1" s="1"/>
  <c r="P2310" i="1" a="1"/>
  <c r="P2310" i="1"/>
  <c r="M2310" i="1" a="1"/>
  <c r="M2310" i="1" s="1"/>
  <c r="K2310" i="1" a="1"/>
  <c r="K2310" i="1" s="1"/>
  <c r="Q2310" i="1" a="1"/>
  <c r="Q2310" i="1" s="1"/>
  <c r="F2312" i="1" a="1"/>
  <c r="F2312" i="1" s="1"/>
  <c r="I2310" i="1" a="1"/>
  <c r="I2310" i="1"/>
  <c r="P2312" i="1" a="1"/>
  <c r="P2312" i="1" s="1"/>
  <c r="H2312" i="1" a="1"/>
  <c r="H2312" i="1" s="1"/>
  <c r="O2310" i="1" a="1"/>
  <c r="O2310" i="1"/>
  <c r="G2312" i="1" a="1"/>
  <c r="G2312" i="1"/>
  <c r="K2312" i="1" a="1"/>
  <c r="K2312" i="1"/>
  <c r="L2312" i="1" a="1"/>
  <c r="L2312" i="1"/>
  <c r="L2310" i="1" a="1"/>
  <c r="L2310" i="1" s="1"/>
  <c r="N2312" i="1" a="1"/>
  <c r="N2312" i="1" s="1"/>
  <c r="J2312" i="1" a="1"/>
  <c r="J2312" i="1" s="1"/>
  <c r="O2312" i="1" a="1"/>
  <c r="O2312" i="1"/>
  <c r="I2312" i="1" a="1"/>
  <c r="I2312" i="1"/>
  <c r="P2306" i="1" a="1"/>
  <c r="P2306" i="1"/>
  <c r="J2306" i="1" a="1"/>
  <c r="J2306" i="1" s="1"/>
  <c r="G2306" i="1" a="1"/>
  <c r="G2306" i="1" s="1"/>
  <c r="N2304" i="1" a="1"/>
  <c r="N2304" i="1" s="1"/>
  <c r="L2306" i="1" a="1"/>
  <c r="L2306" i="1"/>
  <c r="L2308" i="1" a="1"/>
  <c r="L2308" i="1"/>
  <c r="J2308" i="1" a="1"/>
  <c r="J2308" i="1" s="1"/>
  <c r="I2308" i="1" a="1"/>
  <c r="I2308" i="1"/>
  <c r="M2304" i="1" a="1"/>
  <c r="M2304" i="1"/>
  <c r="J2304" i="1" a="1"/>
  <c r="J2304" i="1"/>
  <c r="Q2306" i="1" a="1"/>
  <c r="Q2306" i="1"/>
  <c r="G2304" i="1" a="1"/>
  <c r="G2304" i="1"/>
  <c r="O2306" i="1" a="1"/>
  <c r="O2306" i="1" s="1"/>
  <c r="N2306" i="1" a="1"/>
  <c r="N2306" i="1" s="1"/>
  <c r="H2306" i="1" a="1"/>
  <c r="H2306" i="1"/>
  <c r="F2306" i="1" a="1"/>
  <c r="F2306" i="1" s="1"/>
  <c r="H2304" i="1" a="1"/>
  <c r="H2304" i="1" s="1"/>
  <c r="O2304" i="1" a="1"/>
  <c r="O2304" i="1"/>
  <c r="K2304" i="1" a="1"/>
  <c r="K2304" i="1" s="1"/>
  <c r="Q2304" i="1" a="1"/>
  <c r="Q2304" i="1" s="1"/>
  <c r="F2308" i="1" a="1"/>
  <c r="F2308" i="1"/>
  <c r="I2304" i="1" a="1"/>
  <c r="I2304" i="1" s="1"/>
  <c r="P2308" i="1" a="1"/>
  <c r="P2308" i="1" s="1"/>
  <c r="K2306" i="1" a="1"/>
  <c r="K2306" i="1" s="1"/>
  <c r="H2310" i="1" a="1"/>
  <c r="H2310" i="1" s="1"/>
  <c r="G2310" i="1" a="1"/>
  <c r="G2310" i="1" s="1"/>
  <c r="P2304" i="1" a="1"/>
  <c r="P2304" i="1" s="1"/>
  <c r="F2310" i="1" a="1"/>
  <c r="F2310" i="1" s="1"/>
  <c r="G2308" i="1" a="1"/>
  <c r="G2308" i="1" s="1"/>
  <c r="N2308" i="1" a="1"/>
  <c r="N2308" i="1" s="1"/>
  <c r="I2306" i="1" a="1"/>
  <c r="I2306" i="1" s="1"/>
  <c r="M2306" i="1" a="1"/>
  <c r="M2306" i="1" s="1"/>
  <c r="Q2308" i="1" a="1"/>
  <c r="Q2308" i="1" s="1"/>
  <c r="L2304" i="1" a="1"/>
  <c r="L2304" i="1"/>
  <c r="O2308" i="1" a="1"/>
  <c r="O2308" i="1"/>
  <c r="M2308" i="1" a="1"/>
  <c r="M2308" i="1"/>
  <c r="K2308" i="1" a="1"/>
  <c r="K2308" i="1"/>
  <c r="H2308" i="1" a="1"/>
  <c r="H2308" i="1" s="1"/>
  <c r="F2304" i="1" a="1"/>
  <c r="F2304" i="1"/>
  <c r="Q2303" i="1" a="1"/>
  <c r="Q2303" i="1" s="1"/>
  <c r="P2303" i="1" a="1"/>
  <c r="P2303" i="1" s="1"/>
  <c r="I2303" i="1" a="1"/>
  <c r="I2303" i="1" s="1"/>
  <c r="P2300" i="1" a="1"/>
  <c r="P2300" i="1" s="1"/>
  <c r="H2303" i="1" a="1"/>
  <c r="H2303" i="1" s="1"/>
  <c r="G2302" i="1" a="1"/>
  <c r="G2302" i="1" s="1"/>
  <c r="O2297" i="1" a="1"/>
  <c r="O2297" i="1" s="1"/>
  <c r="F2303" i="1" a="1"/>
  <c r="F2303" i="1"/>
  <c r="Q2302" i="1" a="1"/>
  <c r="Q2302" i="1" s="1"/>
  <c r="P2302" i="1" a="1"/>
  <c r="P2302" i="1" s="1"/>
  <c r="H2300" i="1" a="1"/>
  <c r="H2300" i="1"/>
  <c r="I2300" i="1" a="1"/>
  <c r="I2300" i="1" s="1"/>
  <c r="J2300" i="1" a="1"/>
  <c r="J2300" i="1" s="1"/>
  <c r="N2298" i="1" a="1"/>
  <c r="N2298" i="1" s="1"/>
  <c r="F2300" i="1" a="1"/>
  <c r="F2300" i="1" s="1"/>
  <c r="M2297" i="1" a="1"/>
  <c r="M2297" i="1" s="1"/>
  <c r="O2298" i="1" a="1"/>
  <c r="O2298" i="1" s="1"/>
  <c r="L2298" i="1" a="1"/>
  <c r="L2298" i="1"/>
  <c r="Q2297" i="1" a="1"/>
  <c r="Q2297" i="1" s="1"/>
  <c r="N2297" i="1" a="1"/>
  <c r="N2297" i="1" s="1"/>
  <c r="H2298" i="1" a="1"/>
  <c r="H2298" i="1" s="1"/>
  <c r="O2302" i="1" a="1"/>
  <c r="O2302" i="1" s="1"/>
  <c r="M2302" i="1" a="1"/>
  <c r="M2302" i="1" s="1"/>
  <c r="O2300" i="1" a="1"/>
  <c r="O2300" i="1"/>
  <c r="G2300" i="1" a="1"/>
  <c r="G2300" i="1"/>
  <c r="K2298" i="1" a="1"/>
  <c r="K2298" i="1"/>
  <c r="I2298" i="1" a="1"/>
  <c r="I2298" i="1" s="1"/>
  <c r="J2302" i="1" a="1"/>
  <c r="J2302" i="1"/>
  <c r="I2302" i="1" a="1"/>
  <c r="I2302" i="1"/>
  <c r="F2302" i="1" a="1"/>
  <c r="F2302" i="1" s="1"/>
  <c r="N2300" i="1" a="1"/>
  <c r="N2300" i="1"/>
  <c r="Q2298" i="1" a="1"/>
  <c r="Q2298" i="1" s="1"/>
  <c r="M2300" i="1" a="1"/>
  <c r="M2300" i="1" s="1"/>
  <c r="O2303" i="1" a="1"/>
  <c r="O2303" i="1"/>
  <c r="M2298" i="1" a="1"/>
  <c r="M2298" i="1"/>
  <c r="P2297" i="1" a="1"/>
  <c r="P2297" i="1" s="1"/>
  <c r="K2300" i="1" a="1"/>
  <c r="K2300" i="1"/>
  <c r="G2298" i="1" a="1"/>
  <c r="G2298" i="1" s="1"/>
  <c r="N2303" i="1" a="1"/>
  <c r="N2303" i="1" s="1"/>
  <c r="M2303" i="1" a="1"/>
  <c r="M2303" i="1"/>
  <c r="L2302" i="1" a="1"/>
  <c r="L2302" i="1" s="1"/>
  <c r="L2303" i="1" a="1"/>
  <c r="L2303" i="1"/>
  <c r="K2303" i="1" a="1"/>
  <c r="K2303" i="1" s="1"/>
  <c r="J2303" i="1" a="1"/>
  <c r="J2303" i="1" s="1"/>
  <c r="G2303" i="1" a="1"/>
  <c r="G2303" i="1" s="1"/>
  <c r="N2302" i="1" a="1"/>
  <c r="N2302" i="1" s="1"/>
  <c r="K2302" i="1" a="1"/>
  <c r="K2302" i="1" s="1"/>
  <c r="H2302" i="1" a="1"/>
  <c r="H2302" i="1" s="1"/>
  <c r="Q2300" i="1" a="1"/>
  <c r="Q2300" i="1" s="1"/>
  <c r="L2300" i="1" a="1"/>
  <c r="L2300" i="1" s="1"/>
  <c r="P2298" i="1" a="1"/>
  <c r="P2298" i="1" s="1"/>
  <c r="J2298" i="1" a="1"/>
  <c r="J2298" i="1" s="1"/>
  <c r="F2298" i="1" a="1"/>
  <c r="F2298" i="1"/>
  <c r="L2292" i="1" a="1"/>
  <c r="L2292" i="1"/>
  <c r="O2292" i="1" a="1"/>
  <c r="O2292" i="1" s="1"/>
  <c r="P2288" i="1" a="1"/>
  <c r="P2288" i="1"/>
  <c r="P2294" i="1" a="1"/>
  <c r="P2294" i="1"/>
  <c r="N2292" i="1" a="1"/>
  <c r="N2292" i="1"/>
  <c r="K2292" i="1" a="1"/>
  <c r="K2292" i="1"/>
  <c r="M2292" i="1" a="1"/>
  <c r="M2292" i="1"/>
  <c r="N2294" i="1" a="1"/>
  <c r="N2294" i="1" s="1"/>
  <c r="N2290" i="1" a="1"/>
  <c r="N2290" i="1" s="1"/>
  <c r="M2294" i="1" a="1"/>
  <c r="M2294" i="1"/>
  <c r="L2294" i="1" a="1"/>
  <c r="L2294" i="1" s="1"/>
  <c r="K2294" i="1" a="1"/>
  <c r="K2294" i="1" s="1"/>
  <c r="M2288" i="1" a="1"/>
  <c r="M2288" i="1"/>
  <c r="J2294" i="1" a="1"/>
  <c r="J2294" i="1" s="1"/>
  <c r="P2290" i="1" a="1"/>
  <c r="P2290" i="1" s="1"/>
  <c r="P2292" i="1" a="1"/>
  <c r="P2292" i="1"/>
  <c r="I2292" i="1" a="1"/>
  <c r="I2292" i="1"/>
  <c r="Q2288" i="1" a="1"/>
  <c r="Q2288" i="1" s="1"/>
  <c r="H2294" i="1" a="1"/>
  <c r="H2294" i="1"/>
  <c r="Q2292" i="1" a="1"/>
  <c r="Q2292" i="1"/>
  <c r="J2292" i="1" a="1"/>
  <c r="J2292" i="1" s="1"/>
  <c r="F2290" i="1" a="1"/>
  <c r="F2290" i="1" s="1"/>
  <c r="J2290" i="1" a="1"/>
  <c r="J2290" i="1"/>
  <c r="J2288" i="1" a="1"/>
  <c r="J2288" i="1" s="1"/>
  <c r="I2294" i="1" a="1"/>
  <c r="I2294" i="1"/>
  <c r="N2288" i="1" a="1"/>
  <c r="N2288" i="1"/>
  <c r="F2294" i="1" a="1"/>
  <c r="F2294" i="1" s="1"/>
  <c r="Q2290" i="1" a="1"/>
  <c r="Q2290" i="1" s="1"/>
  <c r="H2292" i="1" a="1"/>
  <c r="H2292" i="1"/>
  <c r="O2290" i="1" a="1"/>
  <c r="O2290" i="1"/>
  <c r="L2290" i="1" a="1"/>
  <c r="L2290" i="1" s="1"/>
  <c r="K2290" i="1" a="1"/>
  <c r="K2290" i="1" s="1"/>
  <c r="O2288" i="1" a="1"/>
  <c r="O2288" i="1" s="1"/>
  <c r="L2288" i="1" a="1"/>
  <c r="L2288" i="1"/>
  <c r="G2290" i="1" a="1"/>
  <c r="G2290" i="1" s="1"/>
  <c r="K2288" i="1" a="1"/>
  <c r="K2288" i="1" s="1"/>
  <c r="L2297" i="1" a="1"/>
  <c r="L2297" i="1" s="1"/>
  <c r="K2297" i="1" a="1"/>
  <c r="K2297" i="1" s="1"/>
  <c r="G2297" i="1" a="1"/>
  <c r="G2297" i="1" s="1"/>
  <c r="H2290" i="1" a="1"/>
  <c r="H2290" i="1" s="1"/>
  <c r="J2297" i="1" a="1"/>
  <c r="J2297" i="1" s="1"/>
  <c r="F2292" i="1" a="1"/>
  <c r="F2292" i="1"/>
  <c r="I2297" i="1" a="1"/>
  <c r="I2297" i="1" s="1"/>
  <c r="H2297" i="1" a="1"/>
  <c r="H2297" i="1" s="1"/>
  <c r="F2297" i="1" a="1"/>
  <c r="F2297" i="1"/>
  <c r="M2290" i="1" a="1"/>
  <c r="M2290" i="1"/>
  <c r="O2294" i="1" a="1"/>
  <c r="O2294" i="1"/>
  <c r="I2290" i="1" a="1"/>
  <c r="I2290" i="1"/>
  <c r="G2292" i="1" a="1"/>
  <c r="G2292" i="1" s="1"/>
  <c r="Q2294" i="1" a="1"/>
  <c r="Q2294" i="1" s="1"/>
  <c r="G2294" i="1" a="1"/>
  <c r="G2294" i="1"/>
  <c r="O2286" i="1" a="1"/>
  <c r="O2286" i="1"/>
  <c r="G2286" i="1" a="1"/>
  <c r="G2286" i="1"/>
  <c r="K2286" i="1" a="1"/>
  <c r="K2286" i="1"/>
  <c r="G2284" i="1" a="1"/>
  <c r="G2284" i="1" s="1"/>
  <c r="L2284" i="1" a="1"/>
  <c r="L2284" i="1" s="1"/>
  <c r="F2286" i="1" a="1"/>
  <c r="F2286" i="1" s="1"/>
  <c r="L2286" i="1" a="1"/>
  <c r="L2286" i="1"/>
  <c r="J2286" i="1" a="1"/>
  <c r="J2286" i="1"/>
  <c r="I2286" i="1" a="1"/>
  <c r="I2286" i="1"/>
  <c r="Q2284" i="1" a="1"/>
  <c r="Q2284" i="1"/>
  <c r="O2284" i="1" a="1"/>
  <c r="O2284" i="1"/>
  <c r="K2284" i="1" a="1"/>
  <c r="K2284" i="1"/>
  <c r="J2284" i="1" a="1"/>
  <c r="J2284" i="1" s="1"/>
  <c r="P2282" i="1" a="1"/>
  <c r="P2282" i="1"/>
  <c r="P2284" i="1" a="1"/>
  <c r="P2284" i="1"/>
  <c r="F2284" i="1" a="1"/>
  <c r="F2284" i="1"/>
  <c r="Q2282" i="1" a="1"/>
  <c r="Q2282" i="1" s="1"/>
  <c r="N2282" i="1" a="1"/>
  <c r="N2282" i="1" s="1"/>
  <c r="M2284" i="1" a="1"/>
  <c r="M2284" i="1" s="1"/>
  <c r="L2282" i="1" a="1"/>
  <c r="L2282" i="1"/>
  <c r="N2284" i="1" a="1"/>
  <c r="N2284" i="1" s="1"/>
  <c r="M2286" i="1" a="1"/>
  <c r="M2286" i="1" s="1"/>
  <c r="M2282" i="1" a="1"/>
  <c r="M2282" i="1"/>
  <c r="N2286" i="1" a="1"/>
  <c r="N2286" i="1" s="1"/>
  <c r="H2284" i="1" a="1"/>
  <c r="H2284" i="1" s="1"/>
  <c r="O2282" i="1" a="1"/>
  <c r="O2282" i="1"/>
  <c r="I2288" i="1" a="1"/>
  <c r="I2288" i="1" s="1"/>
  <c r="H2286" i="1" a="1"/>
  <c r="H2286" i="1"/>
  <c r="H2288" i="1" a="1"/>
  <c r="H2288" i="1"/>
  <c r="G2288" i="1" a="1"/>
  <c r="G2288" i="1" s="1"/>
  <c r="I2284" i="1" a="1"/>
  <c r="I2284" i="1" s="1"/>
  <c r="F2288" i="1" a="1"/>
  <c r="F2288" i="1" s="1"/>
  <c r="K2282" i="1" a="1"/>
  <c r="K2282" i="1"/>
  <c r="Q2286" i="1" a="1"/>
  <c r="Q2286" i="1" s="1"/>
  <c r="P2286" i="1" a="1"/>
  <c r="P2286" i="1" s="1"/>
  <c r="F2278" i="1" a="1"/>
  <c r="F2278" i="1"/>
  <c r="N2281" i="1" a="1"/>
  <c r="N2281" i="1"/>
  <c r="O2280" i="1" a="1"/>
  <c r="O2280" i="1"/>
  <c r="N2280" i="1" a="1"/>
  <c r="N2280" i="1" s="1"/>
  <c r="G2281" i="1" a="1"/>
  <c r="G2281" i="1"/>
  <c r="M2280" i="1" a="1"/>
  <c r="M2280" i="1" s="1"/>
  <c r="J2280" i="1" a="1"/>
  <c r="J2280" i="1"/>
  <c r="M2278" i="1" a="1"/>
  <c r="M2278" i="1"/>
  <c r="I2278" i="1" a="1"/>
  <c r="I2278" i="1" s="1"/>
  <c r="N2278" i="1" a="1"/>
  <c r="N2278" i="1"/>
  <c r="G2278" i="1" a="1"/>
  <c r="G2278" i="1" s="1"/>
  <c r="P2277" i="1" a="1"/>
  <c r="P2277" i="1" s="1"/>
  <c r="K2278" i="1" a="1"/>
  <c r="K2278" i="1" s="1"/>
  <c r="H2281" i="1" a="1"/>
  <c r="H2281" i="1"/>
  <c r="Q2277" i="1" a="1"/>
  <c r="Q2277" i="1" s="1"/>
  <c r="F2282" i="1" a="1"/>
  <c r="F2282" i="1" s="1"/>
  <c r="K2281" i="1" a="1"/>
  <c r="K2281" i="1"/>
  <c r="I2280" i="1" a="1"/>
  <c r="I2280" i="1"/>
  <c r="H2282" i="1" a="1"/>
  <c r="H2282" i="1" s="1"/>
  <c r="J2282" i="1" a="1"/>
  <c r="J2282" i="1" s="1"/>
  <c r="O2278" i="1" a="1"/>
  <c r="O2278" i="1" s="1"/>
  <c r="I2282" i="1" a="1"/>
  <c r="I2282" i="1" s="1"/>
  <c r="G2282" i="1" a="1"/>
  <c r="G2282" i="1"/>
  <c r="J2281" i="1" a="1"/>
  <c r="J2281" i="1"/>
  <c r="P2280" i="1" a="1"/>
  <c r="P2280" i="1" s="1"/>
  <c r="G2280" i="1" a="1"/>
  <c r="G2280" i="1" s="1"/>
  <c r="L2278" i="1" a="1"/>
  <c r="L2278" i="1"/>
  <c r="Q2281" i="1" a="1"/>
  <c r="Q2281" i="1" s="1"/>
  <c r="P2281" i="1" a="1"/>
  <c r="P2281" i="1" s="1"/>
  <c r="F2281" i="1" a="1"/>
  <c r="F2281" i="1"/>
  <c r="K2280" i="1" a="1"/>
  <c r="K2280" i="1"/>
  <c r="L2281" i="1" a="1"/>
  <c r="L2281" i="1" s="1"/>
  <c r="L2280" i="1" a="1"/>
  <c r="L2280" i="1"/>
  <c r="H2278" i="1" a="1"/>
  <c r="H2278" i="1" s="1"/>
  <c r="Q2280" i="1" a="1"/>
  <c r="Q2280" i="1"/>
  <c r="H2280" i="1" a="1"/>
  <c r="H2280" i="1" s="1"/>
  <c r="Q2278" i="1" a="1"/>
  <c r="Q2278" i="1" s="1"/>
  <c r="J2278" i="1" a="1"/>
  <c r="J2278" i="1" s="1"/>
  <c r="P2278" i="1" a="1"/>
  <c r="P2278" i="1"/>
  <c r="O2277" i="1" a="1"/>
  <c r="O2277" i="1"/>
  <c r="M2281" i="1" a="1"/>
  <c r="M2281" i="1" s="1"/>
  <c r="O2281" i="1" a="1"/>
  <c r="O2281" i="1"/>
  <c r="I2281" i="1" a="1"/>
  <c r="I2281" i="1"/>
  <c r="F2280" i="1" a="1"/>
  <c r="F2280" i="1" s="1"/>
  <c r="N2271" i="1" a="1"/>
  <c r="N2271" i="1" s="1"/>
  <c r="P2275" i="1" a="1"/>
  <c r="P2275" i="1"/>
  <c r="G2277" i="1" a="1"/>
  <c r="G2277" i="1" s="1"/>
  <c r="F2277" i="1" a="1"/>
  <c r="F2277" i="1" s="1"/>
  <c r="P2274" i="1" a="1"/>
  <c r="P2274" i="1"/>
  <c r="I2275" i="1" a="1"/>
  <c r="I2275" i="1"/>
  <c r="H2275" i="1" a="1"/>
  <c r="H2275" i="1"/>
  <c r="F2274" i="1" a="1"/>
  <c r="F2274" i="1"/>
  <c r="J2271" i="1" a="1"/>
  <c r="J2271" i="1" s="1"/>
  <c r="Q2271" i="1" a="1"/>
  <c r="Q2271" i="1" s="1"/>
  <c r="J2275" i="1" a="1"/>
  <c r="J2275" i="1"/>
  <c r="F2275" i="1" a="1"/>
  <c r="F2275" i="1"/>
  <c r="P2271" i="1" a="1"/>
  <c r="P2271" i="1" s="1"/>
  <c r="O2275" i="1" a="1"/>
  <c r="O2275" i="1" s="1"/>
  <c r="Q2274" i="1" a="1"/>
  <c r="Q2274" i="1"/>
  <c r="L2274" i="1" a="1"/>
  <c r="L2274" i="1"/>
  <c r="O2274" i="1" a="1"/>
  <c r="O2274" i="1"/>
  <c r="K2274" i="1" a="1"/>
  <c r="K2274" i="1" s="1"/>
  <c r="N2277" i="1" a="1"/>
  <c r="N2277" i="1" s="1"/>
  <c r="I2274" i="1" a="1"/>
  <c r="I2274" i="1" s="1"/>
  <c r="L2271" i="1" a="1"/>
  <c r="L2271" i="1"/>
  <c r="N2275" i="1" a="1"/>
  <c r="N2275" i="1"/>
  <c r="M2277" i="1" a="1"/>
  <c r="M2277" i="1" s="1"/>
  <c r="Q2275" i="1" a="1"/>
  <c r="Q2275" i="1" s="1"/>
  <c r="M2275" i="1" a="1"/>
  <c r="M2275" i="1" s="1"/>
  <c r="G2275" i="1" a="1"/>
  <c r="G2275" i="1"/>
  <c r="K2275" i="1" a="1"/>
  <c r="K2275" i="1" s="1"/>
  <c r="H2277" i="1" a="1"/>
  <c r="H2277" i="1"/>
  <c r="O2271" i="1" a="1"/>
  <c r="O2271" i="1" s="1"/>
  <c r="L2277" i="1" a="1"/>
  <c r="L2277" i="1" s="1"/>
  <c r="K2277" i="1" a="1"/>
  <c r="K2277" i="1"/>
  <c r="J2277" i="1" a="1"/>
  <c r="J2277" i="1" s="1"/>
  <c r="I2277" i="1" a="1"/>
  <c r="I2277" i="1"/>
  <c r="N2274" i="1" a="1"/>
  <c r="N2274" i="1"/>
  <c r="K2271" i="1" a="1"/>
  <c r="K2271" i="1" s="1"/>
  <c r="L2275" i="1" a="1"/>
  <c r="L2275" i="1"/>
  <c r="J2274" i="1" a="1"/>
  <c r="J2274" i="1"/>
  <c r="G2274" i="1" a="1"/>
  <c r="G2274" i="1"/>
  <c r="M2274" i="1" a="1"/>
  <c r="M2274" i="1"/>
  <c r="M2271" i="1" a="1"/>
  <c r="M2271" i="1" s="1"/>
  <c r="H2274" i="1" a="1"/>
  <c r="H2274" i="1" s="1"/>
  <c r="G2271" i="1" a="1"/>
  <c r="G2271" i="1" s="1"/>
  <c r="F2271" i="1" a="1"/>
  <c r="F2271" i="1" s="1"/>
  <c r="H2269" i="1" a="1"/>
  <c r="H2269" i="1"/>
  <c r="Q2269" i="1" a="1"/>
  <c r="Q2269" i="1"/>
  <c r="P2269" i="1" a="1"/>
  <c r="P2269" i="1" s="1"/>
  <c r="O2269" i="1" a="1"/>
  <c r="O2269" i="1" s="1"/>
  <c r="L2265" i="1" a="1"/>
  <c r="L2265" i="1" s="1"/>
  <c r="N2269" i="1" a="1"/>
  <c r="N2269" i="1" s="1"/>
  <c r="L2269" i="1" a="1"/>
  <c r="L2269" i="1" s="1"/>
  <c r="K2269" i="1" a="1"/>
  <c r="K2269" i="1" s="1"/>
  <c r="G2265" i="1" a="1"/>
  <c r="G2265" i="1" s="1"/>
  <c r="J2269" i="1" a="1"/>
  <c r="J2269" i="1"/>
  <c r="O2265" i="1" a="1"/>
  <c r="O2265" i="1" s="1"/>
  <c r="G2269" i="1" a="1"/>
  <c r="G2269" i="1" s="1"/>
  <c r="H2265" i="1" a="1"/>
  <c r="H2265" i="1"/>
  <c r="F2269" i="1" a="1"/>
  <c r="F2269" i="1"/>
  <c r="Q2265" i="1" a="1"/>
  <c r="Q2265" i="1" s="1"/>
  <c r="Q2263" i="1" a="1"/>
  <c r="Q2263" i="1" s="1"/>
  <c r="K2267" i="1" a="1"/>
  <c r="K2267" i="1" s="1"/>
  <c r="J2267" i="1" a="1"/>
  <c r="J2267" i="1"/>
  <c r="P2267" i="1" a="1"/>
  <c r="P2267" i="1" s="1"/>
  <c r="O2267" i="1" a="1"/>
  <c r="O2267" i="1"/>
  <c r="L2267" i="1" a="1"/>
  <c r="L2267" i="1"/>
  <c r="I2265" i="1" a="1"/>
  <c r="I2265" i="1"/>
  <c r="M2267" i="1" a="1"/>
  <c r="M2267" i="1" s="1"/>
  <c r="M2265" i="1" a="1"/>
  <c r="M2265" i="1"/>
  <c r="H2267" i="1" a="1"/>
  <c r="H2267" i="1"/>
  <c r="P2265" i="1" a="1"/>
  <c r="P2265" i="1" s="1"/>
  <c r="F2265" i="1" a="1"/>
  <c r="F2265" i="1" s="1"/>
  <c r="G2267" i="1" a="1"/>
  <c r="G2267" i="1" s="1"/>
  <c r="P2263" i="1" a="1"/>
  <c r="P2263" i="1" s="1"/>
  <c r="I2271" i="1" a="1"/>
  <c r="I2271" i="1"/>
  <c r="H2271" i="1" a="1"/>
  <c r="H2271" i="1" s="1"/>
  <c r="Q2267" i="1" a="1"/>
  <c r="Q2267" i="1"/>
  <c r="M2269" i="1" a="1"/>
  <c r="M2269" i="1" s="1"/>
  <c r="I2269" i="1" a="1"/>
  <c r="I2269" i="1"/>
  <c r="N2263" i="1" a="1"/>
  <c r="N2263" i="1" s="1"/>
  <c r="N2267" i="1" a="1"/>
  <c r="N2267" i="1" s="1"/>
  <c r="I2267" i="1" a="1"/>
  <c r="I2267" i="1" s="1"/>
  <c r="N2265" i="1" a="1"/>
  <c r="N2265" i="1" s="1"/>
  <c r="K2265" i="1" a="1"/>
  <c r="K2265" i="1" s="1"/>
  <c r="J2265" i="1" a="1"/>
  <c r="J2265" i="1" s="1"/>
  <c r="O2263" i="1" a="1"/>
  <c r="O2263" i="1" s="1"/>
  <c r="F2267" i="1" a="1"/>
  <c r="F2267" i="1" s="1"/>
  <c r="Q2260" i="1" a="1"/>
  <c r="Q2260" i="1"/>
  <c r="F2261" i="1" a="1"/>
  <c r="F2261" i="1" s="1"/>
  <c r="N2261" i="1" a="1"/>
  <c r="N2261" i="1" s="1"/>
  <c r="M2261" i="1" a="1"/>
  <c r="M2261" i="1"/>
  <c r="P2260" i="1" a="1"/>
  <c r="P2260" i="1" s="1"/>
  <c r="J2261" i="1" a="1"/>
  <c r="J2261" i="1" s="1"/>
  <c r="I2261" i="1" a="1"/>
  <c r="I2261" i="1" s="1"/>
  <c r="G2261" i="1" a="1"/>
  <c r="G2261" i="1" s="1"/>
  <c r="L2260" i="1" a="1"/>
  <c r="L2260" i="1" s="1"/>
  <c r="H2261" i="1" a="1"/>
  <c r="H2261" i="1" s="1"/>
  <c r="M2263" i="1" a="1"/>
  <c r="M2263" i="1" s="1"/>
  <c r="L2261" i="1" a="1"/>
  <c r="L2261" i="1" s="1"/>
  <c r="L2263" i="1" a="1"/>
  <c r="L2263" i="1"/>
  <c r="K2263" i="1" a="1"/>
  <c r="K2263" i="1"/>
  <c r="J2263" i="1" a="1"/>
  <c r="J2263" i="1" s="1"/>
  <c r="I2263" i="1" a="1"/>
  <c r="I2263" i="1" s="1"/>
  <c r="M2260" i="1" a="1"/>
  <c r="M2260" i="1" s="1"/>
  <c r="O2261" i="1" a="1"/>
  <c r="O2261" i="1" s="1"/>
  <c r="H2263" i="1" a="1"/>
  <c r="H2263" i="1"/>
  <c r="G2263" i="1" a="1"/>
  <c r="G2263" i="1"/>
  <c r="N2260" i="1" a="1"/>
  <c r="N2260" i="1" s="1"/>
  <c r="F2263" i="1" a="1"/>
  <c r="F2263" i="1"/>
  <c r="O2260" i="1" a="1"/>
  <c r="O2260" i="1"/>
  <c r="Q2261" i="1" a="1"/>
  <c r="Q2261" i="1"/>
  <c r="P2261" i="1" a="1"/>
  <c r="P2261" i="1" s="1"/>
  <c r="K2261" i="1" a="1"/>
  <c r="K2261" i="1" s="1"/>
  <c r="K2260" i="1" a="1"/>
  <c r="K2260" i="1" s="1"/>
  <c r="J2260" i="1" a="1"/>
  <c r="J2260" i="1" s="1"/>
  <c r="I2260" i="1" a="1"/>
  <c r="I2260" i="1" s="1"/>
  <c r="P2258" i="1" a="1"/>
  <c r="P2258" i="1"/>
  <c r="O2258" i="1" a="1"/>
  <c r="O2258" i="1" s="1"/>
  <c r="M2258" i="1" a="1"/>
  <c r="M2258" i="1"/>
  <c r="F2258" i="1" a="1"/>
  <c r="F2258" i="1"/>
  <c r="L2258" i="1" a="1"/>
  <c r="L2258" i="1" s="1"/>
  <c r="N2255" i="1" a="1"/>
  <c r="N2255" i="1"/>
  <c r="M2255" i="1" a="1"/>
  <c r="M2255" i="1"/>
  <c r="L2255" i="1" a="1"/>
  <c r="L2255" i="1"/>
  <c r="J2258" i="1" a="1"/>
  <c r="J2258" i="1"/>
  <c r="F2252" i="1" a="1"/>
  <c r="F2252" i="1"/>
  <c r="I2258" i="1" a="1"/>
  <c r="I2258" i="1"/>
  <c r="H2256" i="1" a="1"/>
  <c r="H2256" i="1"/>
  <c r="H2258" i="1" a="1"/>
  <c r="H2258" i="1" s="1"/>
  <c r="F2256" i="1" a="1"/>
  <c r="F2256" i="1"/>
  <c r="H2255" i="1" a="1"/>
  <c r="H2255" i="1" s="1"/>
  <c r="K2256" i="1" a="1"/>
  <c r="K2256" i="1" s="1"/>
  <c r="N2252" i="1" a="1"/>
  <c r="N2252" i="1" s="1"/>
  <c r="Q2250" i="1" a="1"/>
  <c r="Q2250" i="1" s="1"/>
  <c r="G2256" i="1" a="1"/>
  <c r="G2256" i="1"/>
  <c r="I2255" i="1" a="1"/>
  <c r="I2255" i="1" s="1"/>
  <c r="F2255" i="1" a="1"/>
  <c r="F2255" i="1"/>
  <c r="N2250" i="1" a="1"/>
  <c r="N2250" i="1" s="1"/>
  <c r="M2250" i="1" a="1"/>
  <c r="M2250" i="1" s="1"/>
  <c r="G2258" i="1" a="1"/>
  <c r="G2258" i="1" s="1"/>
  <c r="Q2256" i="1" a="1"/>
  <c r="Q2256" i="1"/>
  <c r="O2256" i="1" a="1"/>
  <c r="O2256" i="1"/>
  <c r="J2256" i="1" a="1"/>
  <c r="J2256" i="1"/>
  <c r="P2250" i="1" a="1"/>
  <c r="P2250" i="1"/>
  <c r="K2252" i="1" a="1"/>
  <c r="K2252" i="1" s="1"/>
  <c r="P2256" i="1" a="1"/>
  <c r="P2256" i="1" s="1"/>
  <c r="O2252" i="1" a="1"/>
  <c r="O2252" i="1" s="1"/>
  <c r="M2256" i="1" a="1"/>
  <c r="M2256" i="1"/>
  <c r="Q2255" i="1" a="1"/>
  <c r="Q2255" i="1"/>
  <c r="I2252" i="1" a="1"/>
  <c r="I2252" i="1"/>
  <c r="O2255" i="1" a="1"/>
  <c r="O2255" i="1"/>
  <c r="K2255" i="1" a="1"/>
  <c r="K2255" i="1"/>
  <c r="P2252" i="1" a="1"/>
  <c r="P2252" i="1" s="1"/>
  <c r="M2252" i="1" a="1"/>
  <c r="M2252" i="1"/>
  <c r="G2255" i="1" a="1"/>
  <c r="G2255" i="1" s="1"/>
  <c r="O2250" i="1" a="1"/>
  <c r="O2250" i="1"/>
  <c r="L2252" i="1" a="1"/>
  <c r="L2252" i="1" s="1"/>
  <c r="H2260" i="1" a="1"/>
  <c r="H2260" i="1"/>
  <c r="G2260" i="1" a="1"/>
  <c r="G2260" i="1"/>
  <c r="F2260" i="1" a="1"/>
  <c r="F2260" i="1" s="1"/>
  <c r="I2256" i="1" a="1"/>
  <c r="I2256" i="1"/>
  <c r="K2258" i="1" a="1"/>
  <c r="K2258" i="1" s="1"/>
  <c r="L2256" i="1" a="1"/>
  <c r="L2256" i="1" s="1"/>
  <c r="P2255" i="1" a="1"/>
  <c r="P2255" i="1" s="1"/>
  <c r="Q2252" i="1" a="1"/>
  <c r="Q2252" i="1" s="1"/>
  <c r="H2252" i="1" a="1"/>
  <c r="H2252" i="1"/>
  <c r="G2252" i="1" a="1"/>
  <c r="G2252" i="1" s="1"/>
  <c r="N2258" i="1" a="1"/>
  <c r="N2258" i="1" s="1"/>
  <c r="N2256" i="1" a="1"/>
  <c r="N2256" i="1"/>
  <c r="J2252" i="1" a="1"/>
  <c r="J2252" i="1" s="1"/>
  <c r="J2255" i="1" a="1"/>
  <c r="J2255" i="1" s="1"/>
  <c r="Q2258" i="1" a="1"/>
  <c r="Q2258" i="1" s="1"/>
  <c r="G1032" i="1" a="1"/>
  <c r="G1032" i="1" s="1"/>
  <c r="P1029" i="1" a="1"/>
  <c r="P1029" i="1" s="1"/>
  <c r="N1029" i="1" a="1"/>
  <c r="N1029" i="1" s="1"/>
  <c r="J1029" i="1" a="1"/>
  <c r="J1029" i="1" s="1"/>
  <c r="I1029" i="1" a="1"/>
  <c r="I1029" i="1"/>
  <c r="M1029" i="1" a="1"/>
  <c r="M1029" i="1"/>
  <c r="K1029" i="1" a="1"/>
  <c r="K1029" i="1" s="1"/>
  <c r="O1029" i="1" a="1"/>
  <c r="O1029" i="1" s="1"/>
  <c r="L1029" i="1" a="1"/>
  <c r="L1029" i="1" s="1"/>
  <c r="F1032" i="1" a="1"/>
  <c r="F1032" i="1"/>
  <c r="K1032" i="1" a="1"/>
  <c r="K1032" i="1"/>
  <c r="J1032" i="1" a="1"/>
  <c r="J1032" i="1"/>
  <c r="Q1029" i="1" a="1"/>
  <c r="Q1029" i="1"/>
  <c r="I1032" i="1" a="1"/>
  <c r="I1032" i="1"/>
  <c r="H1032" i="1" a="1"/>
  <c r="H1032" i="1"/>
  <c r="G1027" i="1" a="1"/>
  <c r="G1027" i="1" s="1"/>
  <c r="H1027" i="1" a="1"/>
  <c r="H1027" i="1" s="1"/>
  <c r="F1027" i="1" a="1"/>
  <c r="F1027" i="1"/>
  <c r="P1024" i="1" a="1"/>
  <c r="P1024" i="1" s="1"/>
  <c r="O1024" i="1" a="1"/>
  <c r="O1024" i="1" s="1"/>
  <c r="N1024" i="1" a="1"/>
  <c r="N1024" i="1" s="1"/>
  <c r="J1024" i="1" a="1"/>
  <c r="J1024" i="1" s="1"/>
  <c r="Q1024" i="1" a="1"/>
  <c r="Q1024" i="1"/>
  <c r="K1024" i="1" a="1"/>
  <c r="K1024" i="1" s="1"/>
  <c r="M1024" i="1" a="1"/>
  <c r="M1024" i="1" s="1"/>
  <c r="H1029" i="1" a="1"/>
  <c r="H1029" i="1"/>
  <c r="Q1027" i="1" a="1"/>
  <c r="Q1027" i="1" s="1"/>
  <c r="K1027" i="1" a="1"/>
  <c r="K1027" i="1"/>
  <c r="I1024" i="1" a="1"/>
  <c r="I1024" i="1" s="1"/>
  <c r="G1029" i="1" a="1"/>
  <c r="G1029" i="1" s="1"/>
  <c r="F1029" i="1" a="1"/>
  <c r="F1029" i="1"/>
  <c r="I1027" i="1" a="1"/>
  <c r="I1027" i="1" s="1"/>
  <c r="M1027" i="1" a="1"/>
  <c r="M1027" i="1" s="1"/>
  <c r="H1024" i="1" a="1"/>
  <c r="H1024" i="1"/>
  <c r="O1027" i="1" a="1"/>
  <c r="O1027" i="1"/>
  <c r="N1027" i="1" a="1"/>
  <c r="N1027" i="1" s="1"/>
  <c r="L1024" i="1" a="1"/>
  <c r="L1024" i="1"/>
  <c r="G1024" i="1" a="1"/>
  <c r="G1024" i="1"/>
  <c r="P1027" i="1" a="1"/>
  <c r="P1027" i="1" s="1"/>
  <c r="L1027" i="1" a="1"/>
  <c r="L1027" i="1" s="1"/>
  <c r="J1027" i="1" a="1"/>
  <c r="J1027" i="1" s="1"/>
  <c r="F1024" i="1" a="1"/>
  <c r="F1024" i="1"/>
  <c r="F999" i="1" a="1"/>
  <c r="F999" i="1" s="1"/>
  <c r="F1051" i="1" s="1" a="1"/>
  <c r="F1051" i="1" s="1"/>
  <c r="J1008" i="1" a="1"/>
  <c r="J1008" i="1" s="1"/>
  <c r="J1054" i="1" s="1" a="1"/>
  <c r="J1054" i="1" s="1"/>
  <c r="N999" i="1" a="1"/>
  <c r="N999" i="1" s="1"/>
  <c r="N1051" i="1" s="1" a="1"/>
  <c r="N1051" i="1" s="1"/>
  <c r="K999" i="1" a="1"/>
  <c r="K999" i="1"/>
  <c r="K1051" i="1" s="1" a="1"/>
  <c r="K1051" i="1" s="1"/>
  <c r="J998" i="1" a="1"/>
  <c r="J998" i="1"/>
  <c r="I998" i="1" a="1"/>
  <c r="I998" i="1" s="1"/>
  <c r="F998" i="1" a="1"/>
  <c r="F998" i="1" s="1"/>
  <c r="Q1008" i="1" a="1"/>
  <c r="Q1008" i="1" s="1"/>
  <c r="P1008" i="1" a="1"/>
  <c r="P1008" i="1"/>
  <c r="O1008" i="1" a="1"/>
  <c r="O1008" i="1" s="1"/>
  <c r="O1054" i="1" s="1" a="1"/>
  <c r="O1054" i="1" s="1"/>
  <c r="N1008" i="1" a="1"/>
  <c r="N1008" i="1"/>
  <c r="G998" i="1" a="1"/>
  <c r="G998" i="1" s="1"/>
  <c r="L1008" i="1" a="1"/>
  <c r="L1008" i="1" s="1"/>
  <c r="L1054" i="1" s="1" a="1"/>
  <c r="L1054" i="1" s="1"/>
  <c r="P998" i="1" a="1"/>
  <c r="P998" i="1" s="1"/>
  <c r="K998" i="1" a="1"/>
  <c r="K998" i="1" s="1"/>
  <c r="G999" i="1" a="1"/>
  <c r="G999" i="1" s="1"/>
  <c r="G1051" i="1" s="1" a="1"/>
  <c r="G1051" i="1" s="1"/>
  <c r="J999" i="1" a="1"/>
  <c r="J999" i="1"/>
  <c r="F1008" i="1" a="1"/>
  <c r="F1008" i="1" s="1"/>
  <c r="F1054" i="1" s="1" a="1"/>
  <c r="F1054" i="1" s="1"/>
  <c r="K1008" i="1" a="1"/>
  <c r="K1008" i="1" s="1"/>
  <c r="G1008" i="1" a="1"/>
  <c r="G1008" i="1" s="1"/>
  <c r="G1054" i="1" s="1" a="1"/>
  <c r="G1054" i="1" s="1"/>
  <c r="M999" i="1" a="1"/>
  <c r="M999" i="1"/>
  <c r="Q998" i="1" a="1"/>
  <c r="Q998" i="1"/>
  <c r="I999" i="1" a="1"/>
  <c r="I999" i="1"/>
  <c r="O998" i="1" a="1"/>
  <c r="O998" i="1"/>
  <c r="H999" i="1" a="1"/>
  <c r="H999" i="1" s="1"/>
  <c r="H1051" i="1" s="1" a="1"/>
  <c r="H1051" i="1" s="1"/>
  <c r="Q999" i="1" a="1"/>
  <c r="Q999" i="1"/>
  <c r="P999" i="1" a="1"/>
  <c r="P999" i="1" s="1"/>
  <c r="P1051" i="1" s="1" a="1"/>
  <c r="P1051" i="1" s="1"/>
  <c r="M998" i="1" a="1"/>
  <c r="M998" i="1" s="1"/>
  <c r="N998" i="1" a="1"/>
  <c r="N998" i="1"/>
  <c r="M1008" i="1" a="1"/>
  <c r="M1008" i="1" s="1"/>
  <c r="M1054" i="1" s="1" a="1"/>
  <c r="M1054" i="1" s="1"/>
  <c r="I1008" i="1" a="1"/>
  <c r="I1008" i="1" s="1"/>
  <c r="I1054" i="1" s="1" a="1"/>
  <c r="I1054" i="1" s="1"/>
  <c r="H1008" i="1" a="1"/>
  <c r="H1008" i="1" s="1"/>
  <c r="L999" i="1" a="1"/>
  <c r="L999" i="1"/>
  <c r="H998" i="1" a="1"/>
  <c r="H998" i="1"/>
  <c r="L998" i="1" a="1"/>
  <c r="L998" i="1" s="1"/>
  <c r="O999" i="1" a="1"/>
  <c r="O999" i="1"/>
  <c r="O1051" i="1" s="1" a="1"/>
  <c r="O1051" i="1" s="1"/>
  <c r="M979" i="1" a="1"/>
  <c r="M979" i="1" s="1"/>
  <c r="M1053" i="1" s="1" a="1"/>
  <c r="M1053" i="1" s="1"/>
  <c r="G985" i="1" a="1"/>
  <c r="G985" i="1"/>
  <c r="H979" i="1" a="1"/>
  <c r="H979" i="1"/>
  <c r="O978" i="1" a="1"/>
  <c r="O978" i="1" s="1"/>
  <c r="N979" i="1" a="1"/>
  <c r="N979" i="1"/>
  <c r="Q991" i="1" a="1"/>
  <c r="Q991" i="1" s="1"/>
  <c r="P985" i="1" a="1"/>
  <c r="P985" i="1"/>
  <c r="P991" i="1" a="1"/>
  <c r="P991" i="1" s="1"/>
  <c r="K979" i="1" a="1"/>
  <c r="K979" i="1" s="1"/>
  <c r="K1053" i="1" s="1" a="1"/>
  <c r="K1053" i="1" s="1"/>
  <c r="F979" i="1" a="1"/>
  <c r="F979" i="1"/>
  <c r="J985" i="1" a="1"/>
  <c r="J985" i="1" s="1"/>
  <c r="F985" i="1" a="1"/>
  <c r="F985" i="1" s="1"/>
  <c r="P978" i="1" a="1"/>
  <c r="P978" i="1" s="1"/>
  <c r="N991" i="1" a="1"/>
  <c r="N991" i="1"/>
  <c r="I979" i="1" a="1"/>
  <c r="I979" i="1"/>
  <c r="J991" i="1" a="1"/>
  <c r="J991" i="1" s="1"/>
  <c r="O979" i="1" a="1"/>
  <c r="O979" i="1" s="1"/>
  <c r="O1053" i="1" s="1" a="1"/>
  <c r="O1053" i="1" s="1"/>
  <c r="M991" i="1" a="1"/>
  <c r="M991" i="1" s="1"/>
  <c r="Q979" i="1" a="1"/>
  <c r="Q979" i="1"/>
  <c r="Q1053" i="1" s="1" a="1"/>
  <c r="Q1053" i="1" s="1"/>
  <c r="I991" i="1" a="1"/>
  <c r="I991" i="1" s="1"/>
  <c r="L991" i="1" a="1"/>
  <c r="L991" i="1" s="1"/>
  <c r="K991" i="1" a="1"/>
  <c r="K991" i="1" s="1"/>
  <c r="F991" i="1" a="1"/>
  <c r="F991" i="1"/>
  <c r="K985" i="1" a="1"/>
  <c r="K985" i="1" s="1"/>
  <c r="I985" i="1" a="1"/>
  <c r="I985" i="1"/>
  <c r="O985" i="1" a="1"/>
  <c r="O985" i="1"/>
  <c r="P979" i="1" a="1"/>
  <c r="P979" i="1"/>
  <c r="Q985" i="1" a="1"/>
  <c r="Q985" i="1" s="1"/>
  <c r="J979" i="1" a="1"/>
  <c r="J979" i="1" s="1"/>
  <c r="J1053" i="1" s="1" a="1"/>
  <c r="J1053" i="1" s="1"/>
  <c r="N985" i="1" a="1"/>
  <c r="N985" i="1"/>
  <c r="Q978" i="1" a="1"/>
  <c r="Q978" i="1"/>
  <c r="M985" i="1" a="1"/>
  <c r="M985" i="1" s="1"/>
  <c r="L985" i="1" a="1"/>
  <c r="L985" i="1" s="1"/>
  <c r="H985" i="1" a="1"/>
  <c r="H985" i="1" s="1"/>
  <c r="G979" i="1" a="1"/>
  <c r="G979" i="1" s="1"/>
  <c r="L979" i="1" a="1"/>
  <c r="L979" i="1" s="1"/>
  <c r="L1053" i="1" s="1" a="1"/>
  <c r="L1053" i="1" s="1"/>
  <c r="M978" i="1" a="1"/>
  <c r="M978" i="1" s="1"/>
  <c r="H991" i="1" a="1"/>
  <c r="H991" i="1"/>
  <c r="O991" i="1" a="1"/>
  <c r="O991" i="1"/>
  <c r="N978" i="1" a="1"/>
  <c r="N978" i="1"/>
  <c r="G991" i="1" a="1"/>
  <c r="G991" i="1" s="1"/>
  <c r="F976" i="1" a="1"/>
  <c r="F976" i="1" s="1"/>
  <c r="L978" i="1" a="1"/>
  <c r="L978" i="1"/>
  <c r="N976" i="1" a="1"/>
  <c r="N976" i="1"/>
  <c r="G975" i="1" a="1"/>
  <c r="G975" i="1" s="1"/>
  <c r="I978" i="1" a="1"/>
  <c r="I978" i="1" s="1"/>
  <c r="H978" i="1" a="1"/>
  <c r="H978" i="1"/>
  <c r="M976" i="1" a="1"/>
  <c r="M976" i="1"/>
  <c r="M975" i="1" a="1"/>
  <c r="M975" i="1"/>
  <c r="K978" i="1" a="1"/>
  <c r="K978" i="1" s="1"/>
  <c r="O975" i="1" a="1"/>
  <c r="O975" i="1" s="1"/>
  <c r="L976" i="1" a="1"/>
  <c r="L976" i="1" s="1"/>
  <c r="H975" i="1" a="1"/>
  <c r="H975" i="1" s="1"/>
  <c r="J978" i="1" a="1"/>
  <c r="J978" i="1" s="1"/>
  <c r="P976" i="1" a="1"/>
  <c r="P976" i="1"/>
  <c r="Q976" i="1" a="1"/>
  <c r="Q976" i="1"/>
  <c r="G978" i="1" a="1"/>
  <c r="G978" i="1" s="1"/>
  <c r="F978" i="1" a="1"/>
  <c r="F978" i="1"/>
  <c r="O976" i="1" a="1"/>
  <c r="O976" i="1"/>
  <c r="K976" i="1" a="1"/>
  <c r="K976" i="1"/>
  <c r="K975" i="1" a="1"/>
  <c r="K975" i="1" s="1"/>
  <c r="Q975" i="1" a="1"/>
  <c r="Q975" i="1" s="1"/>
  <c r="F975" i="1" a="1"/>
  <c r="F975" i="1"/>
  <c r="J976" i="1" a="1"/>
  <c r="J976" i="1" s="1"/>
  <c r="I975" i="1" a="1"/>
  <c r="I975" i="1"/>
  <c r="L975" i="1" a="1"/>
  <c r="L975" i="1" s="1"/>
  <c r="H976" i="1" a="1"/>
  <c r="H976" i="1"/>
  <c r="N975" i="1" a="1"/>
  <c r="N975" i="1"/>
  <c r="P975" i="1" a="1"/>
  <c r="P975" i="1" s="1"/>
  <c r="I976" i="1" a="1"/>
  <c r="I976" i="1" s="1"/>
  <c r="J975" i="1" a="1"/>
  <c r="J975" i="1" s="1"/>
  <c r="G976" i="1" a="1"/>
  <c r="G976" i="1"/>
  <c r="I928" i="1" a="1"/>
  <c r="I928" i="1"/>
  <c r="H928" i="1" a="1"/>
  <c r="H928" i="1"/>
  <c r="M916" i="1" a="1"/>
  <c r="M916" i="1" s="1"/>
  <c r="N928" i="1" a="1"/>
  <c r="N928" i="1"/>
  <c r="K928" i="1" a="1"/>
  <c r="K928" i="1" s="1"/>
  <c r="G928" i="1" a="1"/>
  <c r="G928" i="1" s="1"/>
  <c r="F928" i="1" a="1"/>
  <c r="F928" i="1" s="1"/>
  <c r="P928" i="1" a="1"/>
  <c r="P928" i="1"/>
  <c r="J928" i="1" a="1"/>
  <c r="J928" i="1" s="1"/>
  <c r="P916" i="1" a="1"/>
  <c r="P916" i="1"/>
  <c r="N916" i="1" a="1"/>
  <c r="N916" i="1"/>
  <c r="Q928" i="1" a="1"/>
  <c r="Q928" i="1"/>
  <c r="L916" i="1" a="1"/>
  <c r="L916" i="1"/>
  <c r="M928" i="1" a="1"/>
  <c r="M928" i="1" s="1"/>
  <c r="L928" i="1" a="1"/>
  <c r="L928" i="1"/>
  <c r="K916" i="1" a="1"/>
  <c r="K916" i="1" s="1"/>
  <c r="Q916" i="1" a="1"/>
  <c r="Q916" i="1" s="1"/>
  <c r="O916" i="1" a="1"/>
  <c r="O916" i="1" s="1"/>
  <c r="O928" i="1" a="1"/>
  <c r="O928" i="1"/>
  <c r="Q1054" i="1" a="1"/>
  <c r="Q1054" i="1" s="1"/>
  <c r="P1053" i="1" a="1"/>
  <c r="P1053" i="1" s="1"/>
  <c r="P1054" i="1" a="1"/>
  <c r="P1054" i="1" s="1"/>
  <c r="N1054" i="1" a="1"/>
  <c r="N1054" i="1" s="1"/>
  <c r="K1054" i="1" a="1"/>
  <c r="K1054" i="1"/>
  <c r="H1054" i="1" a="1"/>
  <c r="H1054" i="1" s="1"/>
  <c r="H1053" i="1" a="1"/>
  <c r="H1053" i="1"/>
  <c r="I1051" i="1" a="1"/>
  <c r="I1051" i="1"/>
  <c r="I1053" i="1" a="1"/>
  <c r="I1053" i="1" s="1"/>
  <c r="N1053" i="1" a="1"/>
  <c r="N1053" i="1" s="1"/>
  <c r="G1053" i="1" a="1"/>
  <c r="G1053" i="1" s="1"/>
  <c r="M1051" i="1" a="1"/>
  <c r="M1051" i="1" s="1"/>
  <c r="J1051" i="1" a="1"/>
  <c r="J1051" i="1" s="1"/>
  <c r="F1053" i="1" a="1"/>
  <c r="F1053" i="1" s="1"/>
  <c r="Q1051" i="1" a="1"/>
  <c r="Q1051" i="1" s="1"/>
  <c r="L1051" i="1" a="1"/>
  <c r="L1051" i="1" s="1"/>
  <c r="Q1041" i="1" a="1"/>
  <c r="Q1041" i="1" s="1"/>
  <c r="K1041" i="1" a="1"/>
  <c r="K1041" i="1" s="1"/>
  <c r="N1041" i="1" a="1"/>
  <c r="N1041" i="1"/>
  <c r="P1041" i="1" a="1"/>
  <c r="P1041" i="1"/>
  <c r="O1041" i="1" a="1"/>
  <c r="O1041" i="1"/>
  <c r="M1041" i="1" a="1"/>
  <c r="M1041" i="1"/>
  <c r="L1041" i="1" a="1"/>
  <c r="L1041" i="1" s="1"/>
  <c r="L1039" i="1" a="1"/>
  <c r="L1039" i="1"/>
  <c r="J1041" i="1" a="1"/>
  <c r="J1041" i="1"/>
  <c r="I1041" i="1" a="1"/>
  <c r="I1041" i="1"/>
  <c r="H1041" i="1" a="1"/>
  <c r="H1041" i="1" s="1"/>
  <c r="M1039" i="1" a="1"/>
  <c r="M1039" i="1" s="1"/>
  <c r="G1041" i="1" a="1"/>
  <c r="G1041" i="1" s="1"/>
  <c r="F1041" i="1" a="1"/>
  <c r="F1041" i="1" s="1"/>
  <c r="O1039" i="1" a="1"/>
  <c r="O1039" i="1" s="1"/>
  <c r="P1039" i="1" a="1"/>
  <c r="P1039" i="1"/>
  <c r="N1039" i="1" a="1"/>
  <c r="N1039" i="1" s="1"/>
  <c r="K1039" i="1" a="1"/>
  <c r="K1039" i="1" s="1"/>
  <c r="G1039" i="1" a="1"/>
  <c r="G1039" i="1" s="1"/>
  <c r="F1039" i="1" a="1"/>
  <c r="F1039" i="1"/>
  <c r="Q1039" i="1" a="1"/>
  <c r="Q1039" i="1" s="1"/>
  <c r="I1039" i="1" a="1"/>
  <c r="I1039" i="1"/>
  <c r="H1039" i="1" a="1"/>
  <c r="H1039" i="1"/>
  <c r="J1039" i="1" a="1"/>
  <c r="J1039" i="1" s="1"/>
  <c r="N1032" i="1" a="1"/>
  <c r="N1032" i="1"/>
  <c r="L1032" i="1" a="1"/>
  <c r="L1032" i="1"/>
  <c r="M1032" i="1" a="1"/>
  <c r="M1032" i="1" s="1"/>
  <c r="Q1032" i="1" a="1"/>
  <c r="Q1032" i="1" s="1"/>
  <c r="P1032" i="1" a="1"/>
  <c r="P1032" i="1"/>
  <c r="O1032" i="1" a="1"/>
  <c r="O1032" i="1" s="1"/>
  <c r="Q856" i="1"/>
  <c r="Q855" i="1" s="1"/>
  <c r="P856" i="1"/>
  <c r="O856" i="1"/>
  <c r="N856" i="1"/>
  <c r="N855" i="1" s="1"/>
  <c r="M856" i="1"/>
  <c r="M855" i="1" s="1"/>
  <c r="L856" i="1"/>
  <c r="L855" i="1" s="1"/>
  <c r="K856" i="1"/>
  <c r="J856" i="1"/>
  <c r="I856" i="1"/>
  <c r="H856" i="1"/>
  <c r="G856" i="1"/>
  <c r="F856" i="1"/>
  <c r="F855" i="1" s="1"/>
  <c r="P855" i="1"/>
  <c r="O855" i="1"/>
  <c r="K855" i="1"/>
  <c r="J855" i="1"/>
  <c r="I855" i="1"/>
  <c r="H855" i="1"/>
  <c r="G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P787" i="1"/>
  <c r="P786" i="1"/>
  <c r="N786" i="1"/>
  <c r="N787" i="1" s="1"/>
  <c r="J786" i="1"/>
  <c r="J787" i="1" s="1"/>
  <c r="H786" i="1"/>
  <c r="H787" i="1" s="1"/>
  <c r="P783" i="1"/>
  <c r="M783" i="1"/>
  <c r="L783" i="1"/>
  <c r="K783" i="1"/>
  <c r="J783" i="1"/>
  <c r="I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Q783" i="1" s="1"/>
  <c r="P779" i="1"/>
  <c r="O779" i="1"/>
  <c r="O783" i="1" s="1"/>
  <c r="M779" i="1"/>
  <c r="M786" i="1" s="1"/>
  <c r="M787" i="1" s="1"/>
  <c r="L779" i="1"/>
  <c r="L786" i="1" s="1"/>
  <c r="L787" i="1" s="1"/>
  <c r="H779" i="1"/>
  <c r="H783" i="1" s="1"/>
  <c r="F779" i="1"/>
  <c r="F786" i="1" s="1"/>
  <c r="F787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I675" i="1"/>
  <c r="H675" i="1"/>
  <c r="G675" i="1"/>
  <c r="F675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P675" i="1" s="1"/>
  <c r="O669" i="1"/>
  <c r="O675" i="1" s="1"/>
  <c r="N669" i="1"/>
  <c r="N675" i="1" s="1"/>
  <c r="M669" i="1"/>
  <c r="M675" i="1" s="1"/>
  <c r="L669" i="1"/>
  <c r="L675" i="1" s="1"/>
  <c r="K669" i="1"/>
  <c r="K675" i="1" s="1"/>
  <c r="J669" i="1"/>
  <c r="J675" i="1" s="1"/>
  <c r="I669" i="1"/>
  <c r="H669" i="1"/>
  <c r="G669" i="1"/>
  <c r="F669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J520" i="1"/>
  <c r="I519" i="1"/>
  <c r="H519" i="1"/>
  <c r="F519" i="1"/>
  <c r="O516" i="1"/>
  <c r="M516" i="1"/>
  <c r="G516" i="1"/>
  <c r="Q515" i="1"/>
  <c r="O515" i="1"/>
  <c r="H515" i="1"/>
  <c r="G515" i="1"/>
  <c r="F51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K480" i="1"/>
  <c r="O479" i="1"/>
  <c r="N479" i="1"/>
  <c r="M479" i="1"/>
  <c r="K479" i="1"/>
  <c r="K477" i="1"/>
  <c r="I477" i="1"/>
  <c r="Q476" i="1"/>
  <c r="O475" i="1"/>
  <c r="F475" i="1"/>
  <c r="N474" i="1"/>
  <c r="J474" i="1"/>
  <c r="K473" i="1"/>
  <c r="I473" i="1"/>
  <c r="H473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M437" i="1"/>
  <c r="L429" i="1"/>
  <c r="N419" i="1"/>
  <c r="I419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H400" i="1"/>
  <c r="H520" i="1" s="1"/>
  <c r="G400" i="1"/>
  <c r="G520" i="1" s="1"/>
  <c r="F400" i="1"/>
  <c r="F520" i="1" s="1"/>
  <c r="Q399" i="1"/>
  <c r="Q519" i="1" s="1"/>
  <c r="O399" i="1"/>
  <c r="O519" i="1" s="1"/>
  <c r="M399" i="1"/>
  <c r="M519" i="1" s="1"/>
  <c r="K399" i="1"/>
  <c r="K519" i="1" s="1"/>
  <c r="I399" i="1"/>
  <c r="G399" i="1"/>
  <c r="G519" i="1" s="1"/>
  <c r="F399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F386" i="1"/>
  <c r="F517" i="1" s="1"/>
  <c r="Q385" i="1"/>
  <c r="Q516" i="1" s="1"/>
  <c r="P385" i="1"/>
  <c r="P516" i="1" s="1"/>
  <c r="Q384" i="1"/>
  <c r="M384" i="1"/>
  <c r="M515" i="1" s="1"/>
  <c r="L384" i="1"/>
  <c r="L515" i="1" s="1"/>
  <c r="K384" i="1"/>
  <c r="K515" i="1" s="1"/>
  <c r="J384" i="1"/>
  <c r="J515" i="1" s="1"/>
  <c r="I384" i="1"/>
  <c r="I515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O364" i="1"/>
  <c r="N364" i="1"/>
  <c r="L364" i="1"/>
  <c r="K364" i="1"/>
  <c r="J364" i="1"/>
  <c r="O363" i="1"/>
  <c r="O504" i="1" s="1"/>
  <c r="N363" i="1"/>
  <c r="N504" i="1" s="1"/>
  <c r="G362" i="1"/>
  <c r="G429" i="1" s="1"/>
  <c r="F362" i="1"/>
  <c r="F429" i="1" s="1"/>
  <c r="L361" i="1"/>
  <c r="L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Q324" i="1"/>
  <c r="Q479" i="1" s="1"/>
  <c r="O324" i="1"/>
  <c r="N324" i="1"/>
  <c r="M324" i="1"/>
  <c r="K324" i="1"/>
  <c r="J324" i="1"/>
  <c r="J479" i="1" s="1"/>
  <c r="I324" i="1"/>
  <c r="I479" i="1" s="1"/>
  <c r="F324" i="1"/>
  <c r="F479" i="1" s="1"/>
  <c r="L322" i="1"/>
  <c r="L477" i="1" s="1"/>
  <c r="J322" i="1"/>
  <c r="J477" i="1" s="1"/>
  <c r="H322" i="1"/>
  <c r="H477" i="1" s="1"/>
  <c r="G322" i="1"/>
  <c r="G477" i="1" s="1"/>
  <c r="F322" i="1"/>
  <c r="F477" i="1" s="1"/>
  <c r="O321" i="1"/>
  <c r="O476" i="1" s="1"/>
  <c r="N321" i="1"/>
  <c r="N476" i="1" s="1"/>
  <c r="M321" i="1"/>
  <c r="M476" i="1" s="1"/>
  <c r="L321" i="1"/>
  <c r="L476" i="1" s="1"/>
  <c r="Q319" i="1"/>
  <c r="Q474" i="1" s="1"/>
  <c r="O319" i="1"/>
  <c r="O474" i="1" s="1"/>
  <c r="N319" i="1"/>
  <c r="J319" i="1"/>
  <c r="K318" i="1"/>
  <c r="G318" i="1"/>
  <c r="G473" i="1" s="1"/>
  <c r="F318" i="1"/>
  <c r="F473" i="1" s="1"/>
  <c r="Q317" i="1"/>
  <c r="Q472" i="1" s="1"/>
  <c r="Q315" i="1"/>
  <c r="Q420" i="1" s="1"/>
  <c r="N315" i="1"/>
  <c r="N420" i="1" s="1"/>
  <c r="M315" i="1"/>
  <c r="M420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N301" i="1"/>
  <c r="N465" i="1" s="1"/>
  <c r="M301" i="1"/>
  <c r="M465" i="1" s="1"/>
  <c r="L301" i="1"/>
  <c r="L465" i="1" s="1"/>
  <c r="K301" i="1"/>
  <c r="K465" i="1" s="1"/>
  <c r="J301" i="1"/>
  <c r="J465" i="1" s="1"/>
  <c r="I301" i="1"/>
  <c r="I465" i="1" s="1"/>
  <c r="G301" i="1"/>
  <c r="G465" i="1" s="1"/>
  <c r="F301" i="1"/>
  <c r="F465" i="1" s="1"/>
  <c r="Q300" i="1"/>
  <c r="Q413" i="1" s="1"/>
  <c r="P300" i="1"/>
  <c r="P413" i="1" s="1"/>
  <c r="O300" i="1"/>
  <c r="O413" i="1" s="1"/>
  <c r="M300" i="1"/>
  <c r="M413" i="1" s="1"/>
  <c r="L300" i="1"/>
  <c r="L413" i="1" s="1"/>
  <c r="I300" i="1"/>
  <c r="I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Q129" i="1"/>
  <c r="H129" i="1"/>
  <c r="Q128" i="1"/>
  <c r="O128" i="1"/>
  <c r="N128" i="1"/>
  <c r="M128" i="1"/>
  <c r="K128" i="1"/>
  <c r="J128" i="1"/>
  <c r="I128" i="1"/>
  <c r="H128" i="1"/>
  <c r="G128" i="1"/>
  <c r="F128" i="1"/>
  <c r="K126" i="1"/>
  <c r="J126" i="1"/>
  <c r="I126" i="1"/>
  <c r="G126" i="1"/>
  <c r="F126" i="1"/>
  <c r="Q125" i="1"/>
  <c r="P125" i="1"/>
  <c r="O125" i="1"/>
  <c r="N125" i="1"/>
  <c r="M125" i="1"/>
  <c r="L125" i="1"/>
  <c r="J125" i="1"/>
  <c r="J124" i="1"/>
  <c r="F124" i="1"/>
  <c r="Q123" i="1"/>
  <c r="O123" i="1"/>
  <c r="N123" i="1"/>
  <c r="M123" i="1"/>
  <c r="L123" i="1"/>
  <c r="K123" i="1"/>
  <c r="J123" i="1"/>
  <c r="I123" i="1"/>
  <c r="Q122" i="1"/>
  <c r="I122" i="1"/>
  <c r="H122" i="1"/>
  <c r="Q121" i="1"/>
  <c r="P121" i="1"/>
  <c r="O121" i="1"/>
  <c r="N121" i="1"/>
  <c r="M121" i="1"/>
  <c r="K121" i="1"/>
  <c r="J121" i="1"/>
  <c r="I121" i="1"/>
  <c r="H121" i="1"/>
  <c r="G121" i="1"/>
  <c r="F121" i="1"/>
  <c r="Q120" i="1"/>
  <c r="M120" i="1"/>
  <c r="K119" i="1"/>
  <c r="J119" i="1"/>
  <c r="I119" i="1"/>
  <c r="G119" i="1"/>
  <c r="F119" i="1"/>
  <c r="Q118" i="1"/>
  <c r="P118" i="1"/>
  <c r="O118" i="1"/>
  <c r="N118" i="1"/>
  <c r="M118" i="1"/>
  <c r="I118" i="1"/>
  <c r="H118" i="1"/>
  <c r="G117" i="1"/>
  <c r="Q116" i="1"/>
  <c r="O116" i="1"/>
  <c r="N116" i="1"/>
  <c r="M116" i="1"/>
  <c r="L116" i="1"/>
  <c r="K116" i="1"/>
  <c r="J116" i="1"/>
  <c r="I116" i="1"/>
  <c r="G116" i="1"/>
  <c r="F116" i="1"/>
  <c r="Q115" i="1"/>
  <c r="H115" i="1"/>
  <c r="F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Q289" i="1"/>
  <c r="P289" i="1"/>
  <c r="P399" i="1" s="1"/>
  <c r="P519" i="1" s="1"/>
  <c r="O289" i="1"/>
  <c r="N289" i="1"/>
  <c r="N399" i="1" s="1"/>
  <c r="N519" i="1" s="1"/>
  <c r="M289" i="1"/>
  <c r="L289" i="1"/>
  <c r="K289" i="1"/>
  <c r="J289" i="1"/>
  <c r="I289" i="1"/>
  <c r="H289" i="1"/>
  <c r="G289" i="1"/>
  <c r="F289" i="1"/>
  <c r="Q287" i="1"/>
  <c r="P287" i="1"/>
  <c r="O287" i="1"/>
  <c r="O386" i="1" s="1"/>
  <c r="O517" i="1" s="1"/>
  <c r="N287" i="1"/>
  <c r="N386" i="1" s="1"/>
  <c r="N517" i="1" s="1"/>
  <c r="M287" i="1"/>
  <c r="M386" i="1" s="1"/>
  <c r="M517" i="1" s="1"/>
  <c r="L287" i="1"/>
  <c r="L386" i="1" s="1"/>
  <c r="L517" i="1" s="1"/>
  <c r="K287" i="1"/>
  <c r="K386" i="1" s="1"/>
  <c r="K517" i="1" s="1"/>
  <c r="J287" i="1"/>
  <c r="J386" i="1" s="1"/>
  <c r="J517" i="1" s="1"/>
  <c r="I287" i="1"/>
  <c r="I386" i="1" s="1"/>
  <c r="I517" i="1" s="1"/>
  <c r="H287" i="1"/>
  <c r="G287" i="1"/>
  <c r="G386" i="1" s="1"/>
  <c r="G517" i="1" s="1"/>
  <c r="F287" i="1"/>
  <c r="Q286" i="1"/>
  <c r="P286" i="1"/>
  <c r="O286" i="1"/>
  <c r="N286" i="1"/>
  <c r="N385" i="1" s="1"/>
  <c r="N516" i="1" s="1"/>
  <c r="M286" i="1"/>
  <c r="L286" i="1"/>
  <c r="K286" i="1"/>
  <c r="J286" i="1"/>
  <c r="I286" i="1"/>
  <c r="H286" i="1"/>
  <c r="G286" i="1"/>
  <c r="F286" i="1"/>
  <c r="Q285" i="1"/>
  <c r="P285" i="1"/>
  <c r="O285" i="1"/>
  <c r="N285" i="1"/>
  <c r="M285" i="1"/>
  <c r="L285" i="1"/>
  <c r="K285" i="1"/>
  <c r="J285" i="1"/>
  <c r="I285" i="1"/>
  <c r="H285" i="1"/>
  <c r="G285" i="1"/>
  <c r="G384" i="1" s="1"/>
  <c r="F285" i="1"/>
  <c r="F384" i="1" s="1"/>
  <c r="H283" i="1"/>
  <c r="H382" i="1" s="1"/>
  <c r="H513" i="1" s="1"/>
  <c r="F283" i="1"/>
  <c r="N274" i="1"/>
  <c r="I274" i="1"/>
  <c r="G274" i="1"/>
  <c r="Q250" i="1"/>
  <c r="Q325" i="1" s="1"/>
  <c r="Q480" i="1" s="1"/>
  <c r="P250" i="1"/>
  <c r="O250" i="1"/>
  <c r="N250" i="1"/>
  <c r="M250" i="1"/>
  <c r="L250" i="1"/>
  <c r="K250" i="1"/>
  <c r="J250" i="1"/>
  <c r="I250" i="1"/>
  <c r="H250" i="1"/>
  <c r="G250" i="1"/>
  <c r="F250" i="1"/>
  <c r="Q249" i="1"/>
  <c r="P249" i="1"/>
  <c r="O249" i="1"/>
  <c r="N249" i="1"/>
  <c r="M249" i="1"/>
  <c r="L249" i="1"/>
  <c r="K249" i="1"/>
  <c r="J249" i="1"/>
  <c r="I249" i="1"/>
  <c r="H249" i="1"/>
  <c r="G249" i="1"/>
  <c r="G324" i="1" s="1"/>
  <c r="G479" i="1" s="1"/>
  <c r="F249" i="1"/>
  <c r="Q248" i="1"/>
  <c r="Q323" i="1" s="1"/>
  <c r="Q478" i="1" s="1"/>
  <c r="P248" i="1"/>
  <c r="O248" i="1"/>
  <c r="N248" i="1"/>
  <c r="M248" i="1"/>
  <c r="M323" i="1" s="1"/>
  <c r="M478" i="1" s="1"/>
  <c r="L248" i="1"/>
  <c r="K248" i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Q321" i="1" s="1"/>
  <c r="P246" i="1"/>
  <c r="O246" i="1"/>
  <c r="N246" i="1"/>
  <c r="M246" i="1"/>
  <c r="L246" i="1"/>
  <c r="K246" i="1"/>
  <c r="K321" i="1" s="1"/>
  <c r="K476" i="1" s="1"/>
  <c r="J246" i="1"/>
  <c r="J321" i="1" s="1"/>
  <c r="J476" i="1" s="1"/>
  <c r="I246" i="1"/>
  <c r="I321" i="1" s="1"/>
  <c r="I476" i="1" s="1"/>
  <c r="H246" i="1"/>
  <c r="G246" i="1"/>
  <c r="F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M319" i="1" s="1"/>
  <c r="M474" i="1" s="1"/>
  <c r="L244" i="1"/>
  <c r="K244" i="1"/>
  <c r="K319" i="1" s="1"/>
  <c r="K474" i="1" s="1"/>
  <c r="J244" i="1"/>
  <c r="I244" i="1"/>
  <c r="I319" i="1" s="1"/>
  <c r="I474" i="1" s="1"/>
  <c r="H244" i="1"/>
  <c r="H319" i="1" s="1"/>
  <c r="H474" i="1" s="1"/>
  <c r="G244" i="1"/>
  <c r="G319" i="1" s="1"/>
  <c r="G474" i="1" s="1"/>
  <c r="F244" i="1"/>
  <c r="F319" i="1" s="1"/>
  <c r="F474" i="1" s="1"/>
  <c r="Q243" i="1"/>
  <c r="Q318" i="1" s="1"/>
  <c r="Q473" i="1" s="1"/>
  <c r="P243" i="1"/>
  <c r="O243" i="1"/>
  <c r="N243" i="1"/>
  <c r="M243" i="1"/>
  <c r="L243" i="1"/>
  <c r="K243" i="1"/>
  <c r="J243" i="1"/>
  <c r="I243" i="1"/>
  <c r="H243" i="1"/>
  <c r="G243" i="1"/>
  <c r="F243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L222" i="1" s="1"/>
  <c r="L221" i="1" s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O216" i="1"/>
  <c r="N216" i="1"/>
  <c r="N212" i="1" s="1"/>
  <c r="M216" i="1"/>
  <c r="M212" i="1" s="1"/>
  <c r="L216" i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F212" i="1" s="1"/>
  <c r="Q212" i="1"/>
  <c r="P212" i="1"/>
  <c r="O212" i="1"/>
  <c r="L212" i="1"/>
  <c r="Q209" i="1"/>
  <c r="Q398" i="1" s="1"/>
  <c r="Q439" i="1" s="1"/>
  <c r="P209" i="1"/>
  <c r="O209" i="1"/>
  <c r="N209" i="1"/>
  <c r="M209" i="1"/>
  <c r="L209" i="1"/>
  <c r="K209" i="1"/>
  <c r="J209" i="1"/>
  <c r="I209" i="1"/>
  <c r="H209" i="1"/>
  <c r="G209" i="1"/>
  <c r="F209" i="1"/>
  <c r="Q207" i="1"/>
  <c r="Q380" i="1" s="1"/>
  <c r="Q437" i="1" s="1"/>
  <c r="P207" i="1"/>
  <c r="O207" i="1"/>
  <c r="N207" i="1"/>
  <c r="M207" i="1"/>
  <c r="L207" i="1"/>
  <c r="K207" i="1"/>
  <c r="J207" i="1"/>
  <c r="I207" i="1"/>
  <c r="H207" i="1"/>
  <c r="G207" i="1"/>
  <c r="F207" i="1"/>
  <c r="Q190" i="1"/>
  <c r="P190" i="1"/>
  <c r="O190" i="1"/>
  <c r="N190" i="1"/>
  <c r="M190" i="1"/>
  <c r="L190" i="1"/>
  <c r="L315" i="1" s="1"/>
  <c r="L420" i="1" s="1"/>
  <c r="K190" i="1"/>
  <c r="K315" i="1" s="1"/>
  <c r="K420" i="1" s="1"/>
  <c r="J190" i="1"/>
  <c r="J315" i="1" s="1"/>
  <c r="J420" i="1" s="1"/>
  <c r="I190" i="1"/>
  <c r="I315" i="1" s="1"/>
  <c r="I420" i="1" s="1"/>
  <c r="H190" i="1"/>
  <c r="H315" i="1" s="1"/>
  <c r="H420" i="1" s="1"/>
  <c r="G190" i="1"/>
  <c r="G315" i="1" s="1"/>
  <c r="G420" i="1" s="1"/>
  <c r="F190" i="1"/>
  <c r="F315" i="1" s="1"/>
  <c r="F420" i="1" s="1"/>
  <c r="Q189" i="1"/>
  <c r="Q314" i="1" s="1"/>
  <c r="Q419" i="1" s="1"/>
  <c r="P189" i="1"/>
  <c r="O189" i="1"/>
  <c r="O314" i="1" s="1"/>
  <c r="O419" i="1" s="1"/>
  <c r="N189" i="1"/>
  <c r="N314" i="1" s="1"/>
  <c r="M189" i="1"/>
  <c r="L189" i="1"/>
  <c r="K189" i="1"/>
  <c r="J189" i="1"/>
  <c r="I189" i="1"/>
  <c r="I314" i="1" s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Q400" i="1" s="1"/>
  <c r="Q520" i="1" s="1"/>
  <c r="P172" i="1"/>
  <c r="P400" i="1" s="1"/>
  <c r="P520" i="1" s="1"/>
  <c r="O172" i="1"/>
  <c r="O400" i="1" s="1"/>
  <c r="O520" i="1" s="1"/>
  <c r="N172" i="1"/>
  <c r="N400" i="1" s="1"/>
  <c r="N520" i="1" s="1"/>
  <c r="M172" i="1"/>
  <c r="M400" i="1" s="1"/>
  <c r="M520" i="1" s="1"/>
  <c r="L172" i="1"/>
  <c r="L400" i="1" s="1"/>
  <c r="L520" i="1" s="1"/>
  <c r="K172" i="1"/>
  <c r="K400" i="1" s="1"/>
  <c r="K520" i="1" s="1"/>
  <c r="J172" i="1"/>
  <c r="J400" i="1" s="1"/>
  <c r="I172" i="1"/>
  <c r="I400" i="1" s="1"/>
  <c r="I520" i="1" s="1"/>
  <c r="H172" i="1"/>
  <c r="G172" i="1"/>
  <c r="F172" i="1"/>
  <c r="Q171" i="1"/>
  <c r="P171" i="1"/>
  <c r="O171" i="1"/>
  <c r="N171" i="1"/>
  <c r="M171" i="1"/>
  <c r="L171" i="1"/>
  <c r="L399" i="1" s="1"/>
  <c r="L519" i="1" s="1"/>
  <c r="K171" i="1"/>
  <c r="J171" i="1"/>
  <c r="I171" i="1"/>
  <c r="H171" i="1"/>
  <c r="H399" i="1" s="1"/>
  <c r="G171" i="1"/>
  <c r="F171" i="1"/>
  <c r="Q170" i="1"/>
  <c r="P170" i="1"/>
  <c r="P398" i="1" s="1"/>
  <c r="P439" i="1" s="1"/>
  <c r="O170" i="1"/>
  <c r="O398" i="1" s="1"/>
  <c r="O439" i="1" s="1"/>
  <c r="N170" i="1"/>
  <c r="N398" i="1" s="1"/>
  <c r="N439" i="1" s="1"/>
  <c r="M170" i="1"/>
  <c r="M398" i="1" s="1"/>
  <c r="M439" i="1" s="1"/>
  <c r="L170" i="1"/>
  <c r="L398" i="1" s="1"/>
  <c r="L439" i="1" s="1"/>
  <c r="K170" i="1"/>
  <c r="K398" i="1" s="1"/>
  <c r="K439" i="1" s="1"/>
  <c r="J170" i="1"/>
  <c r="J398" i="1" s="1"/>
  <c r="J439" i="1" s="1"/>
  <c r="I170" i="1"/>
  <c r="I398" i="1" s="1"/>
  <c r="I439" i="1" s="1"/>
  <c r="H170" i="1"/>
  <c r="H398" i="1" s="1"/>
  <c r="H439" i="1" s="1"/>
  <c r="G170" i="1"/>
  <c r="G398" i="1" s="1"/>
  <c r="G439" i="1" s="1"/>
  <c r="F170" i="1"/>
  <c r="F398" i="1" s="1"/>
  <c r="F439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Q386" i="1" s="1"/>
  <c r="Q517" i="1" s="1"/>
  <c r="P158" i="1"/>
  <c r="P386" i="1" s="1"/>
  <c r="P517" i="1" s="1"/>
  <c r="O158" i="1"/>
  <c r="N158" i="1"/>
  <c r="M158" i="1"/>
  <c r="L158" i="1"/>
  <c r="K158" i="1"/>
  <c r="J158" i="1"/>
  <c r="I158" i="1"/>
  <c r="H158" i="1"/>
  <c r="G158" i="1"/>
  <c r="F158" i="1"/>
  <c r="Q157" i="1"/>
  <c r="P157" i="1"/>
  <c r="O157" i="1"/>
  <c r="O385" i="1" s="1"/>
  <c r="N157" i="1"/>
  <c r="M157" i="1"/>
  <c r="M385" i="1" s="1"/>
  <c r="L157" i="1"/>
  <c r="L385" i="1" s="1"/>
  <c r="L516" i="1" s="1"/>
  <c r="K157" i="1"/>
  <c r="K385" i="1" s="1"/>
  <c r="K516" i="1" s="1"/>
  <c r="J157" i="1"/>
  <c r="J385" i="1" s="1"/>
  <c r="J516" i="1" s="1"/>
  <c r="I157" i="1"/>
  <c r="I385" i="1" s="1"/>
  <c r="I516" i="1" s="1"/>
  <c r="H157" i="1"/>
  <c r="H385" i="1" s="1"/>
  <c r="H516" i="1" s="1"/>
  <c r="G157" i="1"/>
  <c r="G385" i="1" s="1"/>
  <c r="F157" i="1"/>
  <c r="F385" i="1" s="1"/>
  <c r="F516" i="1" s="1"/>
  <c r="Q156" i="1"/>
  <c r="P156" i="1"/>
  <c r="P384" i="1" s="1"/>
  <c r="P515" i="1" s="1"/>
  <c r="O156" i="1"/>
  <c r="O384" i="1" s="1"/>
  <c r="N156" i="1"/>
  <c r="N384" i="1" s="1"/>
  <c r="N515" i="1" s="1"/>
  <c r="M156" i="1"/>
  <c r="L156" i="1"/>
  <c r="K156" i="1"/>
  <c r="J156" i="1"/>
  <c r="I156" i="1"/>
  <c r="H156" i="1"/>
  <c r="H384" i="1" s="1"/>
  <c r="G156" i="1"/>
  <c r="F156" i="1"/>
  <c r="Q155" i="1"/>
  <c r="P155" i="1"/>
  <c r="O155" i="1"/>
  <c r="N155" i="1"/>
  <c r="M155" i="1"/>
  <c r="L155" i="1"/>
  <c r="L383" i="1" s="1"/>
  <c r="L514" i="1" s="1"/>
  <c r="K155" i="1"/>
  <c r="J155" i="1"/>
  <c r="I155" i="1"/>
  <c r="H155" i="1"/>
  <c r="H383" i="1" s="1"/>
  <c r="H514" i="1" s="1"/>
  <c r="G155" i="1"/>
  <c r="G383" i="1" s="1"/>
  <c r="G514" i="1" s="1"/>
  <c r="F155" i="1"/>
  <c r="F383" i="1" s="1"/>
  <c r="F514" i="1" s="1"/>
  <c r="Q154" i="1"/>
  <c r="P154" i="1"/>
  <c r="O154" i="1"/>
  <c r="N154" i="1"/>
  <c r="M154" i="1"/>
  <c r="L154" i="1"/>
  <c r="L382" i="1" s="1"/>
  <c r="L513" i="1" s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P380" i="1" s="1"/>
  <c r="P437" i="1" s="1"/>
  <c r="O152" i="1"/>
  <c r="O380" i="1" s="1"/>
  <c r="O437" i="1" s="1"/>
  <c r="N152" i="1"/>
  <c r="N380" i="1" s="1"/>
  <c r="N437" i="1" s="1"/>
  <c r="M152" i="1"/>
  <c r="M380" i="1" s="1"/>
  <c r="L152" i="1"/>
  <c r="L380" i="1" s="1"/>
  <c r="L437" i="1" s="1"/>
  <c r="K152" i="1"/>
  <c r="K380" i="1" s="1"/>
  <c r="K437" i="1" s="1"/>
  <c r="J152" i="1"/>
  <c r="J380" i="1" s="1"/>
  <c r="J437" i="1" s="1"/>
  <c r="I152" i="1"/>
  <c r="I380" i="1" s="1"/>
  <c r="I437" i="1" s="1"/>
  <c r="H152" i="1"/>
  <c r="H380" i="1" s="1"/>
  <c r="H437" i="1" s="1"/>
  <c r="G152" i="1"/>
  <c r="G380" i="1" s="1"/>
  <c r="G437" i="1" s="1"/>
  <c r="F152" i="1"/>
  <c r="F380" i="1" s="1"/>
  <c r="F437" i="1" s="1"/>
  <c r="Q136" i="1"/>
  <c r="P136" i="1"/>
  <c r="O136" i="1"/>
  <c r="N136" i="1"/>
  <c r="M136" i="1"/>
  <c r="L136" i="1"/>
  <c r="K136" i="1"/>
  <c r="J136" i="1"/>
  <c r="I136" i="1"/>
  <c r="H136" i="1"/>
  <c r="G136" i="1"/>
  <c r="F136" i="1"/>
  <c r="Q135" i="1"/>
  <c r="P135" i="1"/>
  <c r="O135" i="1"/>
  <c r="N135" i="1"/>
  <c r="M135" i="1"/>
  <c r="L135" i="1"/>
  <c r="L363" i="1" s="1"/>
  <c r="L504" i="1" s="1"/>
  <c r="K135" i="1"/>
  <c r="K363" i="1" s="1"/>
  <c r="K504" i="1" s="1"/>
  <c r="J135" i="1"/>
  <c r="J363" i="1" s="1"/>
  <c r="J504" i="1" s="1"/>
  <c r="I135" i="1"/>
  <c r="I363" i="1" s="1"/>
  <c r="I504" i="1" s="1"/>
  <c r="H135" i="1"/>
  <c r="G135" i="1"/>
  <c r="G363" i="1" s="1"/>
  <c r="G504" i="1" s="1"/>
  <c r="F135" i="1"/>
  <c r="Q134" i="1"/>
  <c r="Q362" i="1" s="1"/>
  <c r="Q429" i="1" s="1"/>
  <c r="P134" i="1"/>
  <c r="P141" i="1" s="1" a="1"/>
  <c r="P141" i="1" s="1"/>
  <c r="O134" i="1"/>
  <c r="N134" i="1"/>
  <c r="N362" i="1" s="1"/>
  <c r="N429" i="1" s="1"/>
  <c r="M134" i="1"/>
  <c r="L134" i="1"/>
  <c r="L362" i="1" s="1"/>
  <c r="K134" i="1"/>
  <c r="J134" i="1"/>
  <c r="I134" i="1"/>
  <c r="H134" i="1"/>
  <c r="G134" i="1"/>
  <c r="F134" i="1"/>
  <c r="Q133" i="1"/>
  <c r="P133" i="1"/>
  <c r="O133" i="1"/>
  <c r="N133" i="1"/>
  <c r="M133" i="1"/>
  <c r="L133" i="1"/>
  <c r="K133" i="1"/>
  <c r="J133" i="1"/>
  <c r="I133" i="1"/>
  <c r="H133" i="1"/>
  <c r="G133" i="1"/>
  <c r="G361" i="1" s="1"/>
  <c r="G428" i="1" s="1"/>
  <c r="F133" i="1"/>
  <c r="F140" i="1" s="1" a="1"/>
  <c r="F140" i="1" s="1"/>
  <c r="Q132" i="1"/>
  <c r="P132" i="1"/>
  <c r="O132" i="1"/>
  <c r="N132" i="1"/>
  <c r="M132" i="1"/>
  <c r="M130" i="1" s="1"/>
  <c r="L132" i="1"/>
  <c r="K132" i="1"/>
  <c r="J132" i="1"/>
  <c r="I132" i="1"/>
  <c r="H132" i="1"/>
  <c r="G132" i="1"/>
  <c r="F132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Q97" i="1"/>
  <c r="P97" i="1"/>
  <c r="O97" i="1"/>
  <c r="O129" i="1" s="1"/>
  <c r="N97" i="1"/>
  <c r="N129" i="1" s="1"/>
  <c r="M97" i="1"/>
  <c r="M129" i="1" s="1"/>
  <c r="L97" i="1"/>
  <c r="K97" i="1"/>
  <c r="K325" i="1" s="1"/>
  <c r="J97" i="1"/>
  <c r="J325" i="1" s="1"/>
  <c r="J480" i="1" s="1"/>
  <c r="I97" i="1"/>
  <c r="I325" i="1" s="1"/>
  <c r="I480" i="1" s="1"/>
  <c r="H97" i="1"/>
  <c r="H325" i="1" s="1"/>
  <c r="H480" i="1" s="1"/>
  <c r="G97" i="1"/>
  <c r="G325" i="1" s="1"/>
  <c r="G480" i="1" s="1"/>
  <c r="F97" i="1"/>
  <c r="Q96" i="1"/>
  <c r="P96" i="1"/>
  <c r="O96" i="1"/>
  <c r="N96" i="1"/>
  <c r="M96" i="1"/>
  <c r="L96" i="1"/>
  <c r="K96" i="1"/>
  <c r="J96" i="1"/>
  <c r="I96" i="1"/>
  <c r="H96" i="1"/>
  <c r="H324" i="1" s="1"/>
  <c r="H479" i="1" s="1"/>
  <c r="G96" i="1"/>
  <c r="F96" i="1"/>
  <c r="Q95" i="1"/>
  <c r="P95" i="1"/>
  <c r="P323" i="1" s="1"/>
  <c r="P478" i="1" s="1"/>
  <c r="O95" i="1"/>
  <c r="O323" i="1" s="1"/>
  <c r="O478" i="1" s="1"/>
  <c r="N95" i="1"/>
  <c r="N323" i="1" s="1"/>
  <c r="N478" i="1" s="1"/>
  <c r="M95" i="1"/>
  <c r="L95" i="1"/>
  <c r="L323" i="1" s="1"/>
  <c r="L478" i="1" s="1"/>
  <c r="K95" i="1"/>
  <c r="K323" i="1" s="1"/>
  <c r="K478" i="1" s="1"/>
  <c r="J95" i="1"/>
  <c r="J323" i="1" s="1"/>
  <c r="J478" i="1" s="1"/>
  <c r="I95" i="1"/>
  <c r="I323" i="1" s="1"/>
  <c r="I478" i="1" s="1"/>
  <c r="H95" i="1"/>
  <c r="H323" i="1" s="1"/>
  <c r="H478" i="1" s="1"/>
  <c r="G95" i="1"/>
  <c r="G323" i="1" s="1"/>
  <c r="G478" i="1" s="1"/>
  <c r="F95" i="1"/>
  <c r="F323" i="1" s="1"/>
  <c r="F478" i="1" s="1"/>
  <c r="Q94" i="1"/>
  <c r="P94" i="1"/>
  <c r="O94" i="1"/>
  <c r="N94" i="1"/>
  <c r="M94" i="1"/>
  <c r="L94" i="1"/>
  <c r="L126" i="1" s="1"/>
  <c r="K94" i="1"/>
  <c r="K322" i="1" s="1"/>
  <c r="J94" i="1"/>
  <c r="I94" i="1"/>
  <c r="I322" i="1" s="1"/>
  <c r="H94" i="1"/>
  <c r="H126" i="1" s="1"/>
  <c r="G94" i="1"/>
  <c r="F94" i="1"/>
  <c r="Q93" i="1"/>
  <c r="P93" i="1"/>
  <c r="P321" i="1" s="1"/>
  <c r="P476" i="1" s="1"/>
  <c r="O93" i="1"/>
  <c r="N93" i="1"/>
  <c r="M93" i="1"/>
  <c r="L93" i="1"/>
  <c r="K93" i="1"/>
  <c r="K125" i="1" s="1"/>
  <c r="J93" i="1"/>
  <c r="I93" i="1"/>
  <c r="I125" i="1" s="1"/>
  <c r="H93" i="1"/>
  <c r="H321" i="1" s="1"/>
  <c r="H476" i="1" s="1"/>
  <c r="G93" i="1"/>
  <c r="G321" i="1" s="1"/>
  <c r="G476" i="1" s="1"/>
  <c r="F93" i="1"/>
  <c r="F321" i="1" s="1"/>
  <c r="F476" i="1" s="1"/>
  <c r="Q92" i="1"/>
  <c r="P92" i="1"/>
  <c r="P320" i="1" s="1"/>
  <c r="P475" i="1" s="1"/>
  <c r="O92" i="1"/>
  <c r="O320" i="1" s="1"/>
  <c r="N92" i="1"/>
  <c r="N320" i="1" s="1"/>
  <c r="N475" i="1" s="1"/>
  <c r="M92" i="1"/>
  <c r="M320" i="1" s="1"/>
  <c r="M475" i="1" s="1"/>
  <c r="L92" i="1"/>
  <c r="K92" i="1"/>
  <c r="J92" i="1"/>
  <c r="J320" i="1" s="1"/>
  <c r="J475" i="1" s="1"/>
  <c r="I92" i="1"/>
  <c r="H92" i="1"/>
  <c r="G92" i="1"/>
  <c r="F92" i="1"/>
  <c r="F320" i="1" s="1"/>
  <c r="Q91" i="1"/>
  <c r="P91" i="1"/>
  <c r="O91" i="1"/>
  <c r="N91" i="1"/>
  <c r="M91" i="1"/>
  <c r="L91" i="1"/>
  <c r="L319" i="1" s="1"/>
  <c r="L474" i="1" s="1"/>
  <c r="K91" i="1"/>
  <c r="J91" i="1"/>
  <c r="I91" i="1"/>
  <c r="H91" i="1"/>
  <c r="H123" i="1" s="1"/>
  <c r="G91" i="1"/>
  <c r="G123" i="1" s="1"/>
  <c r="F91" i="1"/>
  <c r="F123" i="1" s="1"/>
  <c r="Q90" i="1"/>
  <c r="P90" i="1"/>
  <c r="P122" i="1" s="1"/>
  <c r="O90" i="1"/>
  <c r="O122" i="1" s="1"/>
  <c r="N90" i="1"/>
  <c r="N122" i="1" s="1"/>
  <c r="M90" i="1"/>
  <c r="M122" i="1" s="1"/>
  <c r="L90" i="1"/>
  <c r="L122" i="1" s="1"/>
  <c r="K90" i="1"/>
  <c r="K122" i="1" s="1"/>
  <c r="J90" i="1"/>
  <c r="J122" i="1" s="1"/>
  <c r="I90" i="1"/>
  <c r="I318" i="1" s="1"/>
  <c r="H90" i="1"/>
  <c r="H318" i="1" s="1"/>
  <c r="G90" i="1"/>
  <c r="G122" i="1" s="1"/>
  <c r="F90" i="1"/>
  <c r="F122" i="1" s="1"/>
  <c r="Q89" i="1"/>
  <c r="P89" i="1"/>
  <c r="O89" i="1"/>
  <c r="N89" i="1"/>
  <c r="M89" i="1"/>
  <c r="L89" i="1"/>
  <c r="L121" i="1" s="1"/>
  <c r="K89" i="1"/>
  <c r="J89" i="1"/>
  <c r="I89" i="1"/>
  <c r="H89" i="1"/>
  <c r="G89" i="1"/>
  <c r="F89" i="1"/>
  <c r="Q88" i="1"/>
  <c r="P88" i="1"/>
  <c r="P120" i="1" s="1"/>
  <c r="O88" i="1"/>
  <c r="O120" i="1" s="1"/>
  <c r="N88" i="1"/>
  <c r="M88" i="1"/>
  <c r="L88" i="1"/>
  <c r="K88" i="1"/>
  <c r="J88" i="1"/>
  <c r="I88" i="1"/>
  <c r="H88" i="1"/>
  <c r="G88" i="1"/>
  <c r="F88" i="1"/>
  <c r="Q87" i="1"/>
  <c r="Q119" i="1" s="1"/>
  <c r="P87" i="1"/>
  <c r="O87" i="1"/>
  <c r="N87" i="1"/>
  <c r="N119" i="1" s="1"/>
  <c r="M87" i="1"/>
  <c r="M119" i="1" s="1"/>
  <c r="L87" i="1"/>
  <c r="L119" i="1" s="1"/>
  <c r="K87" i="1"/>
  <c r="J87" i="1"/>
  <c r="I87" i="1"/>
  <c r="H87" i="1"/>
  <c r="H119" i="1" s="1"/>
  <c r="G87" i="1"/>
  <c r="F87" i="1"/>
  <c r="Q86" i="1"/>
  <c r="P86" i="1"/>
  <c r="O86" i="1"/>
  <c r="N86" i="1"/>
  <c r="M86" i="1"/>
  <c r="L86" i="1"/>
  <c r="L118" i="1" s="1"/>
  <c r="K86" i="1"/>
  <c r="J86" i="1"/>
  <c r="I86" i="1"/>
  <c r="H86" i="1"/>
  <c r="H314" i="1" s="1"/>
  <c r="H419" i="1" s="1"/>
  <c r="G86" i="1"/>
  <c r="G314" i="1" s="1"/>
  <c r="G419" i="1" s="1"/>
  <c r="F86" i="1"/>
  <c r="F314" i="1" s="1"/>
  <c r="F419" i="1" s="1"/>
  <c r="Q85" i="1"/>
  <c r="Q117" i="1" s="1"/>
  <c r="P85" i="1"/>
  <c r="P117" i="1" s="1"/>
  <c r="O85" i="1"/>
  <c r="O117" i="1" s="1"/>
  <c r="N85" i="1"/>
  <c r="N117" i="1" s="1"/>
  <c r="M85" i="1"/>
  <c r="M117" i="1" s="1"/>
  <c r="L85" i="1"/>
  <c r="L117" i="1" s="1"/>
  <c r="K85" i="1"/>
  <c r="K117" i="1" s="1"/>
  <c r="J85" i="1"/>
  <c r="J117" i="1" s="1"/>
  <c r="I85" i="1"/>
  <c r="I117" i="1" s="1"/>
  <c r="H85" i="1"/>
  <c r="H117" i="1" s="1"/>
  <c r="G85" i="1"/>
  <c r="F85" i="1"/>
  <c r="F117" i="1" s="1"/>
  <c r="Q84" i="1"/>
  <c r="P84" i="1"/>
  <c r="P116" i="1" s="1"/>
  <c r="O84" i="1"/>
  <c r="N84" i="1"/>
  <c r="M84" i="1"/>
  <c r="L84" i="1"/>
  <c r="K84" i="1"/>
  <c r="J84" i="1"/>
  <c r="I84" i="1"/>
  <c r="H84" i="1"/>
  <c r="H116" i="1" s="1"/>
  <c r="G84" i="1"/>
  <c r="F84" i="1"/>
  <c r="Q83" i="1"/>
  <c r="P83" i="1"/>
  <c r="P115" i="1" s="1"/>
  <c r="O83" i="1"/>
  <c r="O115" i="1" s="1"/>
  <c r="N83" i="1"/>
  <c r="N115" i="1" s="1"/>
  <c r="M83" i="1"/>
  <c r="M115" i="1" s="1"/>
  <c r="L83" i="1"/>
  <c r="L115" i="1" s="1"/>
  <c r="K83" i="1"/>
  <c r="K115" i="1" s="1"/>
  <c r="J83" i="1"/>
  <c r="J115" i="1" s="1"/>
  <c r="I83" i="1"/>
  <c r="I115" i="1" s="1"/>
  <c r="H83" i="1"/>
  <c r="G83" i="1"/>
  <c r="G115" i="1" s="1"/>
  <c r="F83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Q465" i="1" s="1"/>
  <c r="P73" i="1"/>
  <c r="P301" i="1" s="1"/>
  <c r="P465" i="1" s="1"/>
  <c r="O73" i="1"/>
  <c r="O301" i="1" s="1"/>
  <c r="O465" i="1" s="1"/>
  <c r="N73" i="1"/>
  <c r="M73" i="1"/>
  <c r="L73" i="1"/>
  <c r="K73" i="1"/>
  <c r="J73" i="1"/>
  <c r="I73" i="1"/>
  <c r="H73" i="1"/>
  <c r="G73" i="1"/>
  <c r="F73" i="1"/>
  <c r="Q72" i="1"/>
  <c r="P72" i="1"/>
  <c r="O72" i="1"/>
  <c r="N72" i="1"/>
  <c r="N300" i="1" s="1"/>
  <c r="N413" i="1" s="1"/>
  <c r="M72" i="1"/>
  <c r="L72" i="1"/>
  <c r="K72" i="1"/>
  <c r="K300" i="1" s="1"/>
  <c r="K413" i="1" s="1"/>
  <c r="J72" i="1"/>
  <c r="J300" i="1" s="1"/>
  <c r="J413" i="1" s="1"/>
  <c r="I72" i="1"/>
  <c r="H72" i="1"/>
  <c r="H300" i="1" s="1"/>
  <c r="H413" i="1" s="1"/>
  <c r="G72" i="1"/>
  <c r="G300" i="1" s="1"/>
  <c r="G413" i="1" s="1"/>
  <c r="F72" i="1"/>
  <c r="F300" i="1" s="1"/>
  <c r="F413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H1644" i="1" a="1"/>
  <c r="H1644" i="1"/>
  <c r="J1644" i="1" a="1"/>
  <c r="J1644" i="1"/>
  <c r="K1644" i="1" a="1"/>
  <c r="K1644" i="1"/>
  <c r="Q1648" i="1" a="1"/>
  <c r="Q1648" i="1"/>
  <c r="M1648" i="1" a="1"/>
  <c r="M1648" i="1" s="1"/>
  <c r="H1648" i="1" a="1"/>
  <c r="H1648" i="1" s="1"/>
  <c r="Q1644" i="1" a="1"/>
  <c r="Q1644" i="1" s="1"/>
  <c r="N1644" i="1" a="1"/>
  <c r="N1644" i="1" s="1"/>
  <c r="F1644" i="1" a="1"/>
  <c r="F1644" i="1" s="1"/>
  <c r="I1644" i="1" a="1"/>
  <c r="I1644" i="1" s="1"/>
  <c r="G1644" i="1" a="1"/>
  <c r="G1644" i="1" s="1"/>
  <c r="P1648" i="1" a="1"/>
  <c r="P1648" i="1"/>
  <c r="O1648" i="1" a="1"/>
  <c r="O1648" i="1"/>
  <c r="N1648" i="1" a="1"/>
  <c r="N1648" i="1"/>
  <c r="M1644" i="1" a="1"/>
  <c r="M1644" i="1"/>
  <c r="K1648" i="1" a="1"/>
  <c r="K1648" i="1" s="1"/>
  <c r="F1648" i="1" a="1"/>
  <c r="F1648" i="1"/>
  <c r="L1648" i="1" a="1"/>
  <c r="L1648" i="1"/>
  <c r="O1644" i="1" a="1"/>
  <c r="O1644" i="1" s="1"/>
  <c r="L1644" i="1" a="1"/>
  <c r="L1644" i="1"/>
  <c r="J1648" i="1" a="1"/>
  <c r="J1648" i="1"/>
  <c r="P1644" i="1" a="1"/>
  <c r="P1644" i="1"/>
  <c r="I1648" i="1" a="1"/>
  <c r="I1648" i="1" s="1"/>
  <c r="G1648" i="1" a="1"/>
  <c r="G1648" i="1" s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Q30" i="1" s="1" a="1"/>
  <c r="Q30" i="1" s="1"/>
  <c r="P32" i="1"/>
  <c r="O32" i="1"/>
  <c r="O30" i="1" s="1" a="1"/>
  <c r="O30" i="1" s="1"/>
  <c r="N32" i="1"/>
  <c r="N30" i="1" s="1" a="1"/>
  <c r="N30" i="1" s="1"/>
  <c r="M32" i="1"/>
  <c r="M30" i="1" s="1" a="1"/>
  <c r="M30" i="1" s="1"/>
  <c r="L32" i="1"/>
  <c r="L30" i="1" s="1" a="1"/>
  <c r="L30" i="1" s="1"/>
  <c r="K32" i="1"/>
  <c r="K30" i="1" s="1" a="1"/>
  <c r="K30" i="1" s="1"/>
  <c r="J32" i="1"/>
  <c r="J30" i="1" s="1" a="1"/>
  <c r="J30" i="1" s="1"/>
  <c r="I32" i="1"/>
  <c r="I30" i="1" s="1" a="1"/>
  <c r="I30" i="1" s="1"/>
  <c r="H32" i="1"/>
  <c r="H30" i="1" s="1" a="1"/>
  <c r="H30" i="1" s="1"/>
  <c r="G32" i="1"/>
  <c r="F32" i="1"/>
  <c r="H1709" i="1" a="1"/>
  <c r="H1709" i="1" s="1"/>
  <c r="P1708" i="1" a="1"/>
  <c r="P1708" i="1" s="1"/>
  <c r="F1708" i="1" a="1"/>
  <c r="F1708" i="1"/>
  <c r="G1709" i="1" a="1"/>
  <c r="G1709" i="1"/>
  <c r="K1708" i="1" a="1"/>
  <c r="K1708" i="1"/>
  <c r="M1708" i="1" a="1"/>
  <c r="M1708" i="1"/>
  <c r="K1709" i="1" a="1"/>
  <c r="K1709" i="1"/>
  <c r="L1709" i="1" a="1"/>
  <c r="L1709" i="1"/>
  <c r="N1708" i="1" a="1"/>
  <c r="N1708" i="1" s="1"/>
  <c r="J1708" i="1" a="1"/>
  <c r="J1708" i="1"/>
  <c r="M1709" i="1" a="1"/>
  <c r="M1709" i="1"/>
  <c r="L1708" i="1" a="1"/>
  <c r="L1708" i="1"/>
  <c r="O1708" i="1" a="1"/>
  <c r="O1708" i="1"/>
  <c r="Q1709" i="1" a="1"/>
  <c r="Q1709" i="1" s="1"/>
  <c r="F1709" i="1" a="1"/>
  <c r="F1709" i="1" s="1"/>
  <c r="J1709" i="1" a="1"/>
  <c r="J1709" i="1" s="1"/>
  <c r="H1708" i="1" a="1"/>
  <c r="H1708" i="1"/>
  <c r="I1708" i="1" a="1"/>
  <c r="I1708" i="1"/>
  <c r="O1709" i="1" a="1"/>
  <c r="O1709" i="1"/>
  <c r="N1709" i="1" a="1"/>
  <c r="N1709" i="1"/>
  <c r="Q1708" i="1" a="1"/>
  <c r="Q1708" i="1"/>
  <c r="P1709" i="1" a="1"/>
  <c r="P1709" i="1" s="1"/>
  <c r="G1708" i="1" a="1"/>
  <c r="G1708" i="1" s="1"/>
  <c r="I1709" i="1" a="1"/>
  <c r="I1709" i="1" s="1"/>
  <c r="O31" i="1" a="1"/>
  <c r="O31" i="1" s="1"/>
  <c r="M31" i="1" a="1"/>
  <c r="M31" i="1"/>
  <c r="K31" i="1" a="1"/>
  <c r="K31" i="1"/>
  <c r="Q31" i="1" a="1"/>
  <c r="Q31" i="1"/>
  <c r="P31" i="1" a="1"/>
  <c r="P31" i="1" s="1"/>
  <c r="N31" i="1" a="1"/>
  <c r="N31" i="1" s="1"/>
  <c r="L31" i="1" a="1"/>
  <c r="L31" i="1" s="1"/>
  <c r="H31" i="1" a="1"/>
  <c r="H31" i="1"/>
  <c r="G31" i="1" a="1"/>
  <c r="G31" i="1"/>
  <c r="I31" i="1" a="1"/>
  <c r="I31" i="1"/>
  <c r="J31" i="1" a="1"/>
  <c r="J31" i="1"/>
  <c r="F31" i="1" a="1"/>
  <c r="F31" i="1"/>
  <c r="P30" i="1" a="1"/>
  <c r="P30" i="1" s="1"/>
  <c r="F30" i="1" a="1"/>
  <c r="F30" i="1" s="1"/>
  <c r="G30" i="1" a="1"/>
  <c r="G30" i="1" s="1"/>
  <c r="Q743" i="1" a="1"/>
  <c r="Q743" i="1"/>
  <c r="P740" i="1" a="1"/>
  <c r="P740" i="1" s="1"/>
  <c r="Q740" i="1" a="1"/>
  <c r="Q740" i="1" s="1"/>
  <c r="M740" i="1" a="1"/>
  <c r="M740" i="1" s="1"/>
  <c r="H740" i="1" a="1"/>
  <c r="H740" i="1"/>
  <c r="P743" i="1" a="1"/>
  <c r="P743" i="1"/>
  <c r="O743" i="1" a="1"/>
  <c r="O743" i="1"/>
  <c r="L743" i="1" a="1"/>
  <c r="L743" i="1" s="1"/>
  <c r="N740" i="1" a="1"/>
  <c r="N740" i="1"/>
  <c r="F740" i="1" a="1"/>
  <c r="F740" i="1" s="1"/>
  <c r="I743" i="1" a="1"/>
  <c r="I743" i="1"/>
  <c r="L740" i="1" a="1"/>
  <c r="L740" i="1"/>
  <c r="K743" i="1" a="1"/>
  <c r="K743" i="1"/>
  <c r="J743" i="1" a="1"/>
  <c r="J743" i="1"/>
  <c r="O740" i="1" a="1"/>
  <c r="O740" i="1" s="1"/>
  <c r="J740" i="1" a="1"/>
  <c r="J740" i="1" s="1"/>
  <c r="I740" i="1" a="1"/>
  <c r="I740" i="1" s="1"/>
  <c r="G740" i="1" a="1"/>
  <c r="G740" i="1" s="1"/>
  <c r="K740" i="1" a="1"/>
  <c r="K740" i="1"/>
  <c r="H743" i="1" a="1"/>
  <c r="H743" i="1"/>
  <c r="N743" i="1" a="1"/>
  <c r="N743" i="1" s="1"/>
  <c r="M743" i="1" a="1"/>
  <c r="M743" i="1" s="1"/>
  <c r="G743" i="1" a="1"/>
  <c r="G743" i="1"/>
  <c r="F743" i="1" a="1"/>
  <c r="F743" i="1"/>
  <c r="I720" i="1" a="1"/>
  <c r="I720" i="1" s="1"/>
  <c r="O727" i="1" a="1"/>
  <c r="O727" i="1" s="1"/>
  <c r="P720" i="1" a="1"/>
  <c r="P720" i="1" s="1"/>
  <c r="P742" i="1" s="1" a="1"/>
  <c r="P742" i="1" s="1"/>
  <c r="P744" i="1" s="1" a="1"/>
  <c r="P744" i="1" s="1"/>
  <c r="I727" i="1" a="1"/>
  <c r="I727" i="1"/>
  <c r="I724" i="1" a="1"/>
  <c r="I724" i="1" s="1"/>
  <c r="M727" i="1" a="1"/>
  <c r="M727" i="1" s="1"/>
  <c r="K727" i="1" a="1"/>
  <c r="K727" i="1" s="1"/>
  <c r="H727" i="1" a="1"/>
  <c r="H727" i="1" s="1"/>
  <c r="H724" i="1" a="1"/>
  <c r="H724" i="1"/>
  <c r="M720" i="1" a="1"/>
  <c r="M720" i="1"/>
  <c r="L724" i="1" a="1"/>
  <c r="L724" i="1"/>
  <c r="O720" i="1" a="1"/>
  <c r="O720" i="1" s="1"/>
  <c r="Q724" i="1" a="1"/>
  <c r="Q724" i="1" s="1"/>
  <c r="K724" i="1" a="1"/>
  <c r="K724" i="1"/>
  <c r="N720" i="1" a="1"/>
  <c r="N720" i="1" s="1"/>
  <c r="P727" i="1" a="1"/>
  <c r="P727" i="1"/>
  <c r="N724" i="1" a="1"/>
  <c r="N724" i="1" s="1"/>
  <c r="M724" i="1" a="1"/>
  <c r="M724" i="1"/>
  <c r="Q720" i="1" a="1"/>
  <c r="Q720" i="1" s="1"/>
  <c r="Q726" i="1" s="1" a="1"/>
  <c r="Q726" i="1" s="1"/>
  <c r="Q728" i="1" s="1" a="1"/>
  <c r="Q728" i="1" s="1"/>
  <c r="G727" i="1" a="1"/>
  <c r="G727" i="1" s="1"/>
  <c r="F727" i="1" a="1"/>
  <c r="F727" i="1" s="1"/>
  <c r="K720" i="1" a="1"/>
  <c r="K720" i="1"/>
  <c r="L720" i="1" a="1"/>
  <c r="L720" i="1" s="1"/>
  <c r="J720" i="1" a="1"/>
  <c r="J720" i="1" s="1"/>
  <c r="O724" i="1" a="1"/>
  <c r="O724" i="1" s="1"/>
  <c r="Q727" i="1" a="1"/>
  <c r="Q727" i="1"/>
  <c r="N727" i="1" a="1"/>
  <c r="N727" i="1" s="1"/>
  <c r="J727" i="1" a="1"/>
  <c r="J727" i="1" s="1"/>
  <c r="F724" i="1" a="1"/>
  <c r="F724" i="1"/>
  <c r="G724" i="1" a="1"/>
  <c r="G724" i="1" s="1"/>
  <c r="L727" i="1" a="1"/>
  <c r="L727" i="1"/>
  <c r="P726" i="1" a="1"/>
  <c r="P726" i="1" s="1"/>
  <c r="P728" i="1" s="1" a="1"/>
  <c r="P728" i="1" s="1"/>
  <c r="N726" i="1" a="1"/>
  <c r="N726" i="1" s="1"/>
  <c r="N728" i="1" s="1" a="1"/>
  <c r="N728" i="1" s="1"/>
  <c r="L726" i="1" a="1"/>
  <c r="L726" i="1" s="1"/>
  <c r="L728" i="1" s="1" a="1"/>
  <c r="L728" i="1" s="1"/>
  <c r="P724" i="1" a="1"/>
  <c r="P724" i="1" s="1"/>
  <c r="J724" i="1" a="1"/>
  <c r="J724" i="1"/>
  <c r="Q719" i="1" a="1"/>
  <c r="Q719" i="1" s="1"/>
  <c r="K716" i="1" a="1"/>
  <c r="K716" i="1" s="1"/>
  <c r="L711" i="1" a="1"/>
  <c r="L711" i="1" s="1"/>
  <c r="O719" i="1" a="1"/>
  <c r="O719" i="1"/>
  <c r="N719" i="1" a="1"/>
  <c r="N719" i="1" s="1"/>
  <c r="N718" i="1" a="1"/>
  <c r="N718" i="1"/>
  <c r="N742" i="1" s="1" a="1"/>
  <c r="N742" i="1" s="1"/>
  <c r="N744" i="1" s="1" a="1"/>
  <c r="N744" i="1" s="1"/>
  <c r="L716" i="1" a="1"/>
  <c r="L716" i="1"/>
  <c r="J716" i="1" a="1"/>
  <c r="J716" i="1" s="1"/>
  <c r="I716" i="1" a="1"/>
  <c r="I716" i="1"/>
  <c r="M719" i="1" a="1"/>
  <c r="M719" i="1" s="1"/>
  <c r="H719" i="1" a="1"/>
  <c r="H719" i="1"/>
  <c r="G719" i="1" a="1"/>
  <c r="G719" i="1"/>
  <c r="J719" i="1" a="1"/>
  <c r="J719" i="1"/>
  <c r="F719" i="1" a="1"/>
  <c r="F719" i="1"/>
  <c r="M718" i="1" a="1"/>
  <c r="M718" i="1"/>
  <c r="M726" i="1" s="1" a="1"/>
  <c r="M726" i="1" s="1"/>
  <c r="M728" i="1" s="1" a="1"/>
  <c r="M728" i="1" s="1"/>
  <c r="H718" i="1" a="1"/>
  <c r="H718" i="1" s="1"/>
  <c r="F718" i="1" a="1"/>
  <c r="F718" i="1" s="1"/>
  <c r="N716" i="1" a="1"/>
  <c r="N716" i="1" s="1"/>
  <c r="F716" i="1" a="1"/>
  <c r="F716" i="1" s="1"/>
  <c r="M711" i="1" a="1"/>
  <c r="M711" i="1" s="1"/>
  <c r="K711" i="1" a="1"/>
  <c r="K711" i="1"/>
  <c r="P716" i="1" a="1"/>
  <c r="P716" i="1" s="1"/>
  <c r="M716" i="1" a="1"/>
  <c r="M716" i="1" s="1"/>
  <c r="P711" i="1" a="1"/>
  <c r="P711" i="1" s="1"/>
  <c r="H720" i="1" a="1"/>
  <c r="H720" i="1"/>
  <c r="Q716" i="1" a="1"/>
  <c r="Q716" i="1" s="1"/>
  <c r="L719" i="1" a="1"/>
  <c r="L719" i="1" s="1"/>
  <c r="K719" i="1" a="1"/>
  <c r="K719" i="1"/>
  <c r="L718" i="1" a="1"/>
  <c r="L718" i="1"/>
  <c r="L742" i="1" s="1" a="1"/>
  <c r="L742" i="1" s="1"/>
  <c r="L744" i="1" s="1" a="1"/>
  <c r="L744" i="1" s="1"/>
  <c r="J718" i="1" a="1"/>
  <c r="J718" i="1"/>
  <c r="J742" i="1" s="1" a="1"/>
  <c r="J742" i="1" s="1"/>
  <c r="J744" i="1" s="1" a="1"/>
  <c r="J744" i="1" s="1"/>
  <c r="H716" i="1" a="1"/>
  <c r="H716" i="1"/>
  <c r="G716" i="1" a="1"/>
  <c r="G716" i="1" s="1"/>
  <c r="G720" i="1" a="1"/>
  <c r="G720" i="1" s="1"/>
  <c r="G718" i="1" a="1"/>
  <c r="G718" i="1"/>
  <c r="F720" i="1" a="1"/>
  <c r="F720" i="1" s="1"/>
  <c r="P719" i="1" a="1"/>
  <c r="P719" i="1" s="1"/>
  <c r="N711" i="1" a="1"/>
  <c r="N711" i="1" s="1"/>
  <c r="P718" i="1" a="1"/>
  <c r="P718" i="1" s="1"/>
  <c r="Q718" i="1" a="1"/>
  <c r="Q718" i="1"/>
  <c r="K718" i="1" a="1"/>
  <c r="K718" i="1"/>
  <c r="O711" i="1" a="1"/>
  <c r="O711" i="1"/>
  <c r="I718" i="1" a="1"/>
  <c r="I718" i="1" s="1"/>
  <c r="I719" i="1" a="1"/>
  <c r="I719" i="1"/>
  <c r="O718" i="1" a="1"/>
  <c r="O718" i="1"/>
  <c r="O742" i="1" s="1" a="1"/>
  <c r="O742" i="1" s="1"/>
  <c r="O744" i="1" s="1" a="1"/>
  <c r="O744" i="1" s="1"/>
  <c r="Q711" i="1" a="1"/>
  <c r="Q711" i="1"/>
  <c r="O716" i="1" a="1"/>
  <c r="O716" i="1"/>
  <c r="F711" i="1" a="1"/>
  <c r="F711" i="1" s="1"/>
  <c r="Q709" i="1" a="1"/>
  <c r="Q709" i="1" s="1"/>
  <c r="P709" i="1" a="1"/>
  <c r="P709" i="1"/>
  <c r="M709" i="1" a="1"/>
  <c r="M709" i="1" s="1"/>
  <c r="L709" i="1" a="1"/>
  <c r="L709" i="1"/>
  <c r="I709" i="1" a="1"/>
  <c r="I709" i="1" s="1"/>
  <c r="G709" i="1" a="1"/>
  <c r="G709" i="1"/>
  <c r="L697" i="1" a="1"/>
  <c r="L697" i="1" s="1"/>
  <c r="K697" i="1" a="1"/>
  <c r="K697" i="1"/>
  <c r="M697" i="1" a="1"/>
  <c r="M697" i="1"/>
  <c r="I697" i="1" a="1"/>
  <c r="I697" i="1"/>
  <c r="N709" i="1" a="1"/>
  <c r="N709" i="1" s="1"/>
  <c r="G711" i="1" a="1"/>
  <c r="G711" i="1"/>
  <c r="P697" i="1" a="1"/>
  <c r="P697" i="1"/>
  <c r="J711" i="1" a="1"/>
  <c r="J711" i="1"/>
  <c r="I711" i="1" a="1"/>
  <c r="I711" i="1"/>
  <c r="O709" i="1" a="1"/>
  <c r="O709" i="1"/>
  <c r="K709" i="1" a="1"/>
  <c r="K709" i="1"/>
  <c r="J709" i="1" a="1"/>
  <c r="J709" i="1"/>
  <c r="H709" i="1" a="1"/>
  <c r="H709" i="1" s="1"/>
  <c r="F709" i="1" a="1"/>
  <c r="F709" i="1" s="1"/>
  <c r="J697" i="1" a="1"/>
  <c r="J697" i="1" s="1"/>
  <c r="O697" i="1" a="1"/>
  <c r="O697" i="1" s="1"/>
  <c r="Q697" i="1" a="1"/>
  <c r="Q697" i="1"/>
  <c r="N697" i="1" a="1"/>
  <c r="N697" i="1"/>
  <c r="H711" i="1" a="1"/>
  <c r="H711" i="1"/>
  <c r="F696" i="1" a="1"/>
  <c r="F696" i="1" s="1"/>
  <c r="K696" i="1" a="1"/>
  <c r="K696" i="1"/>
  <c r="M696" i="1" a="1"/>
  <c r="M696" i="1"/>
  <c r="O696" i="1" a="1"/>
  <c r="O696" i="1" s="1"/>
  <c r="L696" i="1" a="1"/>
  <c r="L696" i="1"/>
  <c r="N696" i="1" a="1"/>
  <c r="N696" i="1"/>
  <c r="H697" i="1" a="1"/>
  <c r="H697" i="1"/>
  <c r="G697" i="1" a="1"/>
  <c r="G697" i="1" s="1"/>
  <c r="F697" i="1" a="1"/>
  <c r="F697" i="1" s="1"/>
  <c r="Q696" i="1" a="1"/>
  <c r="Q696" i="1"/>
  <c r="P696" i="1" a="1"/>
  <c r="P696" i="1" s="1"/>
  <c r="J696" i="1" a="1"/>
  <c r="J696" i="1" s="1"/>
  <c r="I696" i="1" a="1"/>
  <c r="I696" i="1"/>
  <c r="H696" i="1" a="1"/>
  <c r="H696" i="1"/>
  <c r="G696" i="1" a="1"/>
  <c r="G696" i="1"/>
  <c r="G688" i="1" a="1"/>
  <c r="G688" i="1" s="1"/>
  <c r="M683" i="1" a="1"/>
  <c r="M683" i="1"/>
  <c r="N687" i="1" a="1"/>
  <c r="N687" i="1"/>
  <c r="J685" i="1" a="1"/>
  <c r="J685" i="1"/>
  <c r="M687" i="1" a="1"/>
  <c r="M687" i="1"/>
  <c r="F688" i="1" a="1"/>
  <c r="F688" i="1"/>
  <c r="H685" i="1" a="1"/>
  <c r="H685" i="1" s="1"/>
  <c r="F685" i="1" a="1"/>
  <c r="F685" i="1" s="1"/>
  <c r="L688" i="1" a="1"/>
  <c r="L688" i="1" s="1"/>
  <c r="O683" i="1" a="1"/>
  <c r="O683" i="1"/>
  <c r="O685" i="1" a="1"/>
  <c r="O685" i="1"/>
  <c r="O688" i="1" a="1"/>
  <c r="O688" i="1"/>
  <c r="I688" i="1" a="1"/>
  <c r="I688" i="1"/>
  <c r="K688" i="1" a="1"/>
  <c r="K688" i="1" s="1"/>
  <c r="J687" i="1" a="1"/>
  <c r="J687" i="1"/>
  <c r="G687" i="1" a="1"/>
  <c r="G687" i="1"/>
  <c r="P687" i="1" a="1"/>
  <c r="P687" i="1" s="1"/>
  <c r="K685" i="1" a="1"/>
  <c r="K685" i="1" s="1"/>
  <c r="H688" i="1" a="1"/>
  <c r="H688" i="1" s="1"/>
  <c r="P688" i="1" a="1"/>
  <c r="P688" i="1"/>
  <c r="F687" i="1" a="1"/>
  <c r="F687" i="1" s="1"/>
  <c r="Q688" i="1" a="1"/>
  <c r="Q688" i="1"/>
  <c r="J688" i="1" a="1"/>
  <c r="J688" i="1" s="1"/>
  <c r="Q683" i="1" a="1"/>
  <c r="Q683" i="1"/>
  <c r="O687" i="1" a="1"/>
  <c r="O687" i="1"/>
  <c r="L685" i="1" a="1"/>
  <c r="L685" i="1"/>
  <c r="P685" i="1" a="1"/>
  <c r="P685" i="1"/>
  <c r="L687" i="1" a="1"/>
  <c r="L687" i="1"/>
  <c r="P683" i="1" a="1"/>
  <c r="P683" i="1" s="1"/>
  <c r="K687" i="1" a="1"/>
  <c r="K687" i="1"/>
  <c r="I687" i="1" a="1"/>
  <c r="I687" i="1"/>
  <c r="G685" i="1" a="1"/>
  <c r="G685" i="1" s="1"/>
  <c r="I685" i="1" a="1"/>
  <c r="I685" i="1" s="1"/>
  <c r="H687" i="1" a="1"/>
  <c r="H687" i="1" s="1"/>
  <c r="M688" i="1" a="1"/>
  <c r="M688" i="1" s="1"/>
  <c r="N688" i="1" a="1"/>
  <c r="N688" i="1" s="1"/>
  <c r="M685" i="1" a="1"/>
  <c r="M685" i="1" s="1"/>
  <c r="Q687" i="1" a="1"/>
  <c r="Q687" i="1" s="1"/>
  <c r="Q685" i="1" a="1"/>
  <c r="Q685" i="1"/>
  <c r="N685" i="1" a="1"/>
  <c r="N685" i="1" s="1"/>
  <c r="N683" i="1" a="1"/>
  <c r="N683" i="1" s="1"/>
  <c r="G681" i="1" a="1"/>
  <c r="G681" i="1"/>
  <c r="K681" i="1" a="1"/>
  <c r="K681" i="1"/>
  <c r="Q682" i="1" a="1"/>
  <c r="Q682" i="1"/>
  <c r="P682" i="1" a="1"/>
  <c r="P682" i="1" s="1"/>
  <c r="G683" i="1" a="1"/>
  <c r="G683" i="1"/>
  <c r="P681" i="1" a="1"/>
  <c r="P681" i="1"/>
  <c r="O681" i="1" a="1"/>
  <c r="O681" i="1" s="1"/>
  <c r="L683" i="1" a="1"/>
  <c r="L683" i="1" s="1"/>
  <c r="K683" i="1" a="1"/>
  <c r="K683" i="1" s="1"/>
  <c r="O682" i="1" a="1"/>
  <c r="O682" i="1" s="1"/>
  <c r="J683" i="1" a="1"/>
  <c r="J683" i="1" s="1"/>
  <c r="I683" i="1" a="1"/>
  <c r="I683" i="1"/>
  <c r="F683" i="1" a="1"/>
  <c r="F683" i="1"/>
  <c r="H682" i="1" a="1"/>
  <c r="H682" i="1" s="1"/>
  <c r="N682" i="1" a="1"/>
  <c r="N682" i="1" s="1"/>
  <c r="F682" i="1" a="1"/>
  <c r="F682" i="1" s="1"/>
  <c r="L681" i="1" a="1"/>
  <c r="L681" i="1" s="1"/>
  <c r="M682" i="1" a="1"/>
  <c r="M682" i="1" s="1"/>
  <c r="L682" i="1" a="1"/>
  <c r="L682" i="1" s="1"/>
  <c r="K682" i="1" a="1"/>
  <c r="K682" i="1"/>
  <c r="J682" i="1" a="1"/>
  <c r="J682" i="1"/>
  <c r="I682" i="1" a="1"/>
  <c r="I682" i="1" s="1"/>
  <c r="J681" i="1" a="1"/>
  <c r="J681" i="1"/>
  <c r="G682" i="1" a="1"/>
  <c r="G682" i="1" s="1"/>
  <c r="Q681" i="1" a="1"/>
  <c r="Q681" i="1" s="1"/>
  <c r="F681" i="1" a="1"/>
  <c r="F681" i="1" s="1"/>
  <c r="N681" i="1" a="1"/>
  <c r="N681" i="1"/>
  <c r="M681" i="1" a="1"/>
  <c r="M681" i="1"/>
  <c r="I681" i="1" a="1"/>
  <c r="I681" i="1" s="1"/>
  <c r="H681" i="1" a="1"/>
  <c r="H681" i="1" s="1"/>
  <c r="H683" i="1" a="1"/>
  <c r="H683" i="1" s="1"/>
  <c r="Q664" i="1" a="1"/>
  <c r="Q664" i="1"/>
  <c r="O665" i="1" a="1"/>
  <c r="O665" i="1"/>
  <c r="P666" i="1" a="1"/>
  <c r="P666" i="1"/>
  <c r="O666" i="1" a="1"/>
  <c r="O666" i="1"/>
  <c r="L665" i="1" a="1"/>
  <c r="L665" i="1" s="1"/>
  <c r="M664" i="1" a="1"/>
  <c r="M664" i="1"/>
  <c r="M666" i="1" a="1"/>
  <c r="M666" i="1"/>
  <c r="G666" i="1" a="1"/>
  <c r="G666" i="1" s="1"/>
  <c r="K665" i="1" a="1"/>
  <c r="K665" i="1" s="1"/>
  <c r="H665" i="1" a="1"/>
  <c r="H665" i="1"/>
  <c r="I664" i="1" a="1"/>
  <c r="I664" i="1"/>
  <c r="G664" i="1" a="1"/>
  <c r="G664" i="1"/>
  <c r="H664" i="1" a="1"/>
  <c r="H664" i="1" s="1"/>
  <c r="O664" i="1" a="1"/>
  <c r="O664" i="1" s="1"/>
  <c r="L664" i="1" a="1"/>
  <c r="L664" i="1" s="1"/>
  <c r="M665" i="1" a="1"/>
  <c r="M665" i="1"/>
  <c r="F666" i="1" a="1"/>
  <c r="F666" i="1" s="1"/>
  <c r="G665" i="1" a="1"/>
  <c r="G665" i="1" s="1"/>
  <c r="N665" i="1" a="1"/>
  <c r="N665" i="1" s="1"/>
  <c r="Q666" i="1" a="1"/>
  <c r="Q666" i="1"/>
  <c r="J666" i="1" a="1"/>
  <c r="J666" i="1"/>
  <c r="N666" i="1" a="1"/>
  <c r="N666" i="1" s="1"/>
  <c r="L666" i="1" a="1"/>
  <c r="L666" i="1" s="1"/>
  <c r="I666" i="1" a="1"/>
  <c r="I666" i="1" s="1"/>
  <c r="P664" i="1" a="1"/>
  <c r="P664" i="1"/>
  <c r="N664" i="1" a="1"/>
  <c r="N664" i="1" s="1"/>
  <c r="K664" i="1" a="1"/>
  <c r="K664" i="1"/>
  <c r="K666" i="1" a="1"/>
  <c r="K666" i="1"/>
  <c r="I665" i="1" a="1"/>
  <c r="I665" i="1"/>
  <c r="F664" i="1" a="1"/>
  <c r="F664" i="1" s="1"/>
  <c r="H666" i="1" a="1"/>
  <c r="H666" i="1" s="1"/>
  <c r="F665" i="1" a="1"/>
  <c r="F665" i="1"/>
  <c r="Q665" i="1" a="1"/>
  <c r="Q665" i="1" s="1"/>
  <c r="J665" i="1" a="1"/>
  <c r="J665" i="1" s="1"/>
  <c r="P665" i="1" a="1"/>
  <c r="P665" i="1"/>
  <c r="J664" i="1" a="1"/>
  <c r="J664" i="1"/>
  <c r="G650" i="1" a="1"/>
  <c r="G650" i="1"/>
  <c r="J650" i="1" a="1"/>
  <c r="J650" i="1" s="1"/>
  <c r="G652" i="1" a="1"/>
  <c r="G652" i="1"/>
  <c r="M653" i="1" a="1"/>
  <c r="M653" i="1"/>
  <c r="K652" i="1" a="1"/>
  <c r="K652" i="1"/>
  <c r="L650" i="1" a="1"/>
  <c r="L650" i="1"/>
  <c r="P653" i="1" a="1"/>
  <c r="P653" i="1"/>
  <c r="N652" i="1" a="1"/>
  <c r="N652" i="1"/>
  <c r="Q653" i="1" a="1"/>
  <c r="Q653" i="1"/>
  <c r="I653" i="1" a="1"/>
  <c r="I653" i="1" s="1"/>
  <c r="H653" i="1" a="1"/>
  <c r="H653" i="1" s="1"/>
  <c r="G653" i="1" a="1"/>
  <c r="G653" i="1"/>
  <c r="P652" i="1" a="1"/>
  <c r="P652" i="1" s="1"/>
  <c r="H650" i="1" a="1"/>
  <c r="H650" i="1" s="1"/>
  <c r="O653" i="1" a="1"/>
  <c r="O653" i="1" s="1"/>
  <c r="M652" i="1" a="1"/>
  <c r="M652" i="1" s="1"/>
  <c r="L652" i="1" a="1"/>
  <c r="L652" i="1" s="1"/>
  <c r="O650" i="1" a="1"/>
  <c r="O650" i="1"/>
  <c r="L653" i="1" a="1"/>
  <c r="L653" i="1"/>
  <c r="I650" i="1" a="1"/>
  <c r="I650" i="1"/>
  <c r="F653" i="1" a="1"/>
  <c r="F653" i="1"/>
  <c r="J653" i="1" a="1"/>
  <c r="J653" i="1"/>
  <c r="O652" i="1" a="1"/>
  <c r="O652" i="1"/>
  <c r="H652" i="1" a="1"/>
  <c r="H652" i="1"/>
  <c r="F650" i="1" a="1"/>
  <c r="F650" i="1" s="1"/>
  <c r="P650" i="1" a="1"/>
  <c r="P650" i="1"/>
  <c r="K650" i="1" a="1"/>
  <c r="K650" i="1" s="1"/>
  <c r="Q650" i="1" a="1"/>
  <c r="Q650" i="1" s="1"/>
  <c r="J652" i="1" a="1"/>
  <c r="J652" i="1" s="1"/>
  <c r="F652" i="1" a="1"/>
  <c r="F652" i="1" s="1"/>
  <c r="Q652" i="1" a="1"/>
  <c r="Q652" i="1" s="1"/>
  <c r="N653" i="1" a="1"/>
  <c r="N653" i="1"/>
  <c r="K653" i="1" a="1"/>
  <c r="K653" i="1"/>
  <c r="I652" i="1" a="1"/>
  <c r="I652" i="1"/>
  <c r="M650" i="1" a="1"/>
  <c r="M650" i="1"/>
  <c r="N650" i="1" a="1"/>
  <c r="N650" i="1"/>
  <c r="J647" i="1" a="1"/>
  <c r="J647" i="1"/>
  <c r="J648" i="1" a="1"/>
  <c r="J648" i="1"/>
  <c r="F648" i="1" a="1"/>
  <c r="F648" i="1" s="1"/>
  <c r="O647" i="1" a="1"/>
  <c r="O647" i="1"/>
  <c r="P647" i="1" a="1"/>
  <c r="P647" i="1"/>
  <c r="H648" i="1" a="1"/>
  <c r="H648" i="1"/>
  <c r="K647" i="1" a="1"/>
  <c r="K647" i="1" s="1"/>
  <c r="G645" i="1" a="1"/>
  <c r="G645" i="1" s="1"/>
  <c r="O643" i="1" a="1"/>
  <c r="O643" i="1" s="1"/>
  <c r="N647" i="1" a="1"/>
  <c r="N647" i="1" s="1"/>
  <c r="G649" i="1" a="1"/>
  <c r="G649" i="1"/>
  <c r="P648" i="1" a="1"/>
  <c r="P648" i="1"/>
  <c r="Q645" i="1" a="1"/>
  <c r="Q645" i="1"/>
  <c r="I647" i="1" a="1"/>
  <c r="I647" i="1"/>
  <c r="Q649" i="1" a="1"/>
  <c r="Q649" i="1"/>
  <c r="P649" i="1" a="1"/>
  <c r="P649" i="1"/>
  <c r="O649" i="1" a="1"/>
  <c r="O649" i="1" s="1"/>
  <c r="N649" i="1" a="1"/>
  <c r="N649" i="1"/>
  <c r="F649" i="1" a="1"/>
  <c r="F649" i="1"/>
  <c r="M649" i="1" a="1"/>
  <c r="M649" i="1"/>
  <c r="L649" i="1" a="1"/>
  <c r="L649" i="1"/>
  <c r="P645" i="1" a="1"/>
  <c r="P645" i="1"/>
  <c r="K649" i="1" a="1"/>
  <c r="K649" i="1" s="1"/>
  <c r="I645" i="1" a="1"/>
  <c r="I645" i="1" s="1"/>
  <c r="J649" i="1" a="1"/>
  <c r="J649" i="1"/>
  <c r="I648" i="1" a="1"/>
  <c r="I648" i="1"/>
  <c r="N645" i="1" a="1"/>
  <c r="N645" i="1"/>
  <c r="M647" i="1" a="1"/>
  <c r="M647" i="1"/>
  <c r="I649" i="1" a="1"/>
  <c r="I649" i="1"/>
  <c r="H649" i="1" a="1"/>
  <c r="H649" i="1"/>
  <c r="Q648" i="1" a="1"/>
  <c r="Q648" i="1" s="1"/>
  <c r="P643" i="1" a="1"/>
  <c r="P643" i="1"/>
  <c r="L647" i="1" a="1"/>
  <c r="L647" i="1"/>
  <c r="F647" i="1" a="1"/>
  <c r="F647" i="1"/>
  <c r="K645" i="1" a="1"/>
  <c r="K645" i="1"/>
  <c r="N643" i="1" a="1"/>
  <c r="N643" i="1"/>
  <c r="O648" i="1" a="1"/>
  <c r="O648" i="1"/>
  <c r="N648" i="1" a="1"/>
  <c r="N648" i="1" s="1"/>
  <c r="M645" i="1" a="1"/>
  <c r="M645" i="1" s="1"/>
  <c r="J645" i="1" a="1"/>
  <c r="J645" i="1"/>
  <c r="Q647" i="1" a="1"/>
  <c r="Q647" i="1"/>
  <c r="F645" i="1" a="1"/>
  <c r="F645" i="1"/>
  <c r="M648" i="1" a="1"/>
  <c r="M648" i="1"/>
  <c r="L648" i="1" a="1"/>
  <c r="L648" i="1"/>
  <c r="H647" i="1" a="1"/>
  <c r="H647" i="1" s="1"/>
  <c r="G648" i="1" a="1"/>
  <c r="G648" i="1"/>
  <c r="L645" i="1" a="1"/>
  <c r="L645" i="1" s="1"/>
  <c r="G647" i="1" a="1"/>
  <c r="G647" i="1" s="1"/>
  <c r="O645" i="1" a="1"/>
  <c r="O645" i="1"/>
  <c r="H645" i="1" a="1"/>
  <c r="H645" i="1"/>
  <c r="K648" i="1" a="1"/>
  <c r="K648" i="1"/>
  <c r="Q643" i="1" a="1"/>
  <c r="Q643" i="1"/>
  <c r="P640" i="1" a="1"/>
  <c r="P640" i="1" s="1"/>
  <c r="Q640" i="1" a="1"/>
  <c r="Q640" i="1"/>
  <c r="O640" i="1" a="1"/>
  <c r="O640" i="1"/>
  <c r="J639" i="1" a="1"/>
  <c r="J639" i="1"/>
  <c r="I639" i="1" a="1"/>
  <c r="I639" i="1"/>
  <c r="L640" i="1" a="1"/>
  <c r="L640" i="1"/>
  <c r="F639" i="1" a="1"/>
  <c r="F639" i="1" s="1"/>
  <c r="G640" i="1" a="1"/>
  <c r="G640" i="1" s="1"/>
  <c r="K639" i="1" a="1"/>
  <c r="K639" i="1" s="1"/>
  <c r="N638" i="1" a="1"/>
  <c r="N638" i="1" s="1"/>
  <c r="P642" i="1" a="1"/>
  <c r="P642" i="1" s="1"/>
  <c r="M643" i="1" a="1"/>
  <c r="M643" i="1" s="1"/>
  <c r="L643" i="1" a="1"/>
  <c r="L643" i="1" s="1"/>
  <c r="K643" i="1" a="1"/>
  <c r="K643" i="1"/>
  <c r="M642" i="1" a="1"/>
  <c r="M642" i="1"/>
  <c r="J643" i="1" a="1"/>
  <c r="J643" i="1" s="1"/>
  <c r="Q637" i="1" a="1"/>
  <c r="Q637" i="1"/>
  <c r="G643" i="1" a="1"/>
  <c r="G643" i="1"/>
  <c r="I642" i="1" a="1"/>
  <c r="I642" i="1"/>
  <c r="J638" i="1" a="1"/>
  <c r="J638" i="1"/>
  <c r="H638" i="1" a="1"/>
  <c r="H638" i="1" s="1"/>
  <c r="P637" i="1" a="1"/>
  <c r="P637" i="1"/>
  <c r="O642" i="1" a="1"/>
  <c r="O642" i="1" s="1"/>
  <c r="I643" i="1" a="1"/>
  <c r="I643" i="1"/>
  <c r="F643" i="1" a="1"/>
  <c r="F643" i="1" s="1"/>
  <c r="Q642" i="1" a="1"/>
  <c r="Q642" i="1" s="1"/>
  <c r="N642" i="1" a="1"/>
  <c r="N642" i="1"/>
  <c r="L642" i="1" a="1"/>
  <c r="L642" i="1"/>
  <c r="K642" i="1" a="1"/>
  <c r="K642" i="1"/>
  <c r="N640" i="1" a="1"/>
  <c r="N640" i="1" s="1"/>
  <c r="M640" i="1" a="1"/>
  <c r="M640" i="1"/>
  <c r="G639" i="1" a="1"/>
  <c r="G639" i="1"/>
  <c r="F638" i="1" a="1"/>
  <c r="F638" i="1" s="1"/>
  <c r="O639" i="1" a="1"/>
  <c r="O639" i="1" s="1"/>
  <c r="P638" i="1" a="1"/>
  <c r="P638" i="1" s="1"/>
  <c r="M638" i="1" a="1"/>
  <c r="M638" i="1" s="1"/>
  <c r="I640" i="1" a="1"/>
  <c r="I640" i="1"/>
  <c r="I638" i="1" a="1"/>
  <c r="I638" i="1" s="1"/>
  <c r="H640" i="1" a="1"/>
  <c r="H640" i="1"/>
  <c r="O638" i="1" a="1"/>
  <c r="O638" i="1"/>
  <c r="G642" i="1" a="1"/>
  <c r="G642" i="1" s="1"/>
  <c r="K640" i="1" a="1"/>
  <c r="K640" i="1" s="1"/>
  <c r="J642" i="1" a="1"/>
  <c r="J642" i="1"/>
  <c r="F640" i="1" a="1"/>
  <c r="F640" i="1" s="1"/>
  <c r="H642" i="1" a="1"/>
  <c r="H642" i="1" s="1"/>
  <c r="L639" i="1" a="1"/>
  <c r="L639" i="1"/>
  <c r="K638" i="1" a="1"/>
  <c r="K638" i="1"/>
  <c r="P639" i="1" a="1"/>
  <c r="P639" i="1"/>
  <c r="J640" i="1" a="1"/>
  <c r="J640" i="1" s="1"/>
  <c r="Q639" i="1" a="1"/>
  <c r="Q639" i="1" s="1"/>
  <c r="G638" i="1" a="1"/>
  <c r="G638" i="1" s="1"/>
  <c r="Q638" i="1" a="1"/>
  <c r="Q638" i="1"/>
  <c r="L638" i="1" a="1"/>
  <c r="L638" i="1" s="1"/>
  <c r="N639" i="1" a="1"/>
  <c r="N639" i="1"/>
  <c r="M639" i="1" a="1"/>
  <c r="M639" i="1"/>
  <c r="H639" i="1" a="1"/>
  <c r="H639" i="1"/>
  <c r="H643" i="1" a="1"/>
  <c r="H643" i="1"/>
  <c r="F642" i="1" a="1"/>
  <c r="F642" i="1"/>
  <c r="F633" i="1" a="1"/>
  <c r="F633" i="1" s="1"/>
  <c r="I632" i="1" a="1"/>
  <c r="I632" i="1"/>
  <c r="M632" i="1" a="1"/>
  <c r="M632" i="1" s="1"/>
  <c r="J635" i="1" a="1"/>
  <c r="J635" i="1"/>
  <c r="P633" i="1" a="1"/>
  <c r="P633" i="1" s="1"/>
  <c r="L633" i="1" a="1"/>
  <c r="L633" i="1"/>
  <c r="J632" i="1" a="1"/>
  <c r="J632" i="1" s="1"/>
  <c r="N630" i="1" a="1"/>
  <c r="N630" i="1" s="1"/>
  <c r="K632" i="1" a="1"/>
  <c r="K632" i="1" s="1"/>
  <c r="O633" i="1" a="1"/>
  <c r="O633" i="1" s="1"/>
  <c r="K635" i="1" a="1"/>
  <c r="K635" i="1" s="1"/>
  <c r="I637" i="1" a="1"/>
  <c r="I637" i="1"/>
  <c r="H637" i="1" a="1"/>
  <c r="H637" i="1"/>
  <c r="F637" i="1" a="1"/>
  <c r="F637" i="1"/>
  <c r="P632" i="1" a="1"/>
  <c r="P632" i="1"/>
  <c r="Q635" i="1" a="1"/>
  <c r="Q635" i="1" s="1"/>
  <c r="N633" i="1" a="1"/>
  <c r="N633" i="1" s="1"/>
  <c r="G632" i="1" a="1"/>
  <c r="G632" i="1"/>
  <c r="F635" i="1" a="1"/>
  <c r="F635" i="1" s="1"/>
  <c r="H632" i="1" a="1"/>
  <c r="H632" i="1" s="1"/>
  <c r="Q633" i="1" a="1"/>
  <c r="Q633" i="1" s="1"/>
  <c r="P630" i="1" a="1"/>
  <c r="P630" i="1" s="1"/>
  <c r="G637" i="1" a="1"/>
  <c r="G637" i="1" s="1"/>
  <c r="P635" i="1" a="1"/>
  <c r="P635" i="1"/>
  <c r="N635" i="1" a="1"/>
  <c r="N635" i="1"/>
  <c r="G633" i="1" a="1"/>
  <c r="G633" i="1"/>
  <c r="M635" i="1" a="1"/>
  <c r="M635" i="1"/>
  <c r="O630" i="1" a="1"/>
  <c r="O630" i="1"/>
  <c r="H635" i="1" a="1"/>
  <c r="H635" i="1" s="1"/>
  <c r="M633" i="1" a="1"/>
  <c r="M633" i="1" s="1"/>
  <c r="O637" i="1" a="1"/>
  <c r="O637" i="1"/>
  <c r="G635" i="1" a="1"/>
  <c r="G635" i="1"/>
  <c r="N637" i="1" a="1"/>
  <c r="N637" i="1" s="1"/>
  <c r="M637" i="1" a="1"/>
  <c r="M637" i="1" s="1"/>
  <c r="L637" i="1" a="1"/>
  <c r="L637" i="1" s="1"/>
  <c r="O632" i="1" a="1"/>
  <c r="O632" i="1" s="1"/>
  <c r="L632" i="1" a="1"/>
  <c r="L632" i="1" s="1"/>
  <c r="F632" i="1" a="1"/>
  <c r="F632" i="1" s="1"/>
  <c r="I635" i="1" a="1"/>
  <c r="I635" i="1" s="1"/>
  <c r="J633" i="1" a="1"/>
  <c r="J633" i="1"/>
  <c r="I633" i="1" a="1"/>
  <c r="I633" i="1"/>
  <c r="K637" i="1" a="1"/>
  <c r="K637" i="1" s="1"/>
  <c r="J637" i="1" a="1"/>
  <c r="J637" i="1" s="1"/>
  <c r="K633" i="1" a="1"/>
  <c r="K633" i="1" s="1"/>
  <c r="Q630" i="1" a="1"/>
  <c r="Q630" i="1" s="1"/>
  <c r="Q632" i="1" a="1"/>
  <c r="Q632" i="1" s="1"/>
  <c r="O635" i="1" a="1"/>
  <c r="O635" i="1" s="1"/>
  <c r="N632" i="1" a="1"/>
  <c r="N632" i="1"/>
  <c r="H633" i="1" a="1"/>
  <c r="H633" i="1"/>
  <c r="L635" i="1" a="1"/>
  <c r="L635" i="1"/>
  <c r="J625" i="1" a="1"/>
  <c r="J625" i="1"/>
  <c r="G625" i="1" a="1"/>
  <c r="G625" i="1" s="1"/>
  <c r="J628" i="1" a="1"/>
  <c r="J628" i="1" s="1"/>
  <c r="K625" i="1" a="1"/>
  <c r="K625" i="1" s="1"/>
  <c r="P627" i="1" a="1"/>
  <c r="P627" i="1"/>
  <c r="O627" i="1" a="1"/>
  <c r="O627" i="1"/>
  <c r="P625" i="1" a="1"/>
  <c r="P625" i="1" s="1"/>
  <c r="L627" i="1" a="1"/>
  <c r="L627" i="1" s="1"/>
  <c r="Q625" i="1" a="1"/>
  <c r="Q625" i="1" s="1"/>
  <c r="H625" i="1" a="1"/>
  <c r="H625" i="1"/>
  <c r="N629" i="1" a="1"/>
  <c r="N629" i="1" s="1"/>
  <c r="K629" i="1" a="1"/>
  <c r="K629" i="1"/>
  <c r="G629" i="1" a="1"/>
  <c r="G629" i="1"/>
  <c r="Q628" i="1" a="1"/>
  <c r="Q628" i="1"/>
  <c r="H628" i="1" a="1"/>
  <c r="H628" i="1"/>
  <c r="I625" i="1" a="1"/>
  <c r="I625" i="1"/>
  <c r="G627" i="1" a="1"/>
  <c r="G627" i="1" s="1"/>
  <c r="L625" i="1" a="1"/>
  <c r="L625" i="1" s="1"/>
  <c r="M627" i="1" a="1"/>
  <c r="M627" i="1" s="1"/>
  <c r="I627" i="1" a="1"/>
  <c r="I627" i="1"/>
  <c r="M625" i="1" a="1"/>
  <c r="M625" i="1" s="1"/>
  <c r="N627" i="1" a="1"/>
  <c r="N627" i="1"/>
  <c r="M630" i="1" a="1"/>
  <c r="M630" i="1"/>
  <c r="L630" i="1" a="1"/>
  <c r="L630" i="1" s="1"/>
  <c r="Q627" i="1" a="1"/>
  <c r="Q627" i="1" s="1"/>
  <c r="J630" i="1" a="1"/>
  <c r="J630" i="1" s="1"/>
  <c r="H630" i="1" a="1"/>
  <c r="H630" i="1"/>
  <c r="F630" i="1" a="1"/>
  <c r="F630" i="1"/>
  <c r="I629" i="1" a="1"/>
  <c r="I629" i="1" s="1"/>
  <c r="H627" i="1" a="1"/>
  <c r="H627" i="1"/>
  <c r="K627" i="1" a="1"/>
  <c r="K627" i="1"/>
  <c r="J627" i="1" a="1"/>
  <c r="J627" i="1" s="1"/>
  <c r="N628" i="1" a="1"/>
  <c r="N628" i="1" s="1"/>
  <c r="F628" i="1" a="1"/>
  <c r="F628" i="1"/>
  <c r="O625" i="1" a="1"/>
  <c r="O625" i="1" s="1"/>
  <c r="G628" i="1" a="1"/>
  <c r="G628" i="1" s="1"/>
  <c r="M628" i="1" a="1"/>
  <c r="M628" i="1" s="1"/>
  <c r="M629" i="1" a="1"/>
  <c r="M629" i="1" s="1"/>
  <c r="K630" i="1" a="1"/>
  <c r="K630" i="1" s="1"/>
  <c r="I630" i="1" a="1"/>
  <c r="I630" i="1" s="1"/>
  <c r="G630" i="1" a="1"/>
  <c r="G630" i="1" s="1"/>
  <c r="Q629" i="1" a="1"/>
  <c r="Q629" i="1"/>
  <c r="P629" i="1" a="1"/>
  <c r="P629" i="1" s="1"/>
  <c r="F625" i="1" a="1"/>
  <c r="F625" i="1" s="1"/>
  <c r="O629" i="1" a="1"/>
  <c r="O629" i="1"/>
  <c r="H629" i="1" a="1"/>
  <c r="H629" i="1"/>
  <c r="L629" i="1" a="1"/>
  <c r="L629" i="1" s="1"/>
  <c r="J629" i="1" a="1"/>
  <c r="J629" i="1" s="1"/>
  <c r="I628" i="1" a="1"/>
  <c r="I628" i="1"/>
  <c r="F629" i="1" a="1"/>
  <c r="F629" i="1"/>
  <c r="F627" i="1" a="1"/>
  <c r="F627" i="1" s="1"/>
  <c r="P628" i="1" a="1"/>
  <c r="P628" i="1"/>
  <c r="O628" i="1" a="1"/>
  <c r="O628" i="1" s="1"/>
  <c r="L628" i="1" a="1"/>
  <c r="L628" i="1"/>
  <c r="K628" i="1" a="1"/>
  <c r="K628" i="1" s="1"/>
  <c r="N625" i="1" a="1"/>
  <c r="N625" i="1" s="1"/>
  <c r="H622" i="1" a="1"/>
  <c r="H622" i="1" s="1"/>
  <c r="G622" i="1" a="1"/>
  <c r="G622" i="1" s="1"/>
  <c r="F622" i="1" a="1"/>
  <c r="F622" i="1" s="1"/>
  <c r="M619" i="1" a="1"/>
  <c r="M619" i="1" s="1"/>
  <c r="H619" i="1" a="1"/>
  <c r="H619" i="1"/>
  <c r="J618" i="1" a="1"/>
  <c r="J618" i="1"/>
  <c r="N619" i="1" a="1"/>
  <c r="N619" i="1"/>
  <c r="I619" i="1" a="1"/>
  <c r="I619" i="1"/>
  <c r="K618" i="1" a="1"/>
  <c r="K618" i="1"/>
  <c r="O618" i="1" a="1"/>
  <c r="O618" i="1"/>
  <c r="J619" i="1" a="1"/>
  <c r="J619" i="1" s="1"/>
  <c r="P618" i="1" a="1"/>
  <c r="P618" i="1" s="1"/>
  <c r="G618" i="1" a="1"/>
  <c r="G618" i="1"/>
  <c r="F619" i="1" a="1"/>
  <c r="F619" i="1" s="1"/>
  <c r="P617" i="1" a="1"/>
  <c r="P617" i="1" s="1"/>
  <c r="I618" i="1" a="1"/>
  <c r="I618" i="1" s="1"/>
  <c r="P619" i="1" a="1"/>
  <c r="P619" i="1" s="1"/>
  <c r="N620" i="1" a="1"/>
  <c r="N620" i="1" s="1"/>
  <c r="Q622" i="1" a="1"/>
  <c r="Q622" i="1" s="1"/>
  <c r="G619" i="1" a="1"/>
  <c r="G619" i="1"/>
  <c r="M622" i="1" a="1"/>
  <c r="M622" i="1"/>
  <c r="L622" i="1" a="1"/>
  <c r="L622" i="1"/>
  <c r="J622" i="1" a="1"/>
  <c r="J622" i="1"/>
  <c r="Q620" i="1" a="1"/>
  <c r="Q620" i="1"/>
  <c r="M620" i="1" a="1"/>
  <c r="M620" i="1" s="1"/>
  <c r="O619" i="1" a="1"/>
  <c r="O619" i="1" s="1"/>
  <c r="K620" i="1" a="1"/>
  <c r="K620" i="1"/>
  <c r="Q619" i="1" a="1"/>
  <c r="Q619" i="1"/>
  <c r="Q623" i="1" a="1"/>
  <c r="Q623" i="1"/>
  <c r="O622" i="1" a="1"/>
  <c r="O622" i="1" s="1"/>
  <c r="P623" i="1" a="1"/>
  <c r="P623" i="1" s="1"/>
  <c r="L620" i="1" a="1"/>
  <c r="L620" i="1" s="1"/>
  <c r="Q618" i="1" a="1"/>
  <c r="Q618" i="1" s="1"/>
  <c r="O620" i="1" a="1"/>
  <c r="O620" i="1" s="1"/>
  <c r="H620" i="1" a="1"/>
  <c r="H620" i="1"/>
  <c r="F620" i="1" a="1"/>
  <c r="F620" i="1"/>
  <c r="L619" i="1" a="1"/>
  <c r="L619" i="1"/>
  <c r="O617" i="1" a="1"/>
  <c r="O617" i="1"/>
  <c r="K622" i="1" a="1"/>
  <c r="K622" i="1" s="1"/>
  <c r="I622" i="1" a="1"/>
  <c r="I622" i="1" s="1"/>
  <c r="N617" i="1" a="1"/>
  <c r="N617" i="1" s="1"/>
  <c r="P620" i="1" a="1"/>
  <c r="P620" i="1"/>
  <c r="H618" i="1" a="1"/>
  <c r="H618" i="1"/>
  <c r="O623" i="1" a="1"/>
  <c r="O623" i="1"/>
  <c r="N623" i="1" a="1"/>
  <c r="N623" i="1"/>
  <c r="L623" i="1" a="1"/>
  <c r="L623" i="1"/>
  <c r="J623" i="1" a="1"/>
  <c r="J623" i="1"/>
  <c r="J620" i="1" a="1"/>
  <c r="J620" i="1" s="1"/>
  <c r="N622" i="1" a="1"/>
  <c r="N622" i="1"/>
  <c r="L618" i="1" a="1"/>
  <c r="L618" i="1"/>
  <c r="M618" i="1" a="1"/>
  <c r="M618" i="1"/>
  <c r="I620" i="1" a="1"/>
  <c r="I620" i="1"/>
  <c r="F618" i="1" a="1"/>
  <c r="F618" i="1" s="1"/>
  <c r="K619" i="1" a="1"/>
  <c r="K619" i="1"/>
  <c r="N618" i="1" a="1"/>
  <c r="N618" i="1" s="1"/>
  <c r="M623" i="1" a="1"/>
  <c r="M623" i="1"/>
  <c r="K623" i="1" a="1"/>
  <c r="K623" i="1"/>
  <c r="I623" i="1" a="1"/>
  <c r="I623" i="1"/>
  <c r="H623" i="1" a="1"/>
  <c r="H623" i="1"/>
  <c r="G623" i="1" a="1"/>
  <c r="G623" i="1"/>
  <c r="F623" i="1" a="1"/>
  <c r="F623" i="1"/>
  <c r="G620" i="1" a="1"/>
  <c r="G620" i="1" s="1"/>
  <c r="Q617" i="1" a="1"/>
  <c r="Q617" i="1" s="1"/>
  <c r="P622" i="1" a="1"/>
  <c r="P622" i="1"/>
  <c r="H610" i="1" a="1"/>
  <c r="H610" i="1"/>
  <c r="F610" i="1" a="1"/>
  <c r="F610" i="1"/>
  <c r="Q609" i="1" a="1"/>
  <c r="Q609" i="1" s="1"/>
  <c r="N609" i="1" a="1"/>
  <c r="N609" i="1"/>
  <c r="P609" i="1" a="1"/>
  <c r="P609" i="1"/>
  <c r="K609" i="1" a="1"/>
  <c r="K609" i="1" s="1"/>
  <c r="P607" i="1" a="1"/>
  <c r="P607" i="1"/>
  <c r="N610" i="1" a="1"/>
  <c r="N610" i="1"/>
  <c r="J610" i="1" a="1"/>
  <c r="J610" i="1"/>
  <c r="M617" i="1" a="1"/>
  <c r="M617" i="1"/>
  <c r="L617" i="1" a="1"/>
  <c r="L617" i="1"/>
  <c r="K617" i="1" a="1"/>
  <c r="K617" i="1"/>
  <c r="F617" i="1" a="1"/>
  <c r="F617" i="1"/>
  <c r="I617" i="1" a="1"/>
  <c r="I617" i="1" s="1"/>
  <c r="Q610" i="1" a="1"/>
  <c r="Q610" i="1"/>
  <c r="J617" i="1" a="1"/>
  <c r="J617" i="1"/>
  <c r="H617" i="1" a="1"/>
  <c r="H617" i="1" s="1"/>
  <c r="H609" i="1" a="1"/>
  <c r="H609" i="1" s="1"/>
  <c r="G617" i="1" a="1"/>
  <c r="G617" i="1"/>
  <c r="J609" i="1" a="1"/>
  <c r="J609" i="1" s="1"/>
  <c r="F609" i="1" a="1"/>
  <c r="F609" i="1"/>
  <c r="M610" i="1" a="1"/>
  <c r="M610" i="1" s="1"/>
  <c r="I610" i="1" a="1"/>
  <c r="I610" i="1" s="1"/>
  <c r="L610" i="1" a="1"/>
  <c r="L610" i="1" s="1"/>
  <c r="L609" i="1" a="1"/>
  <c r="L609" i="1"/>
  <c r="P610" i="1" a="1"/>
  <c r="P610" i="1"/>
  <c r="O610" i="1" a="1"/>
  <c r="O610" i="1"/>
  <c r="M609" i="1" a="1"/>
  <c r="M609" i="1"/>
  <c r="I609" i="1" a="1"/>
  <c r="I609" i="1"/>
  <c r="G609" i="1" a="1"/>
  <c r="G609" i="1" s="1"/>
  <c r="K610" i="1" a="1"/>
  <c r="K610" i="1" s="1"/>
  <c r="Q607" i="1" a="1"/>
  <c r="Q607" i="1" s="1"/>
  <c r="O609" i="1" a="1"/>
  <c r="O609" i="1" s="1"/>
  <c r="G610" i="1" a="1"/>
  <c r="G610" i="1"/>
  <c r="G606" i="1" a="1"/>
  <c r="G606" i="1" s="1"/>
  <c r="Q603" i="1" a="1"/>
  <c r="Q603" i="1"/>
  <c r="K603" i="1" a="1"/>
  <c r="K603" i="1"/>
  <c r="H603" i="1" a="1"/>
  <c r="H603" i="1" s="1"/>
  <c r="N606" i="1" a="1"/>
  <c r="N606" i="1"/>
  <c r="M606" i="1" a="1"/>
  <c r="M606" i="1" s="1"/>
  <c r="J606" i="1" a="1"/>
  <c r="J606" i="1" s="1"/>
  <c r="M602" i="1" a="1"/>
  <c r="M602" i="1"/>
  <c r="I606" i="1" a="1"/>
  <c r="I606" i="1"/>
  <c r="F606" i="1" a="1"/>
  <c r="F606" i="1"/>
  <c r="P602" i="1" a="1"/>
  <c r="P602" i="1" s="1"/>
  <c r="O603" i="1" a="1"/>
  <c r="O603" i="1"/>
  <c r="N603" i="1" a="1"/>
  <c r="N603" i="1" s="1"/>
  <c r="L602" i="1" a="1"/>
  <c r="L602" i="1" s="1"/>
  <c r="Q602" i="1" a="1"/>
  <c r="Q602" i="1" s="1"/>
  <c r="F603" i="1" a="1"/>
  <c r="F603" i="1"/>
  <c r="N602" i="1" a="1"/>
  <c r="N602" i="1"/>
  <c r="N607" i="1" a="1"/>
  <c r="N607" i="1"/>
  <c r="I607" i="1" a="1"/>
  <c r="I607" i="1"/>
  <c r="L606" i="1" a="1"/>
  <c r="L606" i="1" s="1"/>
  <c r="I603" i="1" a="1"/>
  <c r="I603" i="1" s="1"/>
  <c r="K602" i="1" a="1"/>
  <c r="K602" i="1" s="1"/>
  <c r="H606" i="1" a="1"/>
  <c r="H606" i="1" s="1"/>
  <c r="P603" i="1" a="1"/>
  <c r="P603" i="1" s="1"/>
  <c r="J602" i="1" a="1"/>
  <c r="J602" i="1" s="1"/>
  <c r="O602" i="1" a="1"/>
  <c r="O602" i="1"/>
  <c r="M603" i="1" a="1"/>
  <c r="M603" i="1"/>
  <c r="G603" i="1" a="1"/>
  <c r="G603" i="1" s="1"/>
  <c r="J603" i="1" a="1"/>
  <c r="J603" i="1" s="1"/>
  <c r="O607" i="1" a="1"/>
  <c r="O607" i="1" s="1"/>
  <c r="M607" i="1" a="1"/>
  <c r="M607" i="1" s="1"/>
  <c r="L607" i="1" a="1"/>
  <c r="L607" i="1"/>
  <c r="H607" i="1" a="1"/>
  <c r="H607" i="1"/>
  <c r="P606" i="1" a="1"/>
  <c r="P606" i="1" s="1"/>
  <c r="K606" i="1" a="1"/>
  <c r="K606" i="1"/>
  <c r="K607" i="1" a="1"/>
  <c r="K607" i="1" s="1"/>
  <c r="J607" i="1" a="1"/>
  <c r="J607" i="1"/>
  <c r="L603" i="1" a="1"/>
  <c r="L603" i="1"/>
  <c r="G607" i="1" a="1"/>
  <c r="G607" i="1" s="1"/>
  <c r="F607" i="1" a="1"/>
  <c r="F607" i="1" s="1"/>
  <c r="Q606" i="1" a="1"/>
  <c r="Q606" i="1" s="1"/>
  <c r="O606" i="1" a="1"/>
  <c r="O606" i="1" s="1"/>
  <c r="L595" i="1" a="1"/>
  <c r="L595" i="1" s="1"/>
  <c r="J595" i="1" a="1"/>
  <c r="J595" i="1" s="1"/>
  <c r="P596" i="1" a="1"/>
  <c r="P596" i="1"/>
  <c r="K596" i="1" a="1"/>
  <c r="K596" i="1"/>
  <c r="H595" i="1" a="1"/>
  <c r="H595" i="1" s="1"/>
  <c r="M596" i="1" a="1"/>
  <c r="M596" i="1"/>
  <c r="F596" i="1" a="1"/>
  <c r="F596" i="1"/>
  <c r="O593" i="1" a="1"/>
  <c r="O593" i="1" s="1"/>
  <c r="Q595" i="1" a="1"/>
  <c r="Q595" i="1"/>
  <c r="O596" i="1" a="1"/>
  <c r="O596" i="1"/>
  <c r="K595" i="1" a="1"/>
  <c r="K595" i="1" s="1"/>
  <c r="N596" i="1" a="1"/>
  <c r="N596" i="1"/>
  <c r="N595" i="1" a="1"/>
  <c r="N595" i="1"/>
  <c r="K593" i="1" a="1"/>
  <c r="K593" i="1" s="1"/>
  <c r="L596" i="1" a="1"/>
  <c r="L596" i="1"/>
  <c r="J593" i="1" a="1"/>
  <c r="J593" i="1" s="1"/>
  <c r="M595" i="1" a="1"/>
  <c r="M595" i="1" s="1"/>
  <c r="G595" i="1" a="1"/>
  <c r="G595" i="1"/>
  <c r="J596" i="1" a="1"/>
  <c r="J596" i="1"/>
  <c r="F595" i="1" a="1"/>
  <c r="F595" i="1"/>
  <c r="Q593" i="1" a="1"/>
  <c r="Q593" i="1" s="1"/>
  <c r="H596" i="1" a="1"/>
  <c r="H596" i="1" s="1"/>
  <c r="P593" i="1" a="1"/>
  <c r="P593" i="1"/>
  <c r="G596" i="1" a="1"/>
  <c r="G596" i="1"/>
  <c r="I595" i="1" a="1"/>
  <c r="I595" i="1" s="1"/>
  <c r="N593" i="1" a="1"/>
  <c r="N593" i="1"/>
  <c r="M593" i="1" a="1"/>
  <c r="M593" i="1" s="1"/>
  <c r="I593" i="1" a="1"/>
  <c r="I593" i="1" s="1"/>
  <c r="O595" i="1" a="1"/>
  <c r="O595" i="1"/>
  <c r="L593" i="1" a="1"/>
  <c r="L593" i="1"/>
  <c r="I602" i="1" a="1"/>
  <c r="I602" i="1" s="1"/>
  <c r="G602" i="1" a="1"/>
  <c r="G602" i="1"/>
  <c r="Q596" i="1" a="1"/>
  <c r="Q596" i="1"/>
  <c r="P595" i="1" a="1"/>
  <c r="P595" i="1" s="1"/>
  <c r="I596" i="1" a="1"/>
  <c r="I596" i="1"/>
  <c r="H602" i="1" a="1"/>
  <c r="H602" i="1" s="1"/>
  <c r="F602" i="1" a="1"/>
  <c r="F602" i="1" s="1"/>
  <c r="I588" i="1" a="1"/>
  <c r="I588" i="1"/>
  <c r="Q589" i="1" a="1"/>
  <c r="Q589" i="1" s="1"/>
  <c r="O589" i="1" a="1"/>
  <c r="O589" i="1"/>
  <c r="M589" i="1" a="1"/>
  <c r="M589" i="1"/>
  <c r="F588" i="1" a="1"/>
  <c r="F588" i="1" s="1"/>
  <c r="H589" i="1" a="1"/>
  <c r="H589" i="1" s="1"/>
  <c r="M588" i="1" a="1"/>
  <c r="M588" i="1" s="1"/>
  <c r="L588" i="1" a="1"/>
  <c r="L588" i="1" s="1"/>
  <c r="G589" i="1" a="1"/>
  <c r="G589" i="1" s="1"/>
  <c r="J589" i="1" a="1"/>
  <c r="J589" i="1"/>
  <c r="K589" i="1" a="1"/>
  <c r="K589" i="1"/>
  <c r="K588" i="1" a="1"/>
  <c r="K588" i="1"/>
  <c r="H588" i="1" a="1"/>
  <c r="H588" i="1"/>
  <c r="I592" i="1" a="1"/>
  <c r="I592" i="1" s="1"/>
  <c r="H593" i="1" a="1"/>
  <c r="H593" i="1" s="1"/>
  <c r="F589" i="1" a="1"/>
  <c r="F589" i="1" s="1"/>
  <c r="G593" i="1" a="1"/>
  <c r="G593" i="1" s="1"/>
  <c r="P592" i="1" a="1"/>
  <c r="P592" i="1"/>
  <c r="J592" i="1" a="1"/>
  <c r="J592" i="1"/>
  <c r="F592" i="1" a="1"/>
  <c r="F592" i="1" s="1"/>
  <c r="P589" i="1" a="1"/>
  <c r="P589" i="1"/>
  <c r="N589" i="1" a="1"/>
  <c r="N589" i="1" s="1"/>
  <c r="P588" i="1" a="1"/>
  <c r="P588" i="1" s="1"/>
  <c r="L589" i="1" a="1"/>
  <c r="L589" i="1"/>
  <c r="I589" i="1" a="1"/>
  <c r="I589" i="1"/>
  <c r="J588" i="1" a="1"/>
  <c r="J588" i="1"/>
  <c r="Q588" i="1" a="1"/>
  <c r="Q588" i="1"/>
  <c r="Q585" i="1" a="1"/>
  <c r="Q585" i="1" s="1"/>
  <c r="O588" i="1" a="1"/>
  <c r="O588" i="1" s="1"/>
  <c r="H592" i="1" a="1"/>
  <c r="H592" i="1" s="1"/>
  <c r="N592" i="1" a="1"/>
  <c r="N592" i="1"/>
  <c r="F593" i="1" a="1"/>
  <c r="F593" i="1" s="1"/>
  <c r="M592" i="1" a="1"/>
  <c r="M592" i="1"/>
  <c r="G592" i="1" a="1"/>
  <c r="G592" i="1"/>
  <c r="G588" i="1" a="1"/>
  <c r="G588" i="1" s="1"/>
  <c r="N588" i="1" a="1"/>
  <c r="N588" i="1"/>
  <c r="L592" i="1" a="1"/>
  <c r="L592" i="1"/>
  <c r="Q592" i="1" a="1"/>
  <c r="Q592" i="1" s="1"/>
  <c r="O592" i="1" a="1"/>
  <c r="O592" i="1" s="1"/>
  <c r="K592" i="1" a="1"/>
  <c r="K592" i="1"/>
  <c r="I585" i="1" a="1"/>
  <c r="I585" i="1"/>
  <c r="H585" i="1" a="1"/>
  <c r="H585" i="1" s="1"/>
  <c r="F584" i="1" a="1"/>
  <c r="F584" i="1" s="1"/>
  <c r="I584" i="1" a="1"/>
  <c r="I584" i="1" s="1"/>
  <c r="F585" i="1" a="1"/>
  <c r="F585" i="1"/>
  <c r="P585" i="1" a="1"/>
  <c r="P585" i="1"/>
  <c r="N584" i="1" a="1"/>
  <c r="N584" i="1" s="1"/>
  <c r="K584" i="1" a="1"/>
  <c r="K584" i="1"/>
  <c r="O585" i="1" a="1"/>
  <c r="O585" i="1"/>
  <c r="N585" i="1" a="1"/>
  <c r="N585" i="1" s="1"/>
  <c r="L585" i="1" a="1"/>
  <c r="L585" i="1"/>
  <c r="G585" i="1" a="1"/>
  <c r="G585" i="1" s="1"/>
  <c r="M585" i="1" a="1"/>
  <c r="M585" i="1"/>
  <c r="G584" i="1" a="1"/>
  <c r="G584" i="1"/>
  <c r="K585" i="1" a="1"/>
  <c r="K585" i="1"/>
  <c r="J585" i="1" a="1"/>
  <c r="J585" i="1"/>
  <c r="P584" i="1" a="1"/>
  <c r="P584" i="1" s="1"/>
  <c r="L584" i="1" a="1"/>
  <c r="L584" i="1" s="1"/>
  <c r="O584" i="1" a="1"/>
  <c r="O584" i="1" s="1"/>
  <c r="M584" i="1" a="1"/>
  <c r="M584" i="1"/>
  <c r="J584" i="1" a="1"/>
  <c r="J584" i="1"/>
  <c r="H584" i="1" a="1"/>
  <c r="H584" i="1" s="1"/>
  <c r="Q584" i="1" a="1"/>
  <c r="Q584" i="1"/>
  <c r="H2047" i="1" a="1"/>
  <c r="H2047" i="1"/>
  <c r="Q2046" i="1" a="1"/>
  <c r="Q2046" i="1" s="1"/>
  <c r="N2047" i="1" a="1"/>
  <c r="N2047" i="1"/>
  <c r="J2047" i="1" a="1"/>
  <c r="J2047" i="1" s="1"/>
  <c r="Q2049" i="1" a="1"/>
  <c r="Q2049" i="1"/>
  <c r="P2049" i="1" a="1"/>
  <c r="P2049" i="1"/>
  <c r="I2047" i="1" a="1"/>
  <c r="I2047" i="1"/>
  <c r="K2046" i="1" a="1"/>
  <c r="K2046" i="1"/>
  <c r="H2048" i="1" a="1"/>
  <c r="H2048" i="1" s="1"/>
  <c r="M2047" i="1" a="1"/>
  <c r="M2047" i="1" s="1"/>
  <c r="M2049" i="1" a="1"/>
  <c r="M2049" i="1" s="1"/>
  <c r="J2049" i="1" a="1"/>
  <c r="J2049" i="1"/>
  <c r="J2046" i="1" a="1"/>
  <c r="J2046" i="1"/>
  <c r="O2049" i="1" a="1"/>
  <c r="O2049" i="1" s="1"/>
  <c r="J2048" i="1" a="1"/>
  <c r="J2048" i="1"/>
  <c r="K2047" i="1" a="1"/>
  <c r="K2047" i="1"/>
  <c r="O2046" i="1" a="1"/>
  <c r="O2046" i="1" s="1"/>
  <c r="L2049" i="1" a="1"/>
  <c r="L2049" i="1" s="1"/>
  <c r="K2048" i="1" a="1"/>
  <c r="K2048" i="1"/>
  <c r="Q2047" i="1" a="1"/>
  <c r="Q2047" i="1"/>
  <c r="I2048" i="1" a="1"/>
  <c r="I2048" i="1"/>
  <c r="P2046" i="1" a="1"/>
  <c r="P2046" i="1"/>
  <c r="G2047" i="1" a="1"/>
  <c r="G2047" i="1" s="1"/>
  <c r="O2047" i="1" a="1"/>
  <c r="O2047" i="1"/>
  <c r="F2048" i="1" a="1"/>
  <c r="F2048" i="1"/>
  <c r="L2047" i="1" a="1"/>
  <c r="L2047" i="1" s="1"/>
  <c r="I2049" i="1" a="1"/>
  <c r="I2049" i="1"/>
  <c r="G2049" i="1" a="1"/>
  <c r="G2049" i="1"/>
  <c r="H2049" i="1" a="1"/>
  <c r="H2049" i="1" s="1"/>
  <c r="P2048" i="1" a="1"/>
  <c r="P2048" i="1"/>
  <c r="M2048" i="1" a="1"/>
  <c r="M2048" i="1"/>
  <c r="L2048" i="1" a="1"/>
  <c r="L2048" i="1" s="1"/>
  <c r="O2048" i="1" a="1"/>
  <c r="O2048" i="1" s="1"/>
  <c r="K2049" i="1" a="1"/>
  <c r="K2049" i="1"/>
  <c r="N2046" i="1" a="1"/>
  <c r="N2046" i="1"/>
  <c r="G2048" i="1" a="1"/>
  <c r="G2048" i="1"/>
  <c r="M2046" i="1" a="1"/>
  <c r="M2046" i="1" s="1"/>
  <c r="I2046" i="1" a="1"/>
  <c r="I2046" i="1" s="1"/>
  <c r="F2049" i="1" a="1"/>
  <c r="F2049" i="1"/>
  <c r="Q2048" i="1" a="1"/>
  <c r="Q2048" i="1"/>
  <c r="F2047" i="1" a="1"/>
  <c r="F2047" i="1"/>
  <c r="N2049" i="1" a="1"/>
  <c r="N2049" i="1" s="1"/>
  <c r="N2048" i="1" a="1"/>
  <c r="N2048" i="1" s="1"/>
  <c r="P2047" i="1" a="1"/>
  <c r="P2047" i="1"/>
  <c r="L2046" i="1" a="1"/>
  <c r="L2046" i="1"/>
  <c r="P2042" i="1" a="1"/>
  <c r="P2042" i="1" s="1"/>
  <c r="K2045" i="1" a="1"/>
  <c r="K2045" i="1" s="1"/>
  <c r="G2046" i="1" a="1"/>
  <c r="G2046" i="1"/>
  <c r="F2046" i="1" a="1"/>
  <c r="F2046" i="1"/>
  <c r="O2045" i="1" a="1"/>
  <c r="O2045" i="1" s="1"/>
  <c r="N2045" i="1" a="1"/>
  <c r="N2045" i="1" s="1"/>
  <c r="K2043" i="1" a="1"/>
  <c r="K2043" i="1" s="1"/>
  <c r="L2045" i="1" a="1"/>
  <c r="L2045" i="1" s="1"/>
  <c r="L2041" i="1" a="1"/>
  <c r="L2041" i="1" s="1"/>
  <c r="J2045" i="1" a="1"/>
  <c r="J2045" i="1"/>
  <c r="Q2044" i="1" a="1"/>
  <c r="Q2044" i="1"/>
  <c r="P2043" i="1" a="1"/>
  <c r="P2043" i="1"/>
  <c r="G2045" i="1" a="1"/>
  <c r="G2045" i="1" s="1"/>
  <c r="O2044" i="1" a="1"/>
  <c r="O2044" i="1"/>
  <c r="G2044" i="1" a="1"/>
  <c r="G2044" i="1"/>
  <c r="O2042" i="1" a="1"/>
  <c r="O2042" i="1" s="1"/>
  <c r="L2042" i="1" a="1"/>
  <c r="L2042" i="1" s="1"/>
  <c r="M2043" i="1" a="1"/>
  <c r="M2043" i="1"/>
  <c r="K2041" i="1" a="1"/>
  <c r="K2041" i="1"/>
  <c r="I2041" i="1" a="1"/>
  <c r="I2041" i="1" s="1"/>
  <c r="I2043" i="1" a="1"/>
  <c r="I2043" i="1" s="1"/>
  <c r="G2043" i="1" a="1"/>
  <c r="G2043" i="1" s="1"/>
  <c r="N2043" i="1" a="1"/>
  <c r="N2043" i="1" s="1"/>
  <c r="I2045" i="1" a="1"/>
  <c r="I2045" i="1" s="1"/>
  <c r="H2045" i="1" a="1"/>
  <c r="H2045" i="1" s="1"/>
  <c r="P2044" i="1" a="1"/>
  <c r="P2044" i="1" s="1"/>
  <c r="H2042" i="1" a="1"/>
  <c r="H2042" i="1"/>
  <c r="N2044" i="1" a="1"/>
  <c r="N2044" i="1"/>
  <c r="K2044" i="1" a="1"/>
  <c r="K2044" i="1" s="1"/>
  <c r="K2042" i="1" a="1"/>
  <c r="K2042" i="1"/>
  <c r="O2041" i="1" a="1"/>
  <c r="O2041" i="1" s="1"/>
  <c r="M2041" i="1" a="1"/>
  <c r="M2041" i="1"/>
  <c r="F2043" i="1" a="1"/>
  <c r="F2043" i="1"/>
  <c r="Q2043" i="1" a="1"/>
  <c r="Q2043" i="1" s="1"/>
  <c r="J2041" i="1" a="1"/>
  <c r="J2041" i="1"/>
  <c r="N2042" i="1" a="1"/>
  <c r="N2042" i="1" s="1"/>
  <c r="H2041" i="1" a="1"/>
  <c r="H2041" i="1" s="1"/>
  <c r="G2041" i="1" a="1"/>
  <c r="G2041" i="1" s="1"/>
  <c r="F2042" i="1" a="1"/>
  <c r="F2042" i="1" s="1"/>
  <c r="Q2041" i="1" a="1"/>
  <c r="Q2041" i="1"/>
  <c r="Q2045" i="1" a="1"/>
  <c r="Q2045" i="1" s="1"/>
  <c r="O2043" i="1" a="1"/>
  <c r="O2043" i="1" s="1"/>
  <c r="J2043" i="1" a="1"/>
  <c r="J2043" i="1" s="1"/>
  <c r="P2041" i="1" a="1"/>
  <c r="P2041" i="1"/>
  <c r="N2041" i="1" a="1"/>
  <c r="N2041" i="1" s="1"/>
  <c r="M2044" i="1" a="1"/>
  <c r="M2044" i="1" s="1"/>
  <c r="Q2042" i="1" a="1"/>
  <c r="Q2042" i="1" s="1"/>
  <c r="H2044" i="1" a="1"/>
  <c r="H2044" i="1" s="1"/>
  <c r="P2045" i="1" a="1"/>
  <c r="P2045" i="1" s="1"/>
  <c r="F2045" i="1" a="1"/>
  <c r="F2045" i="1" s="1"/>
  <c r="L2043" i="1" a="1"/>
  <c r="L2043" i="1"/>
  <c r="J2042" i="1" a="1"/>
  <c r="J2042" i="1" s="1"/>
  <c r="L2044" i="1" a="1"/>
  <c r="L2044" i="1" s="1"/>
  <c r="H2043" i="1" a="1"/>
  <c r="H2043" i="1"/>
  <c r="G2042" i="1" a="1"/>
  <c r="G2042" i="1" s="1"/>
  <c r="J2044" i="1" a="1"/>
  <c r="J2044" i="1" s="1"/>
  <c r="I2044" i="1" a="1"/>
  <c r="I2044" i="1" s="1"/>
  <c r="F2044" i="1" a="1"/>
  <c r="F2044" i="1"/>
  <c r="F2041" i="1" a="1"/>
  <c r="F2041" i="1" s="1"/>
  <c r="Q2040" i="1" a="1"/>
  <c r="Q2040" i="1" s="1"/>
  <c r="I2042" i="1" a="1"/>
  <c r="I2042" i="1"/>
  <c r="M2042" i="1" a="1"/>
  <c r="M2042" i="1" s="1"/>
  <c r="H2046" i="1" a="1"/>
  <c r="H2046" i="1" s="1"/>
  <c r="M2045" i="1" a="1"/>
  <c r="M2045" i="1" s="1"/>
  <c r="M2035" i="1" a="1"/>
  <c r="M2035" i="1"/>
  <c r="N2038" i="1" a="1"/>
  <c r="N2038" i="1" s="1"/>
  <c r="N2035" i="1" a="1"/>
  <c r="N2035" i="1" s="1"/>
  <c r="L2039" i="1" a="1"/>
  <c r="L2039" i="1" s="1"/>
  <c r="L2038" i="1" a="1"/>
  <c r="L2038" i="1"/>
  <c r="K2038" i="1" a="1"/>
  <c r="K2038" i="1" s="1"/>
  <c r="F2037" i="1" a="1"/>
  <c r="F2037" i="1" s="1"/>
  <c r="H2038" i="1" a="1"/>
  <c r="H2038" i="1" s="1"/>
  <c r="G2038" i="1" a="1"/>
  <c r="G2038" i="1" s="1"/>
  <c r="P2037" i="1" a="1"/>
  <c r="P2037" i="1" s="1"/>
  <c r="H2037" i="1" a="1"/>
  <c r="H2037" i="1" s="1"/>
  <c r="Q2036" i="1" a="1"/>
  <c r="Q2036" i="1" s="1"/>
  <c r="O2035" i="1" a="1"/>
  <c r="O2035" i="1"/>
  <c r="Q2039" i="1" a="1"/>
  <c r="Q2039" i="1" s="1"/>
  <c r="P2039" i="1" a="1"/>
  <c r="P2039" i="1" s="1"/>
  <c r="M2038" i="1" a="1"/>
  <c r="M2038" i="1"/>
  <c r="K2039" i="1" a="1"/>
  <c r="K2039" i="1"/>
  <c r="I2036" i="1" a="1"/>
  <c r="I2036" i="1" s="1"/>
  <c r="I2039" i="1" a="1"/>
  <c r="I2039" i="1" s="1"/>
  <c r="F2038" i="1" a="1"/>
  <c r="F2038" i="1"/>
  <c r="P2036" i="1" a="1"/>
  <c r="P2036" i="1"/>
  <c r="J2036" i="1" a="1"/>
  <c r="J2036" i="1" s="1"/>
  <c r="G2040" i="1" a="1"/>
  <c r="G2040" i="1"/>
  <c r="L2040" i="1" a="1"/>
  <c r="L2040" i="1" s="1"/>
  <c r="H2039" i="1" a="1"/>
  <c r="H2039" i="1" s="1"/>
  <c r="J2038" i="1" a="1"/>
  <c r="J2038" i="1" s="1"/>
  <c r="O2036" i="1" a="1"/>
  <c r="O2036" i="1" s="1"/>
  <c r="K2037" i="1" a="1"/>
  <c r="K2037" i="1" s="1"/>
  <c r="K2040" i="1" a="1"/>
  <c r="K2040" i="1" s="1"/>
  <c r="O2038" i="1" a="1"/>
  <c r="O2038" i="1"/>
  <c r="I2038" i="1" a="1"/>
  <c r="I2038" i="1" s="1"/>
  <c r="M2036" i="1" a="1"/>
  <c r="M2036" i="1"/>
  <c r="P2040" i="1" a="1"/>
  <c r="P2040" i="1" s="1"/>
  <c r="L2036" i="1" a="1"/>
  <c r="L2036" i="1" s="1"/>
  <c r="G2037" i="1" a="1"/>
  <c r="G2037" i="1" s="1"/>
  <c r="O2040" i="1" a="1"/>
  <c r="O2040" i="1"/>
  <c r="G2036" i="1" a="1"/>
  <c r="G2036" i="1"/>
  <c r="Q2035" i="1" a="1"/>
  <c r="Q2035" i="1"/>
  <c r="N2040" i="1" a="1"/>
  <c r="N2040" i="1"/>
  <c r="M2039" i="1" a="1"/>
  <c r="M2039" i="1" s="1"/>
  <c r="O2037" i="1" a="1"/>
  <c r="O2037" i="1"/>
  <c r="H2036" i="1" a="1"/>
  <c r="H2036" i="1"/>
  <c r="M2040" i="1" a="1"/>
  <c r="M2040" i="1"/>
  <c r="J2040" i="1" a="1"/>
  <c r="J2040" i="1" s="1"/>
  <c r="N2036" i="1" a="1"/>
  <c r="N2036" i="1"/>
  <c r="P2035" i="1" a="1"/>
  <c r="P2035" i="1"/>
  <c r="I2040" i="1" a="1"/>
  <c r="I2040" i="1" s="1"/>
  <c r="L2037" i="1" a="1"/>
  <c r="L2037" i="1"/>
  <c r="H2040" i="1" a="1"/>
  <c r="H2040" i="1"/>
  <c r="F2040" i="1" a="1"/>
  <c r="F2040" i="1"/>
  <c r="P2038" i="1" a="1"/>
  <c r="P2038" i="1"/>
  <c r="G2039" i="1" a="1"/>
  <c r="G2039" i="1"/>
  <c r="M2037" i="1" a="1"/>
  <c r="M2037" i="1" s="1"/>
  <c r="F2036" i="1" a="1"/>
  <c r="F2036" i="1" s="1"/>
  <c r="O2039" i="1" a="1"/>
  <c r="O2039" i="1" s="1"/>
  <c r="N2039" i="1" a="1"/>
  <c r="N2039" i="1"/>
  <c r="J2039" i="1" a="1"/>
  <c r="J2039" i="1"/>
  <c r="F2039" i="1" a="1"/>
  <c r="F2039" i="1"/>
  <c r="Q2037" i="1" a="1"/>
  <c r="Q2037" i="1"/>
  <c r="N2037" i="1" a="1"/>
  <c r="N2037" i="1" s="1"/>
  <c r="K2036" i="1" a="1"/>
  <c r="K2036" i="1"/>
  <c r="J2037" i="1" a="1"/>
  <c r="J2037" i="1" s="1"/>
  <c r="I2037" i="1" a="1"/>
  <c r="I2037" i="1"/>
  <c r="Q2038" i="1" a="1"/>
  <c r="Q2038" i="1"/>
  <c r="Q2034" i="1" a="1"/>
  <c r="Q2034" i="1"/>
  <c r="N2034" i="1" a="1"/>
  <c r="N2034" i="1"/>
  <c r="L2029" i="1" a="1"/>
  <c r="L2029" i="1"/>
  <c r="L2028" i="1" s="1" a="1"/>
  <c r="L2028" i="1" s="1"/>
  <c r="L2034" i="1" a="1"/>
  <c r="L2034" i="1" s="1"/>
  <c r="H2034" i="1" a="1"/>
  <c r="H2034" i="1" s="1"/>
  <c r="G2034" i="1" a="1"/>
  <c r="G2034" i="1"/>
  <c r="H2029" i="1" a="1"/>
  <c r="H2029" i="1"/>
  <c r="H2028" i="1" s="1" a="1"/>
  <c r="H2028" i="1" s="1"/>
  <c r="P2032" i="1" a="1"/>
  <c r="P2032" i="1" s="1"/>
  <c r="P2031" i="1" s="1" a="1"/>
  <c r="P2031" i="1" s="1"/>
  <c r="M2029" i="1" a="1"/>
  <c r="M2029" i="1" s="1"/>
  <c r="M2028" i="1" s="1" a="1"/>
  <c r="M2028" i="1" s="1"/>
  <c r="F2029" i="1" a="1"/>
  <c r="F2029" i="1" s="1"/>
  <c r="F2028" i="1" s="1" a="1"/>
  <c r="F2028" i="1" s="1"/>
  <c r="H2031" i="1" a="1"/>
  <c r="H2031" i="1" s="1"/>
  <c r="K2029" i="1" a="1"/>
  <c r="K2029" i="1" s="1"/>
  <c r="K2028" i="1" s="1" a="1"/>
  <c r="K2028" i="1" s="1"/>
  <c r="F2034" i="1" a="1"/>
  <c r="F2034" i="1"/>
  <c r="L2032" i="1" a="1"/>
  <c r="L2032" i="1"/>
  <c r="J2029" i="1" a="1"/>
  <c r="J2029" i="1"/>
  <c r="H2035" i="1" a="1"/>
  <c r="H2035" i="1" s="1"/>
  <c r="M2032" i="1" a="1"/>
  <c r="M2032" i="1"/>
  <c r="M2031" i="1" s="1" a="1"/>
  <c r="M2031" i="1" s="1"/>
  <c r="J2032" i="1" a="1"/>
  <c r="J2032" i="1" s="1"/>
  <c r="F2032" i="1" a="1"/>
  <c r="F2032" i="1"/>
  <c r="Q2029" i="1" a="1"/>
  <c r="Q2029" i="1"/>
  <c r="J2031" i="1" a="1"/>
  <c r="J2031" i="1"/>
  <c r="I2031" i="1" a="1"/>
  <c r="I2031" i="1"/>
  <c r="O2031" i="1" a="1"/>
  <c r="O2031" i="1"/>
  <c r="Q2032" i="1" a="1"/>
  <c r="Q2032" i="1"/>
  <c r="Q2031" i="1" s="1" a="1"/>
  <c r="Q2031" i="1" s="1"/>
  <c r="F2031" i="1" a="1"/>
  <c r="F2031" i="1"/>
  <c r="J2035" i="1" a="1"/>
  <c r="J2035" i="1" s="1"/>
  <c r="G2029" i="1" a="1"/>
  <c r="G2029" i="1"/>
  <c r="G2028" i="1" s="1" a="1"/>
  <c r="G2028" i="1" s="1"/>
  <c r="O2034" i="1" a="1"/>
  <c r="O2034" i="1"/>
  <c r="M2034" i="1" a="1"/>
  <c r="M2034" i="1" s="1"/>
  <c r="K2034" i="1" a="1"/>
  <c r="K2034" i="1"/>
  <c r="L2031" i="1" a="1"/>
  <c r="L2031" i="1" s="1"/>
  <c r="H2032" i="1" a="1"/>
  <c r="H2032" i="1"/>
  <c r="L2035" i="1" a="1"/>
  <c r="L2035" i="1" s="1"/>
  <c r="K2035" i="1" a="1"/>
  <c r="K2035" i="1"/>
  <c r="I2035" i="1" a="1"/>
  <c r="I2035" i="1"/>
  <c r="G2032" i="1" a="1"/>
  <c r="G2032" i="1"/>
  <c r="G2031" i="1" a="1"/>
  <c r="G2031" i="1"/>
  <c r="O2032" i="1" a="1"/>
  <c r="O2032" i="1"/>
  <c r="N2032" i="1" a="1"/>
  <c r="N2032" i="1" s="1"/>
  <c r="N2031" i="1" s="1" a="1"/>
  <c r="N2031" i="1" s="1"/>
  <c r="P2034" i="1" a="1"/>
  <c r="P2034" i="1" s="1"/>
  <c r="G2035" i="1" a="1"/>
  <c r="G2035" i="1"/>
  <c r="J2034" i="1" a="1"/>
  <c r="J2034" i="1" s="1"/>
  <c r="P2029" i="1" a="1"/>
  <c r="P2029" i="1"/>
  <c r="O2029" i="1" a="1"/>
  <c r="O2029" i="1"/>
  <c r="O2028" i="1" s="1" a="1"/>
  <c r="I2029" i="1" a="1"/>
  <c r="I2029" i="1" s="1"/>
  <c r="I2034" i="1" a="1"/>
  <c r="I2034" i="1"/>
  <c r="K2032" i="1" a="1"/>
  <c r="K2032" i="1" s="1"/>
  <c r="K2031" i="1" s="1" a="1"/>
  <c r="K2031" i="1" s="1"/>
  <c r="I2032" i="1" a="1"/>
  <c r="I2032" i="1"/>
  <c r="N2029" i="1" a="1"/>
  <c r="N2029" i="1" s="1"/>
  <c r="N2028" i="1" s="1" a="1"/>
  <c r="N2028" i="1" s="1"/>
  <c r="F2035" i="1" a="1"/>
  <c r="F2035" i="1"/>
  <c r="H2023" i="1" a="1"/>
  <c r="H2023" i="1"/>
  <c r="Q2028" i="1" a="1"/>
  <c r="Q2028" i="1"/>
  <c r="P2028" i="1" a="1"/>
  <c r="P2028" i="1"/>
  <c r="O2028" i="1"/>
  <c r="L2026" i="1" a="1"/>
  <c r="L2026" i="1"/>
  <c r="N2023" i="1" a="1"/>
  <c r="N2023" i="1"/>
  <c r="P2025" i="1" a="1"/>
  <c r="P2025" i="1" s="1"/>
  <c r="J2025" i="1" a="1"/>
  <c r="J2025" i="1"/>
  <c r="I2026" i="1" a="1"/>
  <c r="I2026" i="1"/>
  <c r="J2028" i="1" a="1"/>
  <c r="J2028" i="1" s="1"/>
  <c r="I2028" i="1" a="1"/>
  <c r="I2028" i="1" s="1"/>
  <c r="O2026" i="1" a="1"/>
  <c r="O2026" i="1"/>
  <c r="J2026" i="1" a="1"/>
  <c r="J2026" i="1"/>
  <c r="O2025" i="1" a="1"/>
  <c r="O2025" i="1"/>
  <c r="F2025" i="1" a="1"/>
  <c r="F2025" i="1" s="1"/>
  <c r="G2026" i="1" a="1"/>
  <c r="G2026" i="1"/>
  <c r="Q2023" i="1" a="1"/>
  <c r="Q2023" i="1"/>
  <c r="L2025" i="1" a="1"/>
  <c r="L2025" i="1" s="1"/>
  <c r="H2025" i="1" a="1"/>
  <c r="H2025" i="1"/>
  <c r="G2025" i="1" a="1"/>
  <c r="G2025" i="1"/>
  <c r="M2023" i="1" a="1"/>
  <c r="M2023" i="1"/>
  <c r="N2026" i="1" a="1"/>
  <c r="N2026" i="1"/>
  <c r="P2023" i="1" a="1"/>
  <c r="P2023" i="1" s="1"/>
  <c r="P2026" i="1" a="1"/>
  <c r="P2026" i="1"/>
  <c r="M2025" i="1" a="1"/>
  <c r="M2025" i="1"/>
  <c r="F2023" i="1" a="1"/>
  <c r="F2023" i="1" s="1"/>
  <c r="I2023" i="1" a="1"/>
  <c r="I2023" i="1"/>
  <c r="J2023" i="1" a="1"/>
  <c r="J2023" i="1"/>
  <c r="N2025" i="1" a="1"/>
  <c r="N2025" i="1" s="1"/>
  <c r="Q2026" i="1" a="1"/>
  <c r="Q2026" i="1" s="1"/>
  <c r="M2026" i="1" a="1"/>
  <c r="M2026" i="1"/>
  <c r="Q2025" i="1" a="1"/>
  <c r="Q2025" i="1" s="1"/>
  <c r="K2025" i="1" a="1"/>
  <c r="K2025" i="1"/>
  <c r="H2026" i="1" a="1"/>
  <c r="H2026" i="1"/>
  <c r="K2023" i="1" a="1"/>
  <c r="K2023" i="1" s="1"/>
  <c r="I2025" i="1" a="1"/>
  <c r="I2025" i="1" s="1"/>
  <c r="F2026" i="1" a="1"/>
  <c r="F2026" i="1" s="1"/>
  <c r="K2026" i="1" a="1"/>
  <c r="K2026" i="1" s="1"/>
  <c r="G2023" i="1" a="1"/>
  <c r="G2023" i="1"/>
  <c r="O2023" i="1" a="1"/>
  <c r="O2023" i="1" s="1"/>
  <c r="L2023" i="1" a="1"/>
  <c r="L2023" i="1"/>
  <c r="F2336" i="1" a="1"/>
  <c r="F2336" i="1"/>
  <c r="Q2335" i="1" a="1"/>
  <c r="Q2335" i="1"/>
  <c r="H2334" i="1" a="1"/>
  <c r="H2334" i="1" s="1"/>
  <c r="G2334" i="1" a="1"/>
  <c r="G2334" i="1" s="1"/>
  <c r="O2335" i="1" a="1"/>
  <c r="O2335" i="1"/>
  <c r="G2335" i="1" a="1"/>
  <c r="G2335" i="1" s="1"/>
  <c r="H2335" i="1" a="1"/>
  <c r="H2335" i="1"/>
  <c r="H2332" i="1" a="1"/>
  <c r="H2332" i="1"/>
  <c r="N2335" i="1" a="1"/>
  <c r="N2335" i="1" s="1"/>
  <c r="M2335" i="1" a="1"/>
  <c r="M2335" i="1"/>
  <c r="J2335" i="1" a="1"/>
  <c r="J2335" i="1"/>
  <c r="I2335" i="1" a="1"/>
  <c r="I2335" i="1" s="1"/>
  <c r="Q2334" i="1" a="1"/>
  <c r="Q2334" i="1" s="1"/>
  <c r="O2332" i="1" a="1"/>
  <c r="O2332" i="1" s="1"/>
  <c r="O2334" i="1" a="1"/>
  <c r="O2334" i="1"/>
  <c r="F2334" i="1" a="1"/>
  <c r="F2334" i="1" s="1"/>
  <c r="O2333" i="1" a="1"/>
  <c r="O2333" i="1"/>
  <c r="K2333" i="1" a="1"/>
  <c r="K2333" i="1" s="1"/>
  <c r="P2333" i="1" a="1"/>
  <c r="P2333" i="1"/>
  <c r="Q2331" i="1" a="1"/>
  <c r="Q2331" i="1"/>
  <c r="P2331" i="1" a="1"/>
  <c r="P2331" i="1"/>
  <c r="N2334" i="1" a="1"/>
  <c r="N2334" i="1"/>
  <c r="L2331" i="1" a="1"/>
  <c r="L2331" i="1"/>
  <c r="M2334" i="1" a="1"/>
  <c r="M2334" i="1"/>
  <c r="K2331" i="1" a="1"/>
  <c r="K2331" i="1"/>
  <c r="L2334" i="1" a="1"/>
  <c r="L2334" i="1"/>
  <c r="P2332" i="1" a="1"/>
  <c r="P2332" i="1" s="1"/>
  <c r="K2334" i="1" a="1"/>
  <c r="K2334" i="1" s="1"/>
  <c r="I2334" i="1" a="1"/>
  <c r="I2334" i="1" s="1"/>
  <c r="N2333" i="1" a="1"/>
  <c r="N2333" i="1"/>
  <c r="N2332" i="1" a="1"/>
  <c r="N2332" i="1" s="1"/>
  <c r="F2332" i="1" a="1"/>
  <c r="F2332" i="1"/>
  <c r="H2333" i="1" a="1"/>
  <c r="H2333" i="1" s="1"/>
  <c r="J2332" i="1" a="1"/>
  <c r="J2332" i="1"/>
  <c r="K2332" i="1" a="1"/>
  <c r="K2332" i="1"/>
  <c r="Q2333" i="1" a="1"/>
  <c r="Q2333" i="1" s="1"/>
  <c r="J2331" i="1" a="1"/>
  <c r="J2331" i="1"/>
  <c r="M2333" i="1" a="1"/>
  <c r="M2333" i="1"/>
  <c r="G2332" i="1" a="1"/>
  <c r="G2332" i="1" s="1"/>
  <c r="I2333" i="1" a="1"/>
  <c r="I2333" i="1"/>
  <c r="G2333" i="1" a="1"/>
  <c r="G2333" i="1" s="1"/>
  <c r="O2331" i="1" a="1"/>
  <c r="O2331" i="1"/>
  <c r="I2336" i="1" a="1"/>
  <c r="I2336" i="1"/>
  <c r="H2336" i="1" a="1"/>
  <c r="H2336" i="1" s="1"/>
  <c r="G2336" i="1" a="1"/>
  <c r="G2336" i="1"/>
  <c r="P2335" i="1" a="1"/>
  <c r="P2335" i="1" s="1"/>
  <c r="M2332" i="1" a="1"/>
  <c r="M2332" i="1"/>
  <c r="J2334" i="1" a="1"/>
  <c r="J2334" i="1"/>
  <c r="M2331" i="1" a="1"/>
  <c r="M2331" i="1"/>
  <c r="F2335" i="1" a="1"/>
  <c r="F2335" i="1"/>
  <c r="F2333" i="1" a="1"/>
  <c r="F2333" i="1" s="1"/>
  <c r="Q2332" i="1" a="1"/>
  <c r="Q2332" i="1"/>
  <c r="L2335" i="1" a="1"/>
  <c r="L2335" i="1"/>
  <c r="K2335" i="1" a="1"/>
  <c r="K2335" i="1" s="1"/>
  <c r="I2332" i="1" a="1"/>
  <c r="I2332" i="1" s="1"/>
  <c r="P2334" i="1" a="1"/>
  <c r="P2334" i="1"/>
  <c r="L2332" i="1" a="1"/>
  <c r="L2332" i="1"/>
  <c r="N2331" i="1" a="1"/>
  <c r="N2331" i="1"/>
  <c r="L2333" i="1" a="1"/>
  <c r="L2333" i="1"/>
  <c r="J2333" i="1" a="1"/>
  <c r="J2333" i="1" s="1"/>
  <c r="K2327" i="1" a="1"/>
  <c r="K2327" i="1"/>
  <c r="F2329" i="1" a="1"/>
  <c r="F2329" i="1" s="1"/>
  <c r="J2326" i="1" a="1"/>
  <c r="J2326" i="1" s="1"/>
  <c r="N2327" i="1" a="1"/>
  <c r="N2327" i="1"/>
  <c r="L2330" i="1" a="1"/>
  <c r="L2330" i="1"/>
  <c r="K2330" i="1" a="1"/>
  <c r="K2330" i="1" s="1"/>
  <c r="J2330" i="1" a="1"/>
  <c r="J2330" i="1"/>
  <c r="Q2329" i="1" a="1"/>
  <c r="Q2329" i="1"/>
  <c r="H2328" i="1" a="1"/>
  <c r="H2328" i="1" s="1"/>
  <c r="J2329" i="1" a="1"/>
  <c r="J2329" i="1"/>
  <c r="M2327" i="1" a="1"/>
  <c r="M2327" i="1"/>
  <c r="L2327" i="1" a="1"/>
  <c r="L2327" i="1"/>
  <c r="J2327" i="1" a="1"/>
  <c r="J2327" i="1"/>
  <c r="F2327" i="1" a="1"/>
  <c r="F2327" i="1"/>
  <c r="P2329" i="1" a="1"/>
  <c r="P2329" i="1"/>
  <c r="P2328" i="1" a="1"/>
  <c r="P2328" i="1"/>
  <c r="O2329" i="1" a="1"/>
  <c r="O2329" i="1"/>
  <c r="N2329" i="1" a="1"/>
  <c r="N2329" i="1" s="1"/>
  <c r="K2329" i="1" a="1"/>
  <c r="K2329" i="1" s="1"/>
  <c r="I2329" i="1" a="1"/>
  <c r="I2329" i="1"/>
  <c r="M2328" i="1" a="1"/>
  <c r="M2328" i="1"/>
  <c r="K2328" i="1" a="1"/>
  <c r="K2328" i="1"/>
  <c r="H2327" i="1" a="1"/>
  <c r="H2327" i="1" s="1"/>
  <c r="P2326" i="1" a="1"/>
  <c r="P2326" i="1" s="1"/>
  <c r="K2326" i="1" a="1"/>
  <c r="K2326" i="1"/>
  <c r="J2328" i="1" a="1"/>
  <c r="J2328" i="1"/>
  <c r="M2326" i="1" a="1"/>
  <c r="M2326" i="1"/>
  <c r="P2327" i="1" a="1"/>
  <c r="P2327" i="1"/>
  <c r="H2326" i="1" a="1"/>
  <c r="H2326" i="1"/>
  <c r="I2327" i="1" a="1"/>
  <c r="I2327" i="1" s="1"/>
  <c r="Q2326" i="1" a="1"/>
  <c r="Q2326" i="1" s="1"/>
  <c r="F2326" i="1" a="1"/>
  <c r="F2326" i="1"/>
  <c r="I2328" i="1" a="1"/>
  <c r="I2328" i="1" s="1"/>
  <c r="H2329" i="1" a="1"/>
  <c r="H2329" i="1"/>
  <c r="N2328" i="1" a="1"/>
  <c r="N2328" i="1"/>
  <c r="G2327" i="1" a="1"/>
  <c r="G2327" i="1" s="1"/>
  <c r="L2326" i="1" a="1"/>
  <c r="L2326" i="1" s="1"/>
  <c r="H2330" i="1" a="1"/>
  <c r="H2330" i="1"/>
  <c r="Q2328" i="1" a="1"/>
  <c r="Q2328" i="1"/>
  <c r="G2330" i="1" a="1"/>
  <c r="G2330" i="1"/>
  <c r="I2326" i="1" a="1"/>
  <c r="I2326" i="1"/>
  <c r="I2331" i="1" a="1"/>
  <c r="I2331" i="1"/>
  <c r="H2331" i="1" a="1"/>
  <c r="H2331" i="1"/>
  <c r="Q2330" i="1" a="1"/>
  <c r="Q2330" i="1"/>
  <c r="G2331" i="1" a="1"/>
  <c r="G2331" i="1" s="1"/>
  <c r="F2331" i="1" a="1"/>
  <c r="F2331" i="1"/>
  <c r="O2326" i="1" a="1"/>
  <c r="O2326" i="1"/>
  <c r="F2330" i="1" a="1"/>
  <c r="F2330" i="1" s="1"/>
  <c r="G2326" i="1" a="1"/>
  <c r="G2326" i="1"/>
  <c r="F2328" i="1" a="1"/>
  <c r="F2328" i="1"/>
  <c r="O2327" i="1" a="1"/>
  <c r="O2327" i="1" s="1"/>
  <c r="G2329" i="1" a="1"/>
  <c r="G2329" i="1"/>
  <c r="P2330" i="1" a="1"/>
  <c r="P2330" i="1"/>
  <c r="O2330" i="1" a="1"/>
  <c r="O2330" i="1"/>
  <c r="L2329" i="1" a="1"/>
  <c r="L2329" i="1"/>
  <c r="O2328" i="1" a="1"/>
  <c r="O2328" i="1"/>
  <c r="N2330" i="1" a="1"/>
  <c r="N2330" i="1"/>
  <c r="M2330" i="1" a="1"/>
  <c r="M2330" i="1"/>
  <c r="G2328" i="1" a="1"/>
  <c r="G2328" i="1"/>
  <c r="Q2327" i="1" a="1"/>
  <c r="Q2327" i="1" s="1"/>
  <c r="I2330" i="1" a="1"/>
  <c r="I2330" i="1"/>
  <c r="M2329" i="1" a="1"/>
  <c r="M2329" i="1" s="1"/>
  <c r="L2328" i="1" a="1"/>
  <c r="L2328" i="1" s="1"/>
  <c r="N2326" i="1" a="1"/>
  <c r="N2326" i="1"/>
  <c r="M2320" i="1" a="1"/>
  <c r="M2320" i="1" s="1"/>
  <c r="F2325" i="1" a="1"/>
  <c r="F2325" i="1"/>
  <c r="O2323" i="1" a="1"/>
  <c r="O2323" i="1"/>
  <c r="L2323" i="1" a="1"/>
  <c r="L2323" i="1"/>
  <c r="L2322" i="1" s="1" a="1"/>
  <c r="L2322" i="1" s="1"/>
  <c r="H2323" i="1" a="1"/>
  <c r="H2323" i="1"/>
  <c r="H2322" i="1" s="1" a="1"/>
  <c r="F2322" i="1" a="1"/>
  <c r="F2322" i="1"/>
  <c r="G2320" i="1" a="1"/>
  <c r="G2320" i="1"/>
  <c r="O2320" i="1" a="1"/>
  <c r="O2320" i="1" s="1"/>
  <c r="O2319" i="1" s="1" a="1"/>
  <c r="O2319" i="1" s="1"/>
  <c r="N2320" i="1" a="1"/>
  <c r="N2320" i="1"/>
  <c r="N2319" i="1" s="1" a="1"/>
  <c r="N2319" i="1" s="1"/>
  <c r="L2320" i="1" a="1"/>
  <c r="L2320" i="1"/>
  <c r="L2319" i="1" s="1" a="1"/>
  <c r="L2319" i="1" s="1"/>
  <c r="H2320" i="1" a="1"/>
  <c r="H2320" i="1"/>
  <c r="H2319" i="1" s="1" a="1"/>
  <c r="H2319" i="1" s="1"/>
  <c r="J2319" i="1" a="1"/>
  <c r="J2319" i="1"/>
  <c r="Q2323" i="1" a="1"/>
  <c r="Q2323" i="1"/>
  <c r="M2323" i="1" a="1"/>
  <c r="M2323" i="1" s="1"/>
  <c r="M2322" i="1" s="1" a="1"/>
  <c r="M2322" i="1" s="1"/>
  <c r="F2323" i="1" a="1"/>
  <c r="F2323" i="1"/>
  <c r="K2319" i="1" a="1"/>
  <c r="K2319" i="1" s="1"/>
  <c r="K2323" i="1" a="1"/>
  <c r="K2323" i="1"/>
  <c r="K2322" i="1" s="1" a="1"/>
  <c r="K2322" i="1" s="1"/>
  <c r="G2323" i="1" a="1"/>
  <c r="G2323" i="1" s="1"/>
  <c r="G2322" i="1" s="1" a="1"/>
  <c r="G2322" i="1" s="1"/>
  <c r="J2320" i="1" a="1"/>
  <c r="J2320" i="1"/>
  <c r="P2320" i="1" a="1"/>
  <c r="P2320" i="1"/>
  <c r="P2319" i="1" s="1" a="1"/>
  <c r="P2319" i="1" s="1"/>
  <c r="O2322" i="1" a="1"/>
  <c r="O2322" i="1"/>
  <c r="K2320" i="1" a="1"/>
  <c r="K2320" i="1" s="1"/>
  <c r="F2320" i="1" a="1"/>
  <c r="F2320" i="1" s="1"/>
  <c r="F2319" i="1" s="1" a="1"/>
  <c r="F2319" i="1" s="1"/>
  <c r="I2320" i="1" a="1"/>
  <c r="I2320" i="1"/>
  <c r="I2319" i="1" s="1" a="1"/>
  <c r="I2319" i="1" s="1"/>
  <c r="M2319" i="1" a="1"/>
  <c r="M2319" i="1" s="1"/>
  <c r="G2319" i="1" a="1"/>
  <c r="G2319" i="1"/>
  <c r="L2325" i="1" a="1"/>
  <c r="L2325" i="1"/>
  <c r="G2325" i="1" a="1"/>
  <c r="G2325" i="1"/>
  <c r="P2323" i="1" a="1"/>
  <c r="P2323" i="1" s="1"/>
  <c r="P2322" i="1" s="1" a="1"/>
  <c r="P2322" i="1" s="1"/>
  <c r="H2322" i="1"/>
  <c r="Q2319" i="1" a="1"/>
  <c r="Q2319" i="1" s="1"/>
  <c r="J2323" i="1" a="1"/>
  <c r="J2323" i="1"/>
  <c r="J2322" i="1" s="1" a="1"/>
  <c r="J2322" i="1" s="1"/>
  <c r="Q2325" i="1" a="1"/>
  <c r="Q2325" i="1"/>
  <c r="K2325" i="1" a="1"/>
  <c r="K2325" i="1"/>
  <c r="J2325" i="1" a="1"/>
  <c r="J2325" i="1" s="1"/>
  <c r="P2325" i="1" a="1"/>
  <c r="P2325" i="1"/>
  <c r="N2323" i="1" a="1"/>
  <c r="N2323" i="1"/>
  <c r="N2322" i="1" s="1" a="1"/>
  <c r="N2322" i="1" s="1"/>
  <c r="O2325" i="1" a="1"/>
  <c r="O2325" i="1" s="1"/>
  <c r="I2325" i="1" a="1"/>
  <c r="I2325" i="1"/>
  <c r="Q2322" i="1" a="1"/>
  <c r="Q2322" i="1"/>
  <c r="N2325" i="1" a="1"/>
  <c r="N2325" i="1" s="1"/>
  <c r="M2325" i="1" a="1"/>
  <c r="M2325" i="1"/>
  <c r="H2325" i="1" a="1"/>
  <c r="H2325" i="1" s="1"/>
  <c r="I2323" i="1" a="1"/>
  <c r="I2323" i="1" s="1"/>
  <c r="I2322" i="1" s="1" a="1"/>
  <c r="I2322" i="1" s="1"/>
  <c r="Q2320" i="1" a="1"/>
  <c r="Q2320" i="1"/>
  <c r="N2314" i="1" a="1"/>
  <c r="N2314" i="1"/>
  <c r="P2317" i="1" a="1"/>
  <c r="P2317" i="1" s="1"/>
  <c r="N2317" i="1" a="1"/>
  <c r="N2317" i="1"/>
  <c r="M2317" i="1" a="1"/>
  <c r="M2317" i="1"/>
  <c r="L2317" i="1" a="1"/>
  <c r="L2317" i="1" s="1"/>
  <c r="I2316" i="1" a="1"/>
  <c r="I2316" i="1"/>
  <c r="J2314" i="1" a="1"/>
  <c r="J2314" i="1"/>
  <c r="K2317" i="1" a="1"/>
  <c r="K2317" i="1"/>
  <c r="J2317" i="1" a="1"/>
  <c r="J2317" i="1"/>
  <c r="J2316" i="1" a="1"/>
  <c r="J2316" i="1"/>
  <c r="H2316" i="1" a="1"/>
  <c r="H2316" i="1" s="1"/>
  <c r="I2317" i="1" a="1"/>
  <c r="I2317" i="1" s="1"/>
  <c r="F2317" i="1" a="1"/>
  <c r="F2317" i="1" s="1"/>
  <c r="N2316" i="1" a="1"/>
  <c r="N2316" i="1" s="1"/>
  <c r="M2316" i="1" a="1"/>
  <c r="M2316" i="1" s="1"/>
  <c r="Q2314" i="1" a="1"/>
  <c r="Q2314" i="1"/>
  <c r="P2314" i="1" a="1"/>
  <c r="P2314" i="1"/>
  <c r="F2314" i="1" a="1"/>
  <c r="F2314" i="1"/>
  <c r="L2314" i="1" a="1"/>
  <c r="L2314" i="1"/>
  <c r="L2316" i="1" a="1"/>
  <c r="L2316" i="1"/>
  <c r="G2314" i="1" a="1"/>
  <c r="G2314" i="1"/>
  <c r="G2316" i="1" a="1"/>
  <c r="G2316" i="1"/>
  <c r="I2314" i="1" a="1"/>
  <c r="I2314" i="1" s="1"/>
  <c r="H2314" i="1" a="1"/>
  <c r="H2314" i="1" s="1"/>
  <c r="Q2316" i="1" a="1"/>
  <c r="Q2316" i="1" s="1"/>
  <c r="P2316" i="1" a="1"/>
  <c r="P2316" i="1" s="1"/>
  <c r="K2316" i="1" a="1"/>
  <c r="K2316" i="1" s="1"/>
  <c r="O2314" i="1" a="1"/>
  <c r="O2314" i="1" s="1"/>
  <c r="Q2317" i="1" a="1"/>
  <c r="Q2317" i="1" s="1"/>
  <c r="K2314" i="1" a="1"/>
  <c r="K2314" i="1" s="1"/>
  <c r="O2317" i="1" a="1"/>
  <c r="O2317" i="1"/>
  <c r="G2317" i="1" a="1"/>
  <c r="G2317" i="1"/>
  <c r="F2316" i="1" a="1"/>
  <c r="F2316" i="1"/>
  <c r="M2314" i="1" a="1"/>
  <c r="M2314" i="1"/>
  <c r="H2317" i="1" a="1"/>
  <c r="H2317" i="1"/>
  <c r="O2316" i="1" a="1"/>
  <c r="O2316" i="1"/>
  <c r="J2340" i="1" a="1"/>
  <c r="J2340" i="1"/>
  <c r="K2340" i="1" a="1"/>
  <c r="K2340" i="1"/>
  <c r="L2340" i="1" a="1"/>
  <c r="L2340" i="1" s="1"/>
  <c r="Q2340" i="1" a="1"/>
  <c r="Q2340" i="1"/>
  <c r="P2340" i="1" a="1"/>
  <c r="P2340" i="1"/>
  <c r="O2340" i="1" a="1"/>
  <c r="O2340" i="1"/>
  <c r="N2340" i="1" a="1"/>
  <c r="N2340" i="1" s="1"/>
  <c r="M2340" i="1" a="1"/>
  <c r="M2340" i="1"/>
  <c r="M2337" i="1" a="1"/>
  <c r="M2337" i="1"/>
  <c r="G2338" i="1" a="1"/>
  <c r="G2338" i="1" s="1"/>
  <c r="F2338" i="1" a="1"/>
  <c r="F2338" i="1"/>
  <c r="G2337" i="1" a="1"/>
  <c r="G2337" i="1"/>
  <c r="Q2338" i="1" a="1"/>
  <c r="Q2338" i="1" s="1"/>
  <c r="P2338" i="1" a="1"/>
  <c r="P2338" i="1" s="1"/>
  <c r="K2338" i="1" a="1"/>
  <c r="K2338" i="1" s="1"/>
  <c r="Q2337" i="1" a="1"/>
  <c r="Q2337" i="1" s="1"/>
  <c r="Q2336" i="1" a="1"/>
  <c r="Q2336" i="1" s="1"/>
  <c r="M2336" i="1" a="1"/>
  <c r="M2336" i="1"/>
  <c r="N2338" i="1" a="1"/>
  <c r="N2338" i="1"/>
  <c r="K2337" i="1" a="1"/>
  <c r="K2337" i="1"/>
  <c r="J2337" i="1" a="1"/>
  <c r="J2337" i="1"/>
  <c r="O2336" i="1" a="1"/>
  <c r="O2336" i="1" s="1"/>
  <c r="F2337" i="1" a="1"/>
  <c r="F2337" i="1"/>
  <c r="M2339" i="1" a="1"/>
  <c r="M2339" i="1"/>
  <c r="I2338" i="1" a="1"/>
  <c r="I2338" i="1" s="1"/>
  <c r="L2337" i="1" a="1"/>
  <c r="L2337" i="1"/>
  <c r="N2337" i="1" a="1"/>
  <c r="N2337" i="1"/>
  <c r="J2336" i="1" a="1"/>
  <c r="J2336" i="1" s="1"/>
  <c r="L2338" i="1" a="1"/>
  <c r="L2338" i="1" s="1"/>
  <c r="H2337" i="1" a="1"/>
  <c r="H2337" i="1"/>
  <c r="Q2339" i="1" a="1"/>
  <c r="Q2339" i="1" s="1"/>
  <c r="O2337" i="1" a="1"/>
  <c r="O2337" i="1" s="1"/>
  <c r="K2336" i="1" a="1"/>
  <c r="K2336" i="1"/>
  <c r="G2340" i="1" a="1"/>
  <c r="G2340" i="1"/>
  <c r="N2336" i="1" a="1"/>
  <c r="N2336" i="1"/>
  <c r="I2337" i="1" a="1"/>
  <c r="I2337" i="1"/>
  <c r="I2340" i="1" a="1"/>
  <c r="I2340" i="1" s="1"/>
  <c r="J2339" i="1" a="1"/>
  <c r="J2339" i="1" s="1"/>
  <c r="H2340" i="1" a="1"/>
  <c r="H2340" i="1"/>
  <c r="F2340" i="1" a="1"/>
  <c r="F2340" i="1"/>
  <c r="P2336" i="1" a="1"/>
  <c r="P2336" i="1"/>
  <c r="P2339" i="1" a="1"/>
  <c r="P2339" i="1"/>
  <c r="O2339" i="1" a="1"/>
  <c r="O2339" i="1"/>
  <c r="N2339" i="1" a="1"/>
  <c r="N2339" i="1"/>
  <c r="H2339" i="1" a="1"/>
  <c r="H2339" i="1" s="1"/>
  <c r="O2338" i="1" a="1"/>
  <c r="O2338" i="1"/>
  <c r="L2339" i="1" a="1"/>
  <c r="L2339" i="1"/>
  <c r="H2338" i="1" a="1"/>
  <c r="H2338" i="1"/>
  <c r="P2337" i="1" a="1"/>
  <c r="P2337" i="1"/>
  <c r="L2336" i="1" a="1"/>
  <c r="L2336" i="1"/>
  <c r="K2339" i="1" a="1"/>
  <c r="K2339" i="1" s="1"/>
  <c r="I2339" i="1" a="1"/>
  <c r="I2339" i="1"/>
  <c r="G2339" i="1" a="1"/>
  <c r="G2339" i="1"/>
  <c r="F2339" i="1" a="1"/>
  <c r="F2339" i="1" s="1"/>
  <c r="M2338" i="1" a="1"/>
  <c r="M2338" i="1"/>
  <c r="J2338" i="1" a="1"/>
  <c r="J2338" i="1"/>
  <c r="Q19" i="1"/>
  <c r="P19" i="1"/>
  <c r="O19" i="1"/>
  <c r="N19" i="1"/>
  <c r="M19" i="1"/>
  <c r="L19" i="1"/>
  <c r="K19" i="1"/>
  <c r="K18" i="1" s="1"/>
  <c r="J19" i="1"/>
  <c r="J18" i="1" s="1"/>
  <c r="I19" i="1"/>
  <c r="I18" i="1" s="1"/>
  <c r="H19" i="1"/>
  <c r="H18" i="1" s="1"/>
  <c r="G19" i="1"/>
  <c r="G18" i="1" s="1"/>
  <c r="F19" i="1"/>
  <c r="F18" i="1" s="1"/>
  <c r="Q18" i="1"/>
  <c r="P18" i="1"/>
  <c r="O18" i="1"/>
  <c r="N18" i="1"/>
  <c r="M18" i="1"/>
  <c r="L18" i="1"/>
  <c r="G62" i="1" a="1"/>
  <c r="G62" i="1"/>
  <c r="L60" i="1" a="1"/>
  <c r="L60" i="1"/>
  <c r="J61" i="1" a="1"/>
  <c r="J61" i="1" s="1"/>
  <c r="P62" i="1" a="1"/>
  <c r="P62" i="1" s="1"/>
  <c r="J62" i="1" a="1"/>
  <c r="J62" i="1" s="1"/>
  <c r="N61" i="1" a="1"/>
  <c r="N61" i="1"/>
  <c r="L61" i="1" a="1"/>
  <c r="L61" i="1" s="1"/>
  <c r="Q60" i="1" a="1"/>
  <c r="Q60" i="1"/>
  <c r="G60" i="1" a="1"/>
  <c r="G60" i="1"/>
  <c r="N60" i="1" a="1"/>
  <c r="N60" i="1" s="1"/>
  <c r="I60" i="1" a="1"/>
  <c r="I60" i="1"/>
  <c r="H60" i="1" a="1"/>
  <c r="H60" i="1" s="1"/>
  <c r="O62" i="1" a="1"/>
  <c r="O62" i="1" s="1"/>
  <c r="Q61" i="1" a="1"/>
  <c r="Q61" i="1"/>
  <c r="G61" i="1" a="1"/>
  <c r="G61" i="1"/>
  <c r="P60" i="1" a="1"/>
  <c r="P60" i="1"/>
  <c r="H62" i="1" a="1"/>
  <c r="H62" i="1"/>
  <c r="L62" i="1" a="1"/>
  <c r="L62" i="1"/>
  <c r="K62" i="1" a="1"/>
  <c r="K62" i="1" s="1"/>
  <c r="H61" i="1" a="1"/>
  <c r="H61" i="1" s="1"/>
  <c r="Q62" i="1" a="1"/>
  <c r="Q62" i="1" s="1"/>
  <c r="N62" i="1" a="1"/>
  <c r="N62" i="1" s="1"/>
  <c r="M61" i="1" a="1"/>
  <c r="M61" i="1" s="1"/>
  <c r="O60" i="1" a="1"/>
  <c r="O60" i="1" s="1"/>
  <c r="P61" i="1" a="1"/>
  <c r="P61" i="1"/>
  <c r="O61" i="1" a="1"/>
  <c r="O61" i="1" s="1"/>
  <c r="I62" i="1" a="1"/>
  <c r="I62" i="1"/>
  <c r="F62" i="1" a="1"/>
  <c r="F62" i="1"/>
  <c r="M60" i="1" a="1"/>
  <c r="M60" i="1" s="1"/>
  <c r="I61" i="1" a="1"/>
  <c r="I61" i="1"/>
  <c r="F61" i="1" a="1"/>
  <c r="F61" i="1"/>
  <c r="K60" i="1" a="1"/>
  <c r="K60" i="1" s="1"/>
  <c r="J60" i="1" a="1"/>
  <c r="J60" i="1" s="1"/>
  <c r="K61" i="1" a="1"/>
  <c r="K61" i="1"/>
  <c r="M62" i="1" a="1"/>
  <c r="M62" i="1"/>
  <c r="F60" i="1" a="1"/>
  <c r="F60" i="1" s="1"/>
  <c r="Q59" i="1" a="1"/>
  <c r="Q59" i="1" s="1"/>
  <c r="I59" i="1" a="1"/>
  <c r="I59" i="1" s="1"/>
  <c r="H59" i="1" a="1"/>
  <c r="H59" i="1" s="1"/>
  <c r="G59" i="1" a="1"/>
  <c r="G59" i="1" s="1"/>
  <c r="P59" i="1" a="1"/>
  <c r="P59" i="1" s="1"/>
  <c r="O59" i="1" a="1"/>
  <c r="O59" i="1" s="1"/>
  <c r="N59" i="1" a="1"/>
  <c r="N59" i="1"/>
  <c r="M59" i="1" a="1"/>
  <c r="M59" i="1"/>
  <c r="L59" i="1" a="1"/>
  <c r="L59" i="1"/>
  <c r="K59" i="1" a="1"/>
  <c r="K59" i="1"/>
  <c r="J59" i="1" a="1"/>
  <c r="J59" i="1" s="1"/>
  <c r="F59" i="1" a="1"/>
  <c r="F59" i="1"/>
  <c r="O55" i="1" a="1"/>
  <c r="O55" i="1"/>
  <c r="N55" i="1" a="1"/>
  <c r="N55" i="1"/>
  <c r="H55" i="1" a="1"/>
  <c r="H55" i="1" s="1"/>
  <c r="M55" i="1" a="1"/>
  <c r="M55" i="1"/>
  <c r="L55" i="1" a="1"/>
  <c r="L55" i="1"/>
  <c r="I55" i="1" a="1"/>
  <c r="I55" i="1"/>
  <c r="Q55" i="1" a="1"/>
  <c r="Q55" i="1" s="1"/>
  <c r="P55" i="1" a="1"/>
  <c r="P55" i="1"/>
  <c r="K55" i="1" a="1"/>
  <c r="K55" i="1"/>
  <c r="J55" i="1" a="1"/>
  <c r="J55" i="1" s="1"/>
  <c r="F53" i="1" a="1"/>
  <c r="F53" i="1"/>
  <c r="L52" i="1" a="1"/>
  <c r="L52" i="1"/>
  <c r="F52" i="1" a="1"/>
  <c r="F52" i="1" s="1"/>
  <c r="I53" i="1" a="1"/>
  <c r="I53" i="1"/>
  <c r="G53" i="1" a="1"/>
  <c r="G53" i="1"/>
  <c r="Q52" i="1" a="1"/>
  <c r="Q52" i="1"/>
  <c r="P52" i="1" a="1"/>
  <c r="P52" i="1"/>
  <c r="J52" i="1" a="1"/>
  <c r="J52" i="1"/>
  <c r="G52" i="1" a="1"/>
  <c r="G52" i="1" s="1"/>
  <c r="F55" i="1" a="1"/>
  <c r="F55" i="1" s="1"/>
  <c r="Q54" i="1" a="1"/>
  <c r="Q54" i="1" s="1"/>
  <c r="P54" i="1" a="1"/>
  <c r="P54" i="1" s="1"/>
  <c r="N54" i="1" a="1"/>
  <c r="N54" i="1" s="1"/>
  <c r="I54" i="1" a="1"/>
  <c r="I54" i="1"/>
  <c r="F54" i="1" a="1"/>
  <c r="F54" i="1"/>
  <c r="P53" i="1" a="1"/>
  <c r="P53" i="1"/>
  <c r="O52" i="1" a="1"/>
  <c r="O52" i="1" s="1"/>
  <c r="M52" i="1" a="1"/>
  <c r="M52" i="1" s="1"/>
  <c r="M54" i="1" a="1"/>
  <c r="M54" i="1" s="1"/>
  <c r="K54" i="1" a="1"/>
  <c r="K54" i="1"/>
  <c r="H54" i="1" a="1"/>
  <c r="H54" i="1"/>
  <c r="O54" i="1" a="1"/>
  <c r="O54" i="1"/>
  <c r="J53" i="1" a="1"/>
  <c r="J53" i="1"/>
  <c r="O53" i="1" a="1"/>
  <c r="O53" i="1"/>
  <c r="M53" i="1" a="1"/>
  <c r="M53" i="1" s="1"/>
  <c r="L53" i="1" a="1"/>
  <c r="L53" i="1" s="1"/>
  <c r="J54" i="1" a="1"/>
  <c r="J54" i="1"/>
  <c r="G55" i="1" a="1"/>
  <c r="G55" i="1"/>
  <c r="L54" i="1" a="1"/>
  <c r="L54" i="1"/>
  <c r="I52" i="1" a="1"/>
  <c r="I52" i="1"/>
  <c r="G54" i="1" a="1"/>
  <c r="G54" i="1" s="1"/>
  <c r="Q53" i="1" a="1"/>
  <c r="Q53" i="1"/>
  <c r="N53" i="1" a="1"/>
  <c r="N53" i="1"/>
  <c r="H52" i="1" a="1"/>
  <c r="H52" i="1" s="1"/>
  <c r="K53" i="1" a="1"/>
  <c r="K53" i="1"/>
  <c r="H53" i="1" a="1"/>
  <c r="H53" i="1"/>
  <c r="K52" i="1" a="1"/>
  <c r="K52" i="1"/>
  <c r="N52" i="1" a="1"/>
  <c r="N52" i="1"/>
  <c r="Q15" i="1" a="1"/>
  <c r="Q15" i="1"/>
  <c r="O15" i="1" a="1"/>
  <c r="O15" i="1" s="1"/>
  <c r="P15" i="1" a="1"/>
  <c r="P15" i="1" s="1"/>
  <c r="P14" i="1" a="1"/>
  <c r="P14" i="1" s="1"/>
  <c r="P13" i="1" a="1"/>
  <c r="P13" i="1"/>
  <c r="J14" i="1" a="1"/>
  <c r="J14" i="1"/>
  <c r="G15" i="1" a="1"/>
  <c r="G15" i="1" s="1"/>
  <c r="M14" i="1" a="1"/>
  <c r="M14" i="1"/>
  <c r="J15" i="1" a="1"/>
  <c r="J15" i="1" s="1"/>
  <c r="N14" i="1" a="1"/>
  <c r="N14" i="1" s="1"/>
  <c r="Q14" i="1" a="1"/>
  <c r="Q14" i="1" s="1"/>
  <c r="Q13" i="1" a="1"/>
  <c r="Q13" i="1" s="1"/>
  <c r="M13" i="1" a="1"/>
  <c r="M13" i="1"/>
  <c r="H14" i="1" a="1"/>
  <c r="H14" i="1"/>
  <c r="I14" i="1" a="1"/>
  <c r="I14" i="1"/>
  <c r="L15" i="1" a="1"/>
  <c r="L15" i="1"/>
  <c r="M15" i="1" a="1"/>
  <c r="M15" i="1" s="1"/>
  <c r="O14" i="1" a="1"/>
  <c r="O14" i="1"/>
  <c r="O13" i="1" a="1"/>
  <c r="O13" i="1"/>
  <c r="G14" i="1" a="1"/>
  <c r="G14" i="1"/>
  <c r="N15" i="1" a="1"/>
  <c r="N15" i="1" s="1"/>
  <c r="I15" i="1" a="1"/>
  <c r="I15" i="1"/>
  <c r="K14" i="1" a="1"/>
  <c r="K14" i="1" s="1"/>
  <c r="K15" i="1" a="1"/>
  <c r="K15" i="1"/>
  <c r="H15" i="1" a="1"/>
  <c r="H15" i="1"/>
  <c r="F15" i="1" a="1"/>
  <c r="F15" i="1"/>
  <c r="L14" i="1" a="1"/>
  <c r="L14" i="1"/>
  <c r="F14" i="1" a="1"/>
  <c r="F14" i="1"/>
  <c r="N13" i="1" a="1"/>
  <c r="N13" i="1"/>
  <c r="J13" i="1" a="1"/>
  <c r="J13" i="1"/>
  <c r="H13" i="1" a="1"/>
  <c r="H13" i="1"/>
  <c r="L13" i="1" a="1"/>
  <c r="L13" i="1" s="1"/>
  <c r="K13" i="1" a="1"/>
  <c r="K13" i="1" s="1"/>
  <c r="I13" i="1" a="1"/>
  <c r="I13" i="1"/>
  <c r="G13" i="1" a="1"/>
  <c r="G13" i="1" s="1"/>
  <c r="F13" i="1" a="1"/>
  <c r="F13" i="1"/>
  <c r="F284" i="1" a="1"/>
  <c r="F284" i="1"/>
  <c r="M275" i="1" a="1"/>
  <c r="M275" i="1" s="1"/>
  <c r="M364" i="1" s="1"/>
  <c r="K284" i="1" a="1"/>
  <c r="K284" i="1"/>
  <c r="K283" i="1" s="1"/>
  <c r="K382" i="1" s="1"/>
  <c r="K513" i="1" s="1"/>
  <c r="J275" i="1" a="1"/>
  <c r="J275" i="1"/>
  <c r="J274" i="1" s="1"/>
  <c r="J284" i="1" a="1"/>
  <c r="J284" i="1" s="1"/>
  <c r="J283" i="1" s="1"/>
  <c r="J382" i="1" s="1"/>
  <c r="J513" i="1" s="1"/>
  <c r="G284" i="1" a="1"/>
  <c r="G284" i="1"/>
  <c r="G283" i="1" s="1"/>
  <c r="G382" i="1" s="1"/>
  <c r="G513" i="1" s="1"/>
  <c r="Q284" i="1" a="1"/>
  <c r="Q284" i="1"/>
  <c r="M284" i="1" a="1"/>
  <c r="M284" i="1"/>
  <c r="K275" i="1" a="1"/>
  <c r="K275" i="1"/>
  <c r="K274" i="1" s="1"/>
  <c r="H275" i="1" a="1"/>
  <c r="H275" i="1" s="1"/>
  <c r="H274" i="1" s="1"/>
  <c r="N275" i="1" a="1"/>
  <c r="N275" i="1"/>
  <c r="O275" i="1" a="1"/>
  <c r="O275" i="1"/>
  <c r="O274" i="1" s="1"/>
  <c r="L275" i="1" a="1"/>
  <c r="L275" i="1" s="1"/>
  <c r="L274" i="1" s="1"/>
  <c r="H284" i="1" a="1"/>
  <c r="H284" i="1"/>
  <c r="L284" i="1" a="1"/>
  <c r="L284" i="1"/>
  <c r="L283" i="1" s="1"/>
  <c r="G275" i="1" a="1"/>
  <c r="G275" i="1"/>
  <c r="G364" i="1" s="1"/>
  <c r="F275" i="1" a="1"/>
  <c r="F275" i="1"/>
  <c r="F274" i="1" s="1"/>
  <c r="P284" i="1" a="1"/>
  <c r="P284" i="1"/>
  <c r="P283" i="1" s="1"/>
  <c r="P275" i="1" a="1"/>
  <c r="P275" i="1" s="1"/>
  <c r="P274" i="1" s="1"/>
  <c r="P363" i="1" s="1"/>
  <c r="P504" i="1" s="1"/>
  <c r="I284" i="1" a="1"/>
  <c r="I284" i="1" s="1"/>
  <c r="O284" i="1" a="1"/>
  <c r="O284" i="1"/>
  <c r="O383" i="1" s="1"/>
  <c r="O514" i="1" s="1"/>
  <c r="N284" i="1" a="1"/>
  <c r="N284" i="1"/>
  <c r="N383" i="1" s="1"/>
  <c r="N514" i="1" s="1"/>
  <c r="I275" i="1" a="1"/>
  <c r="I275" i="1"/>
  <c r="I364" i="1" s="1"/>
  <c r="Q275" i="1" a="1"/>
  <c r="Q275" i="1" s="1"/>
  <c r="Q274" i="1" s="1"/>
  <c r="Q363" i="1" s="1"/>
  <c r="Q504" i="1" s="1"/>
  <c r="K242" i="1" a="1"/>
  <c r="K242" i="1" s="1"/>
  <c r="K241" i="1" s="1"/>
  <c r="G242" i="1" a="1"/>
  <c r="G242" i="1" s="1"/>
  <c r="G317" i="1" s="1"/>
  <c r="G472" i="1" s="1"/>
  <c r="L242" i="1" a="1"/>
  <c r="L242" i="1" s="1"/>
  <c r="L241" i="1" s="1"/>
  <c r="M242" i="1" a="1"/>
  <c r="M242" i="1" s="1"/>
  <c r="I242" i="1" a="1"/>
  <c r="I242" i="1"/>
  <c r="I317" i="1" s="1"/>
  <c r="I472" i="1" s="1"/>
  <c r="J242" i="1" a="1"/>
  <c r="J242" i="1"/>
  <c r="Q242" i="1" a="1"/>
  <c r="Q242" i="1" s="1"/>
  <c r="Q241" i="1" s="1"/>
  <c r="Q316" i="1" s="1"/>
  <c r="Q471" i="1" s="1"/>
  <c r="P242" i="1" a="1"/>
  <c r="P242" i="1" s="1"/>
  <c r="P241" i="1" s="1"/>
  <c r="N242" i="1" a="1"/>
  <c r="N242" i="1" s="1"/>
  <c r="N241" i="1" s="1"/>
  <c r="F242" i="1" a="1"/>
  <c r="F242" i="1" s="1"/>
  <c r="H242" i="1" a="1"/>
  <c r="H242" i="1" s="1"/>
  <c r="O242" i="1" a="1"/>
  <c r="O242" i="1"/>
  <c r="M199" i="1" a="1"/>
  <c r="M199" i="1" s="1"/>
  <c r="M198" i="1" s="1"/>
  <c r="M361" i="1" s="1"/>
  <c r="M428" i="1" s="1"/>
  <c r="J199" i="1" a="1"/>
  <c r="J199" i="1"/>
  <c r="H199" i="1" a="1"/>
  <c r="H199" i="1" s="1"/>
  <c r="F199" i="1" a="1"/>
  <c r="F199" i="1"/>
  <c r="F198" i="1" s="1"/>
  <c r="L199" i="1" a="1"/>
  <c r="L199" i="1" s="1"/>
  <c r="L198" i="1" s="1"/>
  <c r="G199" i="1" a="1"/>
  <c r="G199" i="1"/>
  <c r="G198" i="1" s="1"/>
  <c r="N199" i="1" a="1"/>
  <c r="N199" i="1"/>
  <c r="N198" i="1" s="1"/>
  <c r="N361" i="1" s="1"/>
  <c r="N428" i="1" s="1"/>
  <c r="Q199" i="1" a="1"/>
  <c r="Q199" i="1"/>
  <c r="Q198" i="1" s="1"/>
  <c r="Q361" i="1" s="1"/>
  <c r="Q428" i="1" s="1"/>
  <c r="I199" i="1" a="1"/>
  <c r="I199" i="1"/>
  <c r="I198" i="1" s="1"/>
  <c r="I361" i="1" s="1"/>
  <c r="I428" i="1" s="1"/>
  <c r="P199" i="1" a="1"/>
  <c r="P199" i="1"/>
  <c r="P198" i="1" s="1"/>
  <c r="O199" i="1" a="1"/>
  <c r="O199" i="1" s="1"/>
  <c r="O198" i="1" s="1"/>
  <c r="O361" i="1" s="1"/>
  <c r="O428" i="1" s="1"/>
  <c r="K199" i="1" a="1"/>
  <c r="K199" i="1" s="1"/>
  <c r="K198" i="1" s="1"/>
  <c r="K361" i="1" s="1"/>
  <c r="K428" i="1" s="1"/>
  <c r="Q141" i="1" a="1"/>
  <c r="Q141" i="1" s="1"/>
  <c r="L141" i="1" a="1"/>
  <c r="L141" i="1" s="1"/>
  <c r="N141" i="1" a="1"/>
  <c r="N141" i="1" s="1"/>
  <c r="M141" i="1" a="1"/>
  <c r="M141" i="1"/>
  <c r="Q138" i="1" a="1"/>
  <c r="Q138" i="1" s="1"/>
  <c r="J141" i="1" a="1"/>
  <c r="J141" i="1"/>
  <c r="I141" i="1" a="1"/>
  <c r="I141" i="1"/>
  <c r="G141" i="1" a="1"/>
  <c r="G141" i="1"/>
  <c r="H141" i="1" a="1"/>
  <c r="H141" i="1"/>
  <c r="F141" i="1" a="1"/>
  <c r="F141" i="1"/>
  <c r="F139" i="1" a="1"/>
  <c r="F139" i="1"/>
  <c r="Q140" i="1" a="1"/>
  <c r="Q140" i="1"/>
  <c r="M139" i="1" a="1"/>
  <c r="M139" i="1"/>
  <c r="P140" i="1" a="1"/>
  <c r="P140" i="1"/>
  <c r="O140" i="1" a="1"/>
  <c r="O140" i="1"/>
  <c r="M140" i="1" a="1"/>
  <c r="M140" i="1"/>
  <c r="K140" i="1" a="1"/>
  <c r="K140" i="1" s="1"/>
  <c r="I140" i="1" a="1"/>
  <c r="I140" i="1" s="1"/>
  <c r="L138" i="1" a="1"/>
  <c r="L138" i="1"/>
  <c r="L139" i="1" a="1"/>
  <c r="L139" i="1" s="1"/>
  <c r="H139" i="1" a="1"/>
  <c r="H139" i="1"/>
  <c r="F138" i="1" a="1"/>
  <c r="F138" i="1"/>
  <c r="O138" i="1" a="1"/>
  <c r="O138" i="1"/>
  <c r="M138" i="1" a="1"/>
  <c r="M138" i="1"/>
  <c r="K138" i="1" a="1"/>
  <c r="K138" i="1"/>
  <c r="L140" i="1" a="1"/>
  <c r="L140" i="1" s="1"/>
  <c r="J138" i="1" a="1"/>
  <c r="J138" i="1"/>
  <c r="I138" i="1" a="1"/>
  <c r="I138" i="1"/>
  <c r="G139" i="1" a="1"/>
  <c r="G139" i="1"/>
  <c r="P138" i="1" a="1"/>
  <c r="P138" i="1"/>
  <c r="N140" i="1" a="1"/>
  <c r="N140" i="1"/>
  <c r="J140" i="1" a="1"/>
  <c r="J140" i="1" s="1"/>
  <c r="I139" i="1" a="1"/>
  <c r="I139" i="1"/>
  <c r="H138" i="1" a="1"/>
  <c r="H138" i="1" s="1"/>
  <c r="N138" i="1" a="1"/>
  <c r="N138" i="1"/>
  <c r="G138" i="1" a="1"/>
  <c r="G138" i="1"/>
  <c r="K141" i="1" a="1"/>
  <c r="K141" i="1"/>
  <c r="L56" i="1" a="1"/>
  <c r="L56" i="1" s="1"/>
  <c r="M56" i="1" a="1"/>
  <c r="M56" i="1" s="1"/>
  <c r="I56" i="1" a="1"/>
  <c r="I56" i="1" s="1"/>
  <c r="N56" i="1" a="1"/>
  <c r="N56" i="1"/>
  <c r="H56" i="1" a="1"/>
  <c r="H56" i="1"/>
  <c r="K56" i="1" a="1"/>
  <c r="K56" i="1"/>
  <c r="O56" i="1" a="1"/>
  <c r="O56" i="1"/>
  <c r="P56" i="1" a="1"/>
  <c r="P56" i="1"/>
  <c r="Q56" i="1" a="1"/>
  <c r="Q56" i="1" s="1"/>
  <c r="J56" i="1" a="1"/>
  <c r="J56" i="1"/>
  <c r="F56" i="1" a="1"/>
  <c r="F56" i="1"/>
  <c r="G56" i="1" a="1"/>
  <c r="G56" i="1"/>
  <c r="Q50" i="1" a="1"/>
  <c r="Q50" i="1"/>
  <c r="P50" i="1" a="1"/>
  <c r="P50" i="1"/>
  <c r="O50" i="1" a="1"/>
  <c r="O50" i="1" s="1"/>
  <c r="J50" i="1" a="1"/>
  <c r="J50" i="1" s="1"/>
  <c r="Q45" i="1" a="1"/>
  <c r="Q45" i="1"/>
  <c r="H50" i="1" a="1"/>
  <c r="H50" i="1"/>
  <c r="L50" i="1" a="1"/>
  <c r="L50" i="1"/>
  <c r="I50" i="1" a="1"/>
  <c r="I50" i="1"/>
  <c r="K50" i="1" a="1"/>
  <c r="K50" i="1"/>
  <c r="F50" i="1" a="1"/>
  <c r="F50" i="1"/>
  <c r="N50" i="1" a="1"/>
  <c r="N50" i="1" s="1"/>
  <c r="G50" i="1" a="1"/>
  <c r="G50" i="1" s="1"/>
  <c r="M50" i="1" a="1"/>
  <c r="M50" i="1"/>
  <c r="O45" i="1" a="1"/>
  <c r="O45" i="1"/>
  <c r="N45" i="1" a="1"/>
  <c r="N45" i="1"/>
  <c r="M45" i="1" a="1"/>
  <c r="M45" i="1"/>
  <c r="L45" i="1" a="1"/>
  <c r="L45" i="1" s="1"/>
  <c r="K45" i="1" a="1"/>
  <c r="K45" i="1"/>
  <c r="J45" i="1" a="1"/>
  <c r="J45" i="1" s="1"/>
  <c r="I45" i="1" a="1"/>
  <c r="I45" i="1" s="1"/>
  <c r="H45" i="1" a="1"/>
  <c r="H45" i="1"/>
  <c r="G45" i="1" a="1"/>
  <c r="G45" i="1"/>
  <c r="N44" i="1" a="1"/>
  <c r="N44" i="1"/>
  <c r="Q44" i="1" a="1"/>
  <c r="Q44" i="1"/>
  <c r="P44" i="1" a="1"/>
  <c r="P44" i="1"/>
  <c r="O44" i="1" a="1"/>
  <c r="O44" i="1" s="1"/>
  <c r="M44" i="1" a="1"/>
  <c r="M44" i="1"/>
  <c r="Q43" i="1" a="1"/>
  <c r="Q43" i="1" s="1"/>
  <c r="L44" i="1" a="1"/>
  <c r="L44" i="1"/>
  <c r="K44" i="1" a="1"/>
  <c r="K44" i="1" s="1"/>
  <c r="O43" i="1" a="1"/>
  <c r="O43" i="1" s="1"/>
  <c r="J44" i="1" a="1"/>
  <c r="J44" i="1"/>
  <c r="H44" i="1" a="1"/>
  <c r="H44" i="1" s="1"/>
  <c r="I44" i="1" a="1"/>
  <c r="I44" i="1"/>
  <c r="M43" i="1" a="1"/>
  <c r="M43" i="1"/>
  <c r="F44" i="1" a="1"/>
  <c r="F44" i="1"/>
  <c r="N43" i="1" a="1"/>
  <c r="N43" i="1"/>
  <c r="P43" i="1" a="1"/>
  <c r="P43" i="1"/>
  <c r="G44" i="1" a="1"/>
  <c r="G44" i="1"/>
  <c r="F45" i="1" a="1"/>
  <c r="F45" i="1" s="1"/>
  <c r="P45" i="1" a="1"/>
  <c r="P45" i="1" s="1"/>
  <c r="I43" i="1" a="1"/>
  <c r="I43" i="1"/>
  <c r="K43" i="1" a="1"/>
  <c r="K43" i="1" s="1"/>
  <c r="L43" i="1" a="1"/>
  <c r="L43" i="1"/>
  <c r="J43" i="1" a="1"/>
  <c r="J43" i="1" s="1"/>
  <c r="H43" i="1" a="1"/>
  <c r="H43" i="1"/>
  <c r="G43" i="1" a="1"/>
  <c r="G43" i="1"/>
  <c r="F43" i="1" a="1"/>
  <c r="F43" i="1" s="1"/>
  <c r="I28" i="1" a="1"/>
  <c r="I28" i="1" s="1"/>
  <c r="K28" i="1" a="1"/>
  <c r="K28" i="1"/>
  <c r="P28" i="1" a="1"/>
  <c r="P28" i="1"/>
  <c r="Q28" i="1" a="1"/>
  <c r="Q28" i="1"/>
  <c r="O28" i="1" a="1"/>
  <c r="O28" i="1"/>
  <c r="N28" i="1" a="1"/>
  <c r="N28" i="1"/>
  <c r="L28" i="1" a="1"/>
  <c r="L28" i="1"/>
  <c r="H28" i="1" a="1"/>
  <c r="H28" i="1"/>
  <c r="M28" i="1" a="1"/>
  <c r="M28" i="1"/>
  <c r="J28" i="1" a="1"/>
  <c r="J28" i="1" s="1"/>
  <c r="H27" i="1" a="1"/>
  <c r="H27" i="1" s="1"/>
  <c r="N26" i="1" a="1"/>
  <c r="N26" i="1"/>
  <c r="G28" i="1" a="1"/>
  <c r="G28" i="1" s="1"/>
  <c r="P27" i="1" a="1"/>
  <c r="P27" i="1" s="1"/>
  <c r="O27" i="1" a="1"/>
  <c r="O27" i="1"/>
  <c r="Q26" i="1" a="1"/>
  <c r="Q26" i="1"/>
  <c r="L26" i="1" a="1"/>
  <c r="L26" i="1"/>
  <c r="P25" i="1" a="1"/>
  <c r="P25" i="1"/>
  <c r="J26" i="1" a="1"/>
  <c r="J26" i="1"/>
  <c r="K26" i="1" a="1"/>
  <c r="K26" i="1"/>
  <c r="F27" i="1" a="1"/>
  <c r="F27" i="1"/>
  <c r="O26" i="1" a="1"/>
  <c r="O26" i="1"/>
  <c r="O25" i="1" a="1"/>
  <c r="O25" i="1"/>
  <c r="M25" i="1" a="1"/>
  <c r="M25" i="1" s="1"/>
  <c r="I27" i="1" a="1"/>
  <c r="I27" i="1" s="1"/>
  <c r="N25" i="1" a="1"/>
  <c r="N25" i="1" s="1"/>
  <c r="L27" i="1" a="1"/>
  <c r="L27" i="1" s="1"/>
  <c r="G27" i="1" a="1"/>
  <c r="G27" i="1" s="1"/>
  <c r="H26" i="1" a="1"/>
  <c r="H26" i="1" s="1"/>
  <c r="G26" i="1" a="1"/>
  <c r="G26" i="1" s="1"/>
  <c r="Q25" i="1" a="1"/>
  <c r="Q25" i="1"/>
  <c r="F26" i="1" a="1"/>
  <c r="F26" i="1"/>
  <c r="P26" i="1" a="1"/>
  <c r="P26" i="1"/>
  <c r="K27" i="1" a="1"/>
  <c r="K27" i="1"/>
  <c r="F28" i="1" a="1"/>
  <c r="F28" i="1"/>
  <c r="Q27" i="1" a="1"/>
  <c r="Q27" i="1" s="1"/>
  <c r="M26" i="1" a="1"/>
  <c r="M26" i="1" s="1"/>
  <c r="I26" i="1" a="1"/>
  <c r="I26" i="1" s="1"/>
  <c r="J27" i="1" a="1"/>
  <c r="J27" i="1" s="1"/>
  <c r="N27" i="1" a="1"/>
  <c r="N27" i="1" s="1"/>
  <c r="M27" i="1" a="1"/>
  <c r="M27" i="1" s="1"/>
  <c r="K25" i="1" a="1"/>
  <c r="K25" i="1"/>
  <c r="H25" i="1" a="1"/>
  <c r="H25" i="1" s="1"/>
  <c r="J25" i="1" a="1"/>
  <c r="J25" i="1"/>
  <c r="I25" i="1" a="1"/>
  <c r="I25" i="1"/>
  <c r="G25" i="1" a="1"/>
  <c r="G25" i="1"/>
  <c r="Q21" i="1" a="1"/>
  <c r="Q21" i="1"/>
  <c r="O24" i="1" a="1"/>
  <c r="O24" i="1"/>
  <c r="L21" i="1" a="1"/>
  <c r="L21" i="1"/>
  <c r="J24" i="1" a="1"/>
  <c r="J24" i="1" s="1"/>
  <c r="F25" i="1" a="1"/>
  <c r="F25" i="1" s="1"/>
  <c r="Q24" i="1" a="1"/>
  <c r="Q24" i="1" s="1"/>
  <c r="N24" i="1" a="1"/>
  <c r="N24" i="1" s="1"/>
  <c r="M24" i="1" a="1"/>
  <c r="M24" i="1" s="1"/>
  <c r="O21" i="1" a="1"/>
  <c r="O21" i="1" s="1"/>
  <c r="P24" i="1" a="1"/>
  <c r="P24" i="1" s="1"/>
  <c r="I24" i="1" a="1"/>
  <c r="I24" i="1"/>
  <c r="G24" i="1" a="1"/>
  <c r="G24" i="1" s="1"/>
  <c r="F24" i="1" a="1"/>
  <c r="F24" i="1" s="1"/>
  <c r="P21" i="1" a="1"/>
  <c r="P21" i="1"/>
  <c r="K24" i="1" a="1"/>
  <c r="K24" i="1"/>
  <c r="L24" i="1" a="1"/>
  <c r="L24" i="1"/>
  <c r="K21" i="1" a="1"/>
  <c r="K21" i="1"/>
  <c r="M21" i="1" a="1"/>
  <c r="M21" i="1"/>
  <c r="J21" i="1" a="1"/>
  <c r="J21" i="1"/>
  <c r="I21" i="1" a="1"/>
  <c r="I21" i="1"/>
  <c r="L25" i="1" a="1"/>
  <c r="L25" i="1" s="1"/>
  <c r="H24" i="1" a="1"/>
  <c r="H24" i="1" s="1"/>
  <c r="N21" i="1" a="1"/>
  <c r="N21" i="1"/>
  <c r="H16" i="1" a="1"/>
  <c r="H16" i="1" s="1"/>
  <c r="G21" i="1" a="1"/>
  <c r="G21" i="1"/>
  <c r="F21" i="1" a="1"/>
  <c r="F21" i="1" s="1"/>
  <c r="I16" i="1" a="1"/>
  <c r="I16" i="1"/>
  <c r="O17" i="1" a="1"/>
  <c r="O17" i="1"/>
  <c r="G17" i="1" a="1"/>
  <c r="G17" i="1"/>
  <c r="P16" i="1" a="1"/>
  <c r="P16" i="1"/>
  <c r="L16" i="1" a="1"/>
  <c r="L16" i="1"/>
  <c r="N17" i="1" a="1"/>
  <c r="N17" i="1"/>
  <c r="P17" i="1" a="1"/>
  <c r="P17" i="1"/>
  <c r="F17" i="1" a="1"/>
  <c r="F17" i="1"/>
  <c r="O16" i="1" a="1"/>
  <c r="O16" i="1"/>
  <c r="N16" i="1" a="1"/>
  <c r="N16" i="1"/>
  <c r="G16" i="1" a="1"/>
  <c r="G16" i="1"/>
  <c r="Q16" i="1" a="1"/>
  <c r="Q16" i="1"/>
  <c r="H21" i="1" a="1"/>
  <c r="H21" i="1" s="1"/>
  <c r="K17" i="1" a="1"/>
  <c r="K17" i="1" s="1"/>
  <c r="J16" i="1" a="1"/>
  <c r="J16" i="1"/>
  <c r="M17" i="1" a="1"/>
  <c r="M17" i="1"/>
  <c r="L17" i="1" a="1"/>
  <c r="L17" i="1"/>
  <c r="J17" i="1" a="1"/>
  <c r="J17" i="1"/>
  <c r="I17" i="1" a="1"/>
  <c r="I17" i="1"/>
  <c r="H17" i="1" a="1"/>
  <c r="H17" i="1"/>
  <c r="M16" i="1" a="1"/>
  <c r="M16" i="1"/>
  <c r="K16" i="1" a="1"/>
  <c r="K16" i="1"/>
  <c r="F16" i="1" a="1"/>
  <c r="F16" i="1" s="1"/>
  <c r="Q17" i="1" a="1"/>
  <c r="Q17" i="1" s="1"/>
  <c r="J11" i="1" a="1"/>
  <c r="J11" i="1" s="1"/>
  <c r="I11" i="1" a="1"/>
  <c r="I11" i="1"/>
  <c r="F10" i="1" a="1"/>
  <c r="F10" i="1" s="1"/>
  <c r="L9" i="1" a="1"/>
  <c r="L9" i="1" s="1"/>
  <c r="K11" i="1" a="1"/>
  <c r="K11" i="1"/>
  <c r="M9" i="1" a="1"/>
  <c r="M9" i="1"/>
  <c r="N11" i="1" a="1"/>
  <c r="N11" i="1"/>
  <c r="M11" i="1" a="1"/>
  <c r="M11" i="1"/>
  <c r="G9" i="1" a="1"/>
  <c r="G9" i="1"/>
  <c r="F9" i="1" a="1"/>
  <c r="F9" i="1"/>
  <c r="P7" i="1" a="1"/>
  <c r="P7" i="1"/>
  <c r="O10" i="1" a="1"/>
  <c r="O10" i="1"/>
  <c r="Q9" i="1" a="1"/>
  <c r="Q9" i="1"/>
  <c r="O9" i="1" a="1"/>
  <c r="O9" i="1"/>
  <c r="P9" i="1" a="1"/>
  <c r="P9" i="1"/>
  <c r="I9" i="1" a="1"/>
  <c r="I9" i="1"/>
  <c r="M7" i="1" a="1"/>
  <c r="M7" i="1"/>
  <c r="N10" i="1" a="1"/>
  <c r="N10" i="1" s="1"/>
  <c r="O7" i="1" a="1"/>
  <c r="O7" i="1"/>
  <c r="I10" i="1" a="1"/>
  <c r="I10" i="1"/>
  <c r="L10" i="1" a="1"/>
  <c r="L10" i="1"/>
  <c r="H9" i="1" a="1"/>
  <c r="H9" i="1"/>
  <c r="J10" i="1" a="1"/>
  <c r="J10" i="1"/>
  <c r="H10" i="1" a="1"/>
  <c r="H10" i="1"/>
  <c r="F11" i="1" a="1"/>
  <c r="F11" i="1"/>
  <c r="M10" i="1" a="1"/>
  <c r="M10" i="1"/>
  <c r="L11" i="1" a="1"/>
  <c r="L11" i="1"/>
  <c r="N9" i="1" a="1"/>
  <c r="N9" i="1" s="1"/>
  <c r="Q7" i="1" a="1"/>
  <c r="Q7" i="1" s="1"/>
  <c r="P10" i="1" a="1"/>
  <c r="P10" i="1" s="1"/>
  <c r="G10" i="1" a="1"/>
  <c r="G10" i="1"/>
  <c r="Q11" i="1" a="1"/>
  <c r="Q11" i="1" s="1"/>
  <c r="P11" i="1" a="1"/>
  <c r="P11" i="1"/>
  <c r="H11" i="1" a="1"/>
  <c r="H11" i="1"/>
  <c r="G11" i="1" a="1"/>
  <c r="G11" i="1"/>
  <c r="J9" i="1" a="1"/>
  <c r="J9" i="1"/>
  <c r="N7" i="1" a="1"/>
  <c r="N7" i="1"/>
  <c r="K10" i="1" a="1"/>
  <c r="K10" i="1"/>
  <c r="Q10" i="1" a="1"/>
  <c r="Q10" i="1"/>
  <c r="K9" i="1" a="1"/>
  <c r="K9" i="1"/>
  <c r="O11" i="1" a="1"/>
  <c r="O11" i="1"/>
  <c r="O5" i="1" a="1"/>
  <c r="O5" i="1"/>
  <c r="L5" i="1" a="1"/>
  <c r="L5" i="1"/>
  <c r="Q4" i="1" a="1"/>
  <c r="Q4" i="1"/>
  <c r="N4" i="1" a="1"/>
  <c r="N4" i="1"/>
  <c r="J4" i="1" a="1"/>
  <c r="J4" i="1" s="1"/>
  <c r="I4" i="1" a="1"/>
  <c r="I4" i="1"/>
  <c r="F4" i="1" a="1"/>
  <c r="F4" i="1"/>
  <c r="M4" i="1" a="1"/>
  <c r="M4" i="1"/>
  <c r="L4" i="1" a="1"/>
  <c r="L4" i="1"/>
  <c r="G4" i="1" a="1"/>
  <c r="G4" i="1"/>
  <c r="N5" i="1" a="1"/>
  <c r="N5" i="1"/>
  <c r="L7" i="1" a="1"/>
  <c r="L7" i="1"/>
  <c r="K6" i="1" a="1"/>
  <c r="K6" i="1"/>
  <c r="K7" i="1" a="1"/>
  <c r="K7" i="1"/>
  <c r="G6" i="1" a="1"/>
  <c r="G6" i="1"/>
  <c r="O4" i="1" a="1"/>
  <c r="O4" i="1" s="1"/>
  <c r="J7" i="1" a="1"/>
  <c r="J7" i="1" s="1"/>
  <c r="F7" i="1" a="1"/>
  <c r="F7" i="1" s="1"/>
  <c r="F6" i="1" a="1"/>
  <c r="F6" i="1" s="1"/>
  <c r="G5" i="1" a="1"/>
  <c r="G5" i="1"/>
  <c r="Q6" i="1" a="1"/>
  <c r="Q6" i="1"/>
  <c r="O6" i="1" a="1"/>
  <c r="O6" i="1"/>
  <c r="P5" i="1" a="1"/>
  <c r="P5" i="1"/>
  <c r="I7" i="1" a="1"/>
  <c r="I7" i="1"/>
  <c r="H7" i="1" a="1"/>
  <c r="H7" i="1"/>
  <c r="G7" i="1" a="1"/>
  <c r="G7" i="1"/>
  <c r="M6" i="1" a="1"/>
  <c r="M6" i="1"/>
  <c r="P6" i="1" a="1"/>
  <c r="P6" i="1"/>
  <c r="N6" i="1" a="1"/>
  <c r="N6" i="1"/>
  <c r="J6" i="1" a="1"/>
  <c r="J6" i="1"/>
  <c r="M5" i="1" a="1"/>
  <c r="M5" i="1"/>
  <c r="L6" i="1" a="1"/>
  <c r="L6" i="1"/>
  <c r="K5" i="1" a="1"/>
  <c r="K5" i="1" s="1"/>
  <c r="H4" i="1" a="1"/>
  <c r="H4" i="1"/>
  <c r="F5" i="1" a="1"/>
  <c r="F5" i="1"/>
  <c r="J5" i="1" a="1"/>
  <c r="J5" i="1"/>
  <c r="K4" i="1" a="1"/>
  <c r="K4" i="1"/>
  <c r="I5" i="1" a="1"/>
  <c r="I5" i="1"/>
  <c r="I6" i="1" a="1"/>
  <c r="I6" i="1"/>
  <c r="H5" i="1" a="1"/>
  <c r="H5" i="1"/>
  <c r="P4" i="1" a="1"/>
  <c r="P4" i="1"/>
  <c r="H6" i="1" a="1"/>
  <c r="H6" i="1"/>
  <c r="Q5" i="1" a="1"/>
  <c r="Q5" i="1"/>
  <c r="Q1688" i="1"/>
  <c r="M1688" i="1"/>
  <c r="L1283" i="1"/>
  <c r="K1283" i="1"/>
  <c r="L1282" i="1"/>
  <c r="N1203" i="1"/>
  <c r="G127" i="1"/>
  <c r="H127" i="1"/>
  <c r="M127" i="1"/>
  <c r="N127" i="1"/>
  <c r="O127" i="1"/>
  <c r="P127" i="1"/>
  <c r="Q127" i="1"/>
  <c r="I383" i="1" l="1"/>
  <c r="I514" i="1" s="1"/>
  <c r="I283" i="1"/>
  <c r="I382" i="1" s="1"/>
  <c r="I513" i="1" s="1"/>
  <c r="Q126" i="1"/>
  <c r="Q114" i="1" s="1"/>
  <c r="Q322" i="1"/>
  <c r="Q477" i="1" s="1"/>
  <c r="F742" i="1" a="1"/>
  <c r="F742" i="1" s="1"/>
  <c r="F744" i="1" s="1" a="1"/>
  <c r="F744" i="1" s="1"/>
  <c r="F726" i="1" a="1"/>
  <c r="F726" i="1" s="1"/>
  <c r="F728" i="1" s="1" a="1"/>
  <c r="F728" i="1" s="1"/>
  <c r="F241" i="1"/>
  <c r="F316" i="1" s="1"/>
  <c r="F471" i="1" s="1"/>
  <c r="F120" i="1"/>
  <c r="N130" i="1"/>
  <c r="N139" i="1" a="1"/>
  <c r="N139" i="1" s="1"/>
  <c r="F363" i="1"/>
  <c r="F504" i="1" s="1"/>
  <c r="N382" i="1"/>
  <c r="N513" i="1" s="1"/>
  <c r="H742" i="1" a="1"/>
  <c r="H742" i="1" s="1"/>
  <c r="H744" i="1" s="1" a="1"/>
  <c r="H744" i="1" s="1"/>
  <c r="G120" i="1"/>
  <c r="G241" i="1"/>
  <c r="G316" i="1" s="1"/>
  <c r="G471" i="1" s="1"/>
  <c r="O130" i="1"/>
  <c r="O139" i="1" a="1"/>
  <c r="O139" i="1" s="1"/>
  <c r="I903" i="1"/>
  <c r="I925" i="1"/>
  <c r="I924" i="1" s="1"/>
  <c r="H241" i="1"/>
  <c r="H120" i="1"/>
  <c r="H316" i="1"/>
  <c r="H471" i="1" s="1"/>
  <c r="L129" i="1"/>
  <c r="L325" i="1"/>
  <c r="L480" i="1" s="1"/>
  <c r="P139" i="1" a="1"/>
  <c r="P139" i="1" s="1"/>
  <c r="P130" i="1"/>
  <c r="H363" i="1"/>
  <c r="H504" i="1" s="1"/>
  <c r="P382" i="1"/>
  <c r="P513" i="1" s="1"/>
  <c r="F118" i="1"/>
  <c r="G726" i="1" a="1"/>
  <c r="G726" i="1" s="1"/>
  <c r="G728" i="1" s="1" a="1"/>
  <c r="G728" i="1" s="1"/>
  <c r="G742" i="1" a="1"/>
  <c r="G742" i="1" s="1"/>
  <c r="G744" i="1" s="1" a="1"/>
  <c r="G744" i="1" s="1"/>
  <c r="I241" i="1"/>
  <c r="I120" i="1"/>
  <c r="I114" i="1" s="1"/>
  <c r="I316" i="1"/>
  <c r="I471" i="1" s="1"/>
  <c r="Q124" i="1"/>
  <c r="Q320" i="1"/>
  <c r="Q475" i="1" s="1"/>
  <c r="Q130" i="1"/>
  <c r="Q139" i="1" a="1"/>
  <c r="Q139" i="1" s="1"/>
  <c r="G118" i="1"/>
  <c r="M925" i="1"/>
  <c r="M924" i="1" s="1"/>
  <c r="M899" i="1"/>
  <c r="M903" i="1"/>
  <c r="M274" i="1"/>
  <c r="M363" i="1" s="1"/>
  <c r="M504" i="1" s="1"/>
  <c r="O318" i="1"/>
  <c r="O473" i="1" s="1"/>
  <c r="M124" i="1"/>
  <c r="M114" i="1" s="1"/>
  <c r="P318" i="1"/>
  <c r="P473" i="1" s="1"/>
  <c r="G130" i="1"/>
  <c r="G140" i="1" a="1"/>
  <c r="G140" i="1" s="1"/>
  <c r="M283" i="1"/>
  <c r="M382" i="1" s="1"/>
  <c r="M513" i="1" s="1"/>
  <c r="M383" i="1"/>
  <c r="M514" i="1" s="1"/>
  <c r="N124" i="1"/>
  <c r="G129" i="1"/>
  <c r="M241" i="1"/>
  <c r="M316" i="1" s="1"/>
  <c r="M471" i="1" s="1"/>
  <c r="M317" i="1"/>
  <c r="M472" i="1" s="1"/>
  <c r="K383" i="1"/>
  <c r="K514" i="1" s="1"/>
  <c r="L316" i="1"/>
  <c r="L471" i="1" s="1"/>
  <c r="L120" i="1"/>
  <c r="L104" i="1" s="1"/>
  <c r="P325" i="1"/>
  <c r="P480" i="1" s="1"/>
  <c r="P129" i="1"/>
  <c r="H361" i="1"/>
  <c r="H428" i="1" s="1"/>
  <c r="H140" i="1" a="1"/>
  <c r="H140" i="1" s="1"/>
  <c r="J198" i="1"/>
  <c r="J361" i="1" s="1"/>
  <c r="J428" i="1" s="1"/>
  <c r="J362" i="1"/>
  <c r="J429" i="1" s="1"/>
  <c r="P124" i="1"/>
  <c r="I129" i="1"/>
  <c r="N318" i="1"/>
  <c r="N473" i="1" s="1"/>
  <c r="F125" i="1"/>
  <c r="J129" i="1"/>
  <c r="F783" i="1"/>
  <c r="M318" i="1"/>
  <c r="M473" i="1" s="1"/>
  <c r="H130" i="1"/>
  <c r="N283" i="1"/>
  <c r="G125" i="1"/>
  <c r="K129" i="1"/>
  <c r="G783" i="1"/>
  <c r="K316" i="1"/>
  <c r="K471" i="1" s="1"/>
  <c r="K120" i="1"/>
  <c r="L127" i="1"/>
  <c r="I742" i="1" a="1"/>
  <c r="I742" i="1" s="1"/>
  <c r="I744" i="1" s="1" a="1"/>
  <c r="I744" i="1" s="1"/>
  <c r="N317" i="1"/>
  <c r="N472" i="1" s="1"/>
  <c r="O283" i="1"/>
  <c r="O382" i="1" s="1"/>
  <c r="O513" i="1" s="1"/>
  <c r="H125" i="1"/>
  <c r="H114" i="1" s="1"/>
  <c r="F361" i="1"/>
  <c r="F428" i="1" s="1"/>
  <c r="N114" i="1"/>
  <c r="J120" i="1"/>
  <c r="J316" i="1"/>
  <c r="J471" i="1" s="1"/>
  <c r="J383" i="1"/>
  <c r="J514" i="1" s="1"/>
  <c r="J318" i="1"/>
  <c r="J473" i="1" s="1"/>
  <c r="I130" i="1"/>
  <c r="K127" i="1"/>
  <c r="O241" i="1"/>
  <c r="O794" i="1" s="1"/>
  <c r="O317" i="1"/>
  <c r="O472" i="1" s="1"/>
  <c r="H726" i="1" a="1"/>
  <c r="H726" i="1" s="1"/>
  <c r="H728" i="1" s="1" a="1"/>
  <c r="H728" i="1" s="1"/>
  <c r="I726" i="1" a="1"/>
  <c r="I726" i="1" s="1"/>
  <c r="I728" i="1" s="1" a="1"/>
  <c r="I728" i="1" s="1"/>
  <c r="M325" i="1"/>
  <c r="M480" i="1" s="1"/>
  <c r="L318" i="1"/>
  <c r="L473" i="1" s="1"/>
  <c r="J726" i="1" a="1"/>
  <c r="J726" i="1" s="1"/>
  <c r="J728" i="1" s="1" a="1"/>
  <c r="J728" i="1" s="1"/>
  <c r="O124" i="1"/>
  <c r="J127" i="1"/>
  <c r="M742" i="1" a="1"/>
  <c r="M742" i="1" s="1"/>
  <c r="M744" i="1" s="1" a="1"/>
  <c r="M744" i="1" s="1"/>
  <c r="P317" i="1"/>
  <c r="P472" i="1" s="1"/>
  <c r="H320" i="1"/>
  <c r="H475" i="1" s="1"/>
  <c r="H124" i="1"/>
  <c r="P324" i="1"/>
  <c r="P479" i="1" s="1"/>
  <c r="P128" i="1"/>
  <c r="P364" i="1"/>
  <c r="N325" i="1"/>
  <c r="N480" i="1" s="1"/>
  <c r="H198" i="1"/>
  <c r="H362" i="1"/>
  <c r="H429" i="1" s="1"/>
  <c r="Q383" i="1"/>
  <c r="Q514" i="1" s="1"/>
  <c r="Q283" i="1"/>
  <c r="Q382" i="1" s="1"/>
  <c r="Q513" i="1" s="1"/>
  <c r="I127" i="1"/>
  <c r="K726" i="1" a="1"/>
  <c r="K726" i="1" s="1"/>
  <c r="K728" i="1" s="1" a="1"/>
  <c r="K728" i="1" s="1"/>
  <c r="I124" i="1"/>
  <c r="I320" i="1"/>
  <c r="I475" i="1" s="1"/>
  <c r="M126" i="1"/>
  <c r="M322" i="1"/>
  <c r="M477" i="1" s="1"/>
  <c r="M362" i="1"/>
  <c r="M429" i="1" s="1"/>
  <c r="Q364" i="1"/>
  <c r="O325" i="1"/>
  <c r="O480" i="1" s="1"/>
  <c r="O726" i="1" a="1"/>
  <c r="O726" i="1" s="1"/>
  <c r="O728" i="1" s="1" a="1"/>
  <c r="O728" i="1" s="1"/>
  <c r="N126" i="1"/>
  <c r="N322" i="1"/>
  <c r="N477" i="1" s="1"/>
  <c r="F325" i="1"/>
  <c r="F480" i="1" s="1"/>
  <c r="F129" i="1"/>
  <c r="J130" i="1"/>
  <c r="J139" i="1" a="1"/>
  <c r="J139" i="1" s="1"/>
  <c r="G114" i="1"/>
  <c r="O315" i="1"/>
  <c r="O420" i="1" s="1"/>
  <c r="O119" i="1"/>
  <c r="O114" i="1" s="1"/>
  <c r="K124" i="1"/>
  <c r="K320" i="1"/>
  <c r="K475" i="1" s="1"/>
  <c r="O126" i="1"/>
  <c r="O322" i="1"/>
  <c r="O477" i="1" s="1"/>
  <c r="K139" i="1" a="1"/>
  <c r="K139" i="1" s="1"/>
  <c r="K130" i="1"/>
  <c r="O362" i="1"/>
  <c r="O429" i="1" s="1"/>
  <c r="O141" i="1" a="1"/>
  <c r="O141" i="1" s="1"/>
  <c r="P315" i="1"/>
  <c r="P420" i="1" s="1"/>
  <c r="P119" i="1"/>
  <c r="P114" i="1" s="1"/>
  <c r="L124" i="1"/>
  <c r="L320" i="1"/>
  <c r="L475" i="1" s="1"/>
  <c r="P126" i="1"/>
  <c r="P322" i="1"/>
  <c r="P477" i="1" s="1"/>
  <c r="L130" i="1"/>
  <c r="P362" i="1"/>
  <c r="P429" i="1" s="1"/>
  <c r="J903" i="1"/>
  <c r="J925" i="1"/>
  <c r="J924" i="1" s="1"/>
  <c r="O902" i="1"/>
  <c r="O925" i="1"/>
  <c r="O924" i="1" s="1"/>
  <c r="O899" i="1"/>
  <c r="O903" i="1"/>
  <c r="Q925" i="1"/>
  <c r="Q924" i="1" s="1"/>
  <c r="Q902" i="1"/>
  <c r="Q899" i="1"/>
  <c r="Q903" i="1"/>
  <c r="J314" i="1"/>
  <c r="J419" i="1" s="1"/>
  <c r="J118" i="1"/>
  <c r="J114" i="1" s="1"/>
  <c r="N316" i="1"/>
  <c r="N471" i="1" s="1"/>
  <c r="K314" i="1"/>
  <c r="K419" i="1" s="1"/>
  <c r="K118" i="1"/>
  <c r="K114" i="1" s="1"/>
  <c r="J241" i="1"/>
  <c r="J317" i="1"/>
  <c r="J472" i="1" s="1"/>
  <c r="G899" i="1"/>
  <c r="G902" i="1"/>
  <c r="L903" i="1"/>
  <c r="L925" i="1"/>
  <c r="L924" i="1" s="1"/>
  <c r="K742" i="1" a="1"/>
  <c r="K742" i="1" s="1"/>
  <c r="K744" i="1" s="1" a="1"/>
  <c r="K744" i="1" s="1"/>
  <c r="O316" i="1"/>
  <c r="O471" i="1" s="1"/>
  <c r="O786" i="1"/>
  <c r="O787" i="1" s="1"/>
  <c r="Q742" i="1" a="1"/>
  <c r="Q742" i="1" s="1"/>
  <c r="Q744" i="1" s="1" a="1"/>
  <c r="Q744" i="1" s="1"/>
  <c r="P316" i="1"/>
  <c r="P471" i="1" s="1"/>
  <c r="I362" i="1"/>
  <c r="I429" i="1" s="1"/>
  <c r="Q786" i="1"/>
  <c r="Q787" i="1" s="1"/>
  <c r="N902" i="1"/>
  <c r="N925" i="1"/>
  <c r="N924" i="1" s="1"/>
  <c r="N903" i="1"/>
  <c r="N899" i="1"/>
  <c r="K317" i="1"/>
  <c r="K472" i="1" s="1"/>
  <c r="L317" i="1"/>
  <c r="L472" i="1" s="1"/>
  <c r="M314" i="1"/>
  <c r="M419" i="1" s="1"/>
  <c r="H301" i="1"/>
  <c r="H465" i="1" s="1"/>
  <c r="P123" i="1"/>
  <c r="P319" i="1"/>
  <c r="P474" i="1" s="1"/>
  <c r="L324" i="1"/>
  <c r="L479" i="1" s="1"/>
  <c r="L128" i="1"/>
  <c r="N120" i="1"/>
  <c r="F364" i="1"/>
  <c r="F382" i="1"/>
  <c r="F513" i="1" s="1"/>
  <c r="L314" i="1"/>
  <c r="L419" i="1" s="1"/>
  <c r="G320" i="1"/>
  <c r="G475" i="1" s="1"/>
  <c r="G124" i="1"/>
  <c r="K362" i="1"/>
  <c r="K429" i="1" s="1"/>
  <c r="G903" i="1"/>
  <c r="F317" i="1"/>
  <c r="F472" i="1" s="1"/>
  <c r="J399" i="1"/>
  <c r="J519" i="1" s="1"/>
  <c r="P314" i="1"/>
  <c r="P419" i="1" s="1"/>
  <c r="H317" i="1"/>
  <c r="H472" i="1" s="1"/>
  <c r="P361" i="1"/>
  <c r="P428" i="1" s="1"/>
  <c r="H364" i="1"/>
  <c r="P383" i="1"/>
  <c r="P514" i="1" s="1"/>
  <c r="H386" i="1"/>
  <c r="H517" i="1" s="1"/>
  <c r="K925" i="1"/>
  <c r="K924" i="1" s="1"/>
  <c r="H899" i="1"/>
  <c r="H902" i="1"/>
  <c r="I899" i="1"/>
  <c r="I902" i="1"/>
  <c r="J899" i="1"/>
  <c r="J902" i="1"/>
  <c r="K902" i="1"/>
  <c r="K903" i="1"/>
  <c r="M902" i="1"/>
  <c r="L899" i="1"/>
  <c r="L902" i="1"/>
  <c r="P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111" i="1"/>
  <c r="Q105" i="1"/>
  <c r="Q147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66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P105" i="1"/>
  <c r="M106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 s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L114" i="1" l="1"/>
  <c r="M769" i="1"/>
  <c r="M861" i="1" s="1"/>
  <c r="Q269" i="1"/>
  <c r="Q258" i="1" s="1"/>
  <c r="O103" i="1"/>
  <c r="M2061" i="1"/>
  <c r="I104" i="1"/>
  <c r="G109" i="1"/>
  <c r="N2235" i="1"/>
  <c r="N2234" i="1" s="1"/>
  <c r="L1633" i="1"/>
  <c r="G100" i="1"/>
  <c r="I109" i="1"/>
  <c r="Q987" i="1"/>
  <c r="Q986" i="1" s="1"/>
  <c r="H100" i="1"/>
  <c r="P2276" i="1"/>
  <c r="P2272" i="1" s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L1497" i="1" s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N1824" i="1" s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Q356" i="1" s="1"/>
  <c r="Q501" i="1" s="1"/>
  <c r="Q49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575" i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740" i="1" s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440" i="1"/>
  <c r="Q1681" i="1"/>
  <c r="Q51" i="1"/>
  <c r="Q2315" i="1"/>
  <c r="Q2313" i="1"/>
  <c r="Q2276" i="1"/>
  <c r="Q1843" i="1"/>
  <c r="Q1498" i="1"/>
  <c r="Q1533" i="1"/>
  <c r="Q1043" i="1"/>
  <c r="Q1096" i="1" s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N1843" i="1" s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M2272" i="1" s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L2050" i="1" s="1"/>
  <c r="P1645" i="1"/>
  <c r="P1640" i="1" s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69" i="1" s="1"/>
  <c r="N861" i="1" s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L604" i="1" s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M604" i="1" s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P1114" i="1"/>
  <c r="L1114" i="1"/>
  <c r="P1099" i="1"/>
  <c r="L920" i="1"/>
  <c r="L1043" i="1"/>
  <c r="L1096" i="1" s="1"/>
  <c r="O920" i="1"/>
  <c r="N1731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M2002" i="1"/>
  <c r="N1903" i="1"/>
  <c r="O1559" i="1"/>
  <c r="L1541" i="1"/>
  <c r="M1903" i="1"/>
  <c r="L1903" i="1"/>
  <c r="N1862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O1006" i="1"/>
  <c r="O1013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1" i="1"/>
  <c r="O1023" i="1"/>
  <c r="O1014" i="1"/>
  <c r="O1011" i="1" s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L1005" i="1"/>
  <c r="L1002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624" i="1" s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O575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M1759" i="1"/>
  <c r="L210" i="1"/>
  <c r="M1428" i="1"/>
  <c r="L2272" i="1"/>
  <c r="P1047" i="1"/>
  <c r="O1740" i="1"/>
  <c r="P1862" i="1"/>
  <c r="L1652" i="1"/>
  <c r="L1759" i="1"/>
  <c r="P1511" i="1"/>
  <c r="Q1602" i="1"/>
  <c r="Q1759" i="1"/>
  <c r="L200" i="1"/>
  <c r="P1005" i="1"/>
  <c r="P1002" i="1" s="1"/>
  <c r="P1000" i="1" s="1"/>
  <c r="M1497" i="1"/>
  <c r="N1658" i="1"/>
  <c r="N1659" i="1" s="1"/>
  <c r="Q200" i="1"/>
  <c r="Q1511" i="1"/>
  <c r="L1570" i="1"/>
  <c r="L1571" i="1"/>
  <c r="L1618" i="1"/>
  <c r="L1207" i="1"/>
  <c r="L1345" i="1"/>
  <c r="L1429" i="1"/>
  <c r="L634" i="1"/>
  <c r="L1070" i="1"/>
  <c r="M1546" i="1"/>
  <c r="M1314" i="1"/>
  <c r="M1206" i="1"/>
  <c r="Q1862" i="1"/>
  <c r="L1862" i="1"/>
  <c r="M38" i="1"/>
  <c r="M1609" i="1" s="1"/>
  <c r="M1658" i="1"/>
  <c r="M1659" i="1" s="1"/>
  <c r="P738" i="1" a="1"/>
  <c r="P738" i="1" s="1"/>
  <c r="P736" i="1" a="1"/>
  <c r="P736" i="1" s="1"/>
  <c r="Q1555" i="1"/>
  <c r="Q1885" i="1"/>
  <c r="Q1160" i="1"/>
  <c r="N2050" i="1"/>
  <c r="L1136" i="1"/>
  <c r="Q2050" i="1"/>
  <c r="M1047" i="1"/>
  <c r="O2253" i="1"/>
  <c r="L1546" i="1"/>
  <c r="L1555" i="1"/>
  <c r="L644" i="1"/>
  <c r="P1160" i="1"/>
  <c r="M1183" i="1"/>
  <c r="M1593" i="1"/>
  <c r="M2295" i="1"/>
  <c r="M1562" i="1"/>
  <c r="P1602" i="1"/>
  <c r="Q2234" i="1"/>
  <c r="Q2233" i="1" s="1"/>
  <c r="Q1098" i="1"/>
  <c r="Q1093" i="1" s="1"/>
  <c r="M736" i="1" a="1"/>
  <c r="M736" i="1" s="1"/>
  <c r="M738" i="1" a="1"/>
  <c r="M738" i="1" s="1"/>
  <c r="M1070" i="1"/>
  <c r="L1206" i="1"/>
  <c r="L1344" i="1"/>
  <c r="O1885" i="1"/>
  <c r="L1593" i="1"/>
  <c r="L1602" i="1"/>
  <c r="O2050" i="1"/>
  <c r="N1497" i="1"/>
  <c r="P1555" i="1"/>
  <c r="M1824" i="1"/>
  <c r="M1823" i="1" s="1"/>
  <c r="N2272" i="1"/>
  <c r="O440" i="1"/>
  <c r="M1414" i="1"/>
  <c r="L1428" i="1"/>
  <c r="N1759" i="1"/>
  <c r="Q63" i="1"/>
  <c r="N1562" i="1"/>
  <c r="N1609" i="1"/>
  <c r="L1885" i="1"/>
  <c r="P1759" i="1"/>
  <c r="Q49" i="1"/>
  <c r="M2050" i="1"/>
  <c r="N1593" i="1"/>
  <c r="Q590" i="1"/>
  <c r="Q679" i="1"/>
  <c r="M1071" i="1"/>
  <c r="L441" i="1"/>
  <c r="N882" i="1"/>
  <c r="O1862" i="1"/>
  <c r="O1012" i="1"/>
  <c r="O1664" i="1"/>
  <c r="O1759" i="1"/>
  <c r="Q210" i="1"/>
  <c r="Q182" i="1" s="1"/>
  <c r="O1652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989" i="1"/>
  <c r="Q988" i="1" s="1"/>
  <c r="Q984" i="1" s="1"/>
  <c r="Q40" i="1"/>
  <c r="Q1665" i="1" s="1"/>
  <c r="P540" i="1"/>
  <c r="L1097" i="1"/>
  <c r="O1731" i="1"/>
  <c r="L113" i="1"/>
  <c r="L341" i="1" s="1"/>
  <c r="L357" i="1" s="1"/>
  <c r="L590" i="1"/>
  <c r="L1095" i="1"/>
  <c r="P1014" i="1"/>
  <c r="P1011" i="1" s="1"/>
  <c r="L1071" i="1"/>
  <c r="Q2272" i="1"/>
  <c r="Q330" i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511" i="1" s="1"/>
  <c r="N108" i="1"/>
  <c r="N336" i="1" s="1"/>
  <c r="N352" i="1" s="1"/>
  <c r="N497" i="1" s="1"/>
  <c r="P1007" i="1"/>
  <c r="P1010" i="1" s="1"/>
  <c r="P1009" i="1" s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346" i="1"/>
  <c r="Q532" i="1"/>
  <c r="Q347" i="1"/>
  <c r="Q533" i="1"/>
  <c r="Q535" i="1"/>
  <c r="Q368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L38" i="1"/>
  <c r="L1609" i="1" s="1"/>
  <c r="P1823" i="1"/>
  <c r="M39" i="1"/>
  <c r="M1555" i="1" s="1"/>
  <c r="M1003" i="1"/>
  <c r="P39" i="1"/>
  <c r="M194" i="1"/>
  <c r="O1119" i="1"/>
  <c r="P1136" i="1"/>
  <c r="M440" i="1"/>
  <c r="M1399" i="1"/>
  <c r="O882" i="1"/>
  <c r="N1546" i="1"/>
  <c r="P440" i="1"/>
  <c r="M144" i="1"/>
  <c r="N38" i="1"/>
  <c r="N1330" i="1" s="1"/>
  <c r="O251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375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N1001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08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L144" i="1" s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181" i="1" s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2" i="1" s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P1003" i="1" l="1"/>
  <c r="N1603" i="1"/>
  <c r="N1556" i="1"/>
  <c r="N1161" i="1"/>
  <c r="N1653" i="1"/>
  <c r="N1512" i="1"/>
  <c r="O1000" i="1"/>
  <c r="N1012" i="1"/>
  <c r="O1555" i="1"/>
  <c r="N1602" i="1"/>
  <c r="N1601" i="1" s="1"/>
  <c r="N1600" i="1" s="1"/>
  <c r="M1603" i="1"/>
  <c r="M1556" i="1"/>
  <c r="M1554" i="1" s="1"/>
  <c r="M1553" i="1" s="1"/>
  <c r="M1161" i="1"/>
  <c r="M1653" i="1"/>
  <c r="M1512" i="1"/>
  <c r="M1510" i="1" s="1"/>
  <c r="M1509" i="1" s="1"/>
  <c r="O38" i="1"/>
  <c r="O37" i="1" s="1"/>
  <c r="O1726" i="1" s="1"/>
  <c r="M200" i="1"/>
  <c r="Q1658" i="1"/>
  <c r="Q1659" i="1" s="1"/>
  <c r="M1618" i="1"/>
  <c r="M1571" i="1"/>
  <c r="M1207" i="1"/>
  <c r="M1345" i="1"/>
  <c r="M1429" i="1"/>
  <c r="M1727" i="1"/>
  <c r="L1161" i="1"/>
  <c r="L1159" i="1" s="1"/>
  <c r="L1158" i="1" s="1"/>
  <c r="L1512" i="1"/>
  <c r="L1556" i="1"/>
  <c r="L1603" i="1"/>
  <c r="L1653" i="1"/>
  <c r="Q1161" i="1"/>
  <c r="Q1512" i="1"/>
  <c r="Q1510" i="1" s="1"/>
  <c r="Q1509" i="1" s="1"/>
  <c r="Q1653" i="1"/>
  <c r="Q1603" i="1"/>
  <c r="Q1556" i="1"/>
  <c r="Q1652" i="1"/>
  <c r="L1511" i="1"/>
  <c r="O1602" i="1"/>
  <c r="O1601" i="1" s="1"/>
  <c r="O1600" i="1" s="1"/>
  <c r="L1330" i="1"/>
  <c r="L1329" i="1" s="1"/>
  <c r="L1328" i="1" s="1"/>
  <c r="N1563" i="1"/>
  <c r="N1561" i="1" s="1"/>
  <c r="N1560" i="1" s="1"/>
  <c r="N1415" i="1"/>
  <c r="N1331" i="1"/>
  <c r="N1184" i="1"/>
  <c r="N1610" i="1"/>
  <c r="M1344" i="1"/>
  <c r="M1343" i="1" s="1"/>
  <c r="M1342" i="1" s="1"/>
  <c r="P38" i="1"/>
  <c r="Q365" i="1"/>
  <c r="O1160" i="1"/>
  <c r="O1159" i="1" s="1"/>
  <c r="O1158" i="1" s="1"/>
  <c r="N738" i="1" a="1"/>
  <c r="N738" i="1" s="1"/>
  <c r="N736" i="1" a="1"/>
  <c r="N736" i="1" s="1"/>
  <c r="P33" i="1"/>
  <c r="P1723" i="1" s="1"/>
  <c r="N1652" i="1"/>
  <c r="L1658" i="1"/>
  <c r="L1659" i="1" s="1"/>
  <c r="N1555" i="1"/>
  <c r="Q181" i="1"/>
  <c r="M1511" i="1"/>
  <c r="M1160" i="1"/>
  <c r="O736" i="1" a="1"/>
  <c r="O736" i="1" s="1"/>
  <c r="O737" i="1" s="1"/>
  <c r="O738" i="1" a="1"/>
  <c r="O738" i="1" s="1"/>
  <c r="O467" i="1"/>
  <c r="O466" i="1" s="1"/>
  <c r="M1602" i="1"/>
  <c r="M1601" i="1" s="1"/>
  <c r="M1600" i="1" s="1"/>
  <c r="Q1022" i="1"/>
  <c r="Q1021" i="1" s="1"/>
  <c r="Q1020" i="1" s="1"/>
  <c r="M1415" i="1"/>
  <c r="M1610" i="1"/>
  <c r="M1608" i="1" s="1"/>
  <c r="M1607" i="1" s="1"/>
  <c r="M1331" i="1"/>
  <c r="M1184" i="1"/>
  <c r="M1563" i="1"/>
  <c r="M1561" i="1" s="1"/>
  <c r="M1560" i="1" s="1"/>
  <c r="N1511" i="1"/>
  <c r="Q22" i="1"/>
  <c r="Q1713" i="1" s="1"/>
  <c r="Q1711" i="1" s="1"/>
  <c r="Q1414" i="1"/>
  <c r="L1331" i="1"/>
  <c r="L1415" i="1"/>
  <c r="L1563" i="1"/>
  <c r="L1561" i="1" s="1"/>
  <c r="L1560" i="1" s="1"/>
  <c r="L1610" i="1"/>
  <c r="L1608" i="1" s="1"/>
  <c r="L1607" i="1" s="1"/>
  <c r="L1184" i="1"/>
  <c r="O1161" i="1"/>
  <c r="O1556" i="1"/>
  <c r="O1653" i="1"/>
  <c r="O1603" i="1"/>
  <c r="O1512" i="1"/>
  <c r="L1183" i="1"/>
  <c r="L1182" i="1" s="1"/>
  <c r="L1181" i="1" s="1"/>
  <c r="M1728" i="1"/>
  <c r="Q736" i="1" a="1"/>
  <c r="Q736" i="1" s="1"/>
  <c r="Q737" i="1" s="1"/>
  <c r="Q738" i="1" a="1"/>
  <c r="Q738" i="1" s="1"/>
  <c r="M182" i="1"/>
  <c r="P1724" i="1"/>
  <c r="N1160" i="1"/>
  <c r="P1006" i="1"/>
  <c r="O1728" i="1"/>
  <c r="O1724" i="1"/>
  <c r="P1603" i="1"/>
  <c r="P1161" i="1"/>
  <c r="P1556" i="1"/>
  <c r="P1554" i="1" s="1"/>
  <c r="P1553" i="1" s="1"/>
  <c r="P1653" i="1"/>
  <c r="P1512" i="1"/>
  <c r="P1510" i="1" s="1"/>
  <c r="P1509" i="1" s="1"/>
  <c r="M1330" i="1"/>
  <c r="M1329" i="1" s="1"/>
  <c r="M1328" i="1" s="1"/>
  <c r="N1183" i="1"/>
  <c r="N1182" i="1" s="1"/>
  <c r="N1181" i="1" s="1"/>
  <c r="L1414" i="1"/>
  <c r="P1126" i="1"/>
  <c r="L1562" i="1"/>
  <c r="M1652" i="1"/>
  <c r="M1651" i="1" s="1"/>
  <c r="M1650" i="1" s="1"/>
  <c r="L736" i="1" a="1"/>
  <c r="L736" i="1" s="1"/>
  <c r="L738" i="1" a="1"/>
  <c r="L738" i="1" s="1"/>
  <c r="O33" i="1"/>
  <c r="O1723" i="1" s="1"/>
  <c r="M37" i="1"/>
  <c r="M1726" i="1" s="1"/>
  <c r="L1160" i="1"/>
  <c r="N1414" i="1"/>
  <c r="M1617" i="1"/>
  <c r="P1652" i="1"/>
  <c r="M1570" i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38" i="1"/>
  <c r="Q425" i="1"/>
  <c r="Q424" i="1" s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423" i="1"/>
  <c r="Q548" i="1"/>
  <c r="O1510" i="1"/>
  <c r="O1509" i="1" s="1"/>
  <c r="M1729" i="1"/>
  <c r="M1665" i="1"/>
  <c r="L1665" i="1"/>
  <c r="L1729" i="1"/>
  <c r="P496" i="1"/>
  <c r="P485" i="1" s="1"/>
  <c r="N1000" i="1"/>
  <c r="O542" i="1"/>
  <c r="N1727" i="1"/>
  <c r="P1727" i="1"/>
  <c r="N1608" i="1"/>
  <c r="N1607" i="1" s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P1616" i="1"/>
  <c r="P1615" i="1" s="1"/>
  <c r="O1727" i="1"/>
  <c r="P233" i="1"/>
  <c r="P181" i="1" s="1"/>
  <c r="L37" i="1"/>
  <c r="L1726" i="1" s="1"/>
  <c r="N181" i="1"/>
  <c r="P1343" i="1"/>
  <c r="P1342" i="1" s="1"/>
  <c r="M204" i="1"/>
  <c r="M203" i="1" s="1"/>
  <c r="P1728" i="1"/>
  <c r="N252" i="1"/>
  <c r="N251" i="1" s="1"/>
  <c r="L1205" i="1"/>
  <c r="L1204" i="1" s="1"/>
  <c r="L1569" i="1"/>
  <c r="L1568" i="1" s="1"/>
  <c r="N37" i="1"/>
  <c r="N1726" i="1" s="1"/>
  <c r="P1601" i="1"/>
  <c r="P1600" i="1" s="1"/>
  <c r="M1159" i="1"/>
  <c r="M1158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488" i="1" s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 s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O1554" i="1"/>
  <c r="O1553" i="1" s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57" i="1"/>
  <c r="N1656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510" i="1"/>
  <c r="L1509" i="1" s="1"/>
  <c r="L1728" i="1"/>
  <c r="L1601" i="1"/>
  <c r="L1600" i="1" s="1"/>
  <c r="L1427" i="1"/>
  <c r="L1426" i="1" s="1"/>
  <c r="L1651" i="1"/>
  <c r="L1650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K1664" i="1"/>
  <c r="Q1415" i="1" l="1"/>
  <c r="Q1331" i="1"/>
  <c r="Q1610" i="1"/>
  <c r="Q1563" i="1"/>
  <c r="Q1184" i="1"/>
  <c r="Q1330" i="1"/>
  <c r="Q1183" i="1"/>
  <c r="O1658" i="1"/>
  <c r="P1331" i="1"/>
  <c r="P1415" i="1"/>
  <c r="P1610" i="1"/>
  <c r="P1184" i="1"/>
  <c r="P1563" i="1"/>
  <c r="Q20" i="1"/>
  <c r="P1562" i="1"/>
  <c r="P1561" i="1" s="1"/>
  <c r="P1560" i="1" s="1"/>
  <c r="P37" i="1"/>
  <c r="P1726" i="1" s="1"/>
  <c r="O1562" i="1"/>
  <c r="P1330" i="1"/>
  <c r="P1329" i="1" s="1"/>
  <c r="P1328" i="1" s="1"/>
  <c r="P1658" i="1"/>
  <c r="L1413" i="1"/>
  <c r="L1412" i="1" s="1"/>
  <c r="P411" i="1"/>
  <c r="P410" i="1" s="1"/>
  <c r="P1183" i="1"/>
  <c r="P1182" i="1" s="1"/>
  <c r="P1181" i="1" s="1"/>
  <c r="O1331" i="1"/>
  <c r="O1415" i="1"/>
  <c r="O1610" i="1"/>
  <c r="O1608" i="1" s="1"/>
  <c r="O1607" i="1" s="1"/>
  <c r="O1184" i="1"/>
  <c r="O1182" i="1" s="1"/>
  <c r="O1181" i="1" s="1"/>
  <c r="O1563" i="1"/>
  <c r="O1330" i="1"/>
  <c r="O1329" i="1" s="1"/>
  <c r="O1328" i="1" s="1"/>
  <c r="O1183" i="1"/>
  <c r="O1609" i="1"/>
  <c r="O1414" i="1"/>
  <c r="Q1119" i="1"/>
  <c r="Q1609" i="1"/>
  <c r="Q1562" i="1"/>
  <c r="Q430" i="1"/>
  <c r="Q372" i="1"/>
  <c r="P1609" i="1"/>
  <c r="P1414" i="1"/>
  <c r="P422" i="1"/>
  <c r="P421" i="1" s="1"/>
  <c r="O423" i="1"/>
  <c r="N1159" i="1"/>
  <c r="N1158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1329" i="1"/>
  <c r="Q1328" i="1" s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M409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O1561" i="1" l="1"/>
  <c r="O1560" i="1" s="1"/>
  <c r="O1659" i="1"/>
  <c r="O1657" i="1"/>
  <c r="O1656" i="1" s="1"/>
  <c r="P409" i="1"/>
  <c r="Q482" i="1"/>
  <c r="Q481" i="1" s="1"/>
  <c r="O1413" i="1"/>
  <c r="O1412" i="1" s="1"/>
  <c r="P1413" i="1"/>
  <c r="P1412" i="1" s="1"/>
  <c r="P1659" i="1"/>
  <c r="P1657" i="1"/>
  <c r="P1656" i="1" s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F1618" i="1" l="1"/>
  <c r="G1618" i="1"/>
  <c r="H1618" i="1"/>
  <c r="I1618" i="1"/>
  <c r="F1571" i="1"/>
  <c r="G1571" i="1"/>
  <c r="H1571" i="1"/>
  <c r="I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603" i="1" l="1"/>
  <c r="F1556" i="1"/>
  <c r="I1556" i="1"/>
  <c r="H1610" i="1"/>
  <c r="G1610" i="1"/>
  <c r="I1603" i="1"/>
  <c r="G1556" i="1"/>
  <c r="G1563" i="1"/>
  <c r="H1603" i="1"/>
  <c r="I1610" i="1"/>
  <c r="F1563" i="1"/>
  <c r="F1610" i="1"/>
  <c r="H1556" i="1"/>
  <c r="I1563" i="1"/>
  <c r="G1603" i="1"/>
  <c r="H156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15" i="1" l="1"/>
  <c r="I1415" i="1"/>
  <c r="I1512" i="1"/>
  <c r="F1512" i="1"/>
  <c r="F1415" i="1"/>
  <c r="F1429" i="1"/>
  <c r="G1429" i="1"/>
  <c r="H1429" i="1"/>
  <c r="H1512" i="1"/>
  <c r="G1415" i="1"/>
  <c r="G1512" i="1"/>
  <c r="I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H1331" i="1"/>
  <c r="F1331" i="1"/>
  <c r="F1345" i="1"/>
  <c r="G1345" i="1"/>
  <c r="I1345" i="1"/>
  <c r="I1331" i="1"/>
  <c r="H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184" i="1" l="1"/>
  <c r="F1207" i="1"/>
  <c r="H1184" i="1"/>
  <c r="H1207" i="1"/>
  <c r="I1207" i="1"/>
  <c r="G1184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F1161" i="1" l="1"/>
  <c r="G1161" i="1"/>
  <c r="I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6" i="1" a="1"/>
  <c r="J736" i="1" s="1"/>
  <c r="J745" i="1" s="1"/>
  <c r="J738" i="1" a="1"/>
  <c r="J738" i="1" s="1"/>
  <c r="J75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617" i="1" l="1"/>
  <c r="G1570" i="1"/>
  <c r="G1428" i="1"/>
  <c r="G1344" i="1"/>
  <c r="G1206" i="1"/>
  <c r="I1617" i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F1570" i="1"/>
  <c r="F1617" i="1"/>
  <c r="F1428" i="1"/>
  <c r="F1344" i="1"/>
  <c r="F1206" i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427" i="1"/>
  <c r="G1426" i="1" s="1"/>
  <c r="G1616" i="1"/>
  <c r="G1615" i="1" s="1"/>
  <c r="G1569" i="1"/>
  <c r="G1568" i="1" s="1"/>
  <c r="G1343" i="1"/>
  <c r="G1342" i="1" s="1"/>
  <c r="G1205" i="1"/>
  <c r="G1204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428" i="1" s="1"/>
  <c r="J49" i="1"/>
  <c r="J1428" i="1" s="1"/>
  <c r="J1617" i="1" l="1"/>
  <c r="K1618" i="1"/>
  <c r="K1345" i="1"/>
  <c r="K1571" i="1"/>
  <c r="K1207" i="1"/>
  <c r="K1429" i="1"/>
  <c r="J1206" i="1"/>
  <c r="K1206" i="1"/>
  <c r="K1617" i="1"/>
  <c r="J1429" i="1"/>
  <c r="J1345" i="1"/>
  <c r="J1207" i="1"/>
  <c r="J1571" i="1"/>
  <c r="J1618" i="1"/>
  <c r="J1344" i="1"/>
  <c r="J1570" i="1"/>
  <c r="K1344" i="1"/>
  <c r="K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8" i="1" l="1"/>
  <c r="H1659" i="1" s="1"/>
  <c r="H1562" i="1"/>
  <c r="H1609" i="1"/>
  <c r="H1414" i="1"/>
  <c r="H1330" i="1"/>
  <c r="H1329" i="1" s="1"/>
  <c r="H1328" i="1" s="1"/>
  <c r="H1183" i="1"/>
  <c r="H1182" i="1" s="1"/>
  <c r="H1181" i="1" s="1"/>
  <c r="F1658" i="1"/>
  <c r="F1659" i="1" s="1"/>
  <c r="F1562" i="1"/>
  <c r="F1609" i="1"/>
  <c r="F1414" i="1"/>
  <c r="F1330" i="1"/>
  <c r="F1183" i="1"/>
  <c r="G1658" i="1"/>
  <c r="G1659" i="1" s="1"/>
  <c r="G1609" i="1"/>
  <c r="G1562" i="1"/>
  <c r="G1414" i="1"/>
  <c r="G1413" i="1" s="1"/>
  <c r="G1412" i="1" s="1"/>
  <c r="G1330" i="1"/>
  <c r="G1183" i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I1182" i="1" s="1"/>
  <c r="I1181" i="1" s="1"/>
  <c r="G1652" i="1"/>
  <c r="G1651" i="1" s="1"/>
  <c r="G1602" i="1"/>
  <c r="G1601" i="1" s="1"/>
  <c r="G1600" i="1" s="1"/>
  <c r="G1555" i="1"/>
  <c r="G1554" i="1" s="1"/>
  <c r="G1553" i="1" s="1"/>
  <c r="G1511" i="1"/>
  <c r="G1510" i="1" s="1"/>
  <c r="G1509" i="1" s="1"/>
  <c r="G1160" i="1"/>
  <c r="H1652" i="1"/>
  <c r="H1602" i="1"/>
  <c r="H1555" i="1"/>
  <c r="H1511" i="1"/>
  <c r="H1160" i="1"/>
  <c r="I1652" i="1"/>
  <c r="I1555" i="1"/>
  <c r="I1602" i="1"/>
  <c r="I1511" i="1"/>
  <c r="I1160" i="1"/>
  <c r="F1652" i="1"/>
  <c r="F1602" i="1"/>
  <c r="F1555" i="1"/>
  <c r="F1511" i="1"/>
  <c r="F1160" i="1"/>
  <c r="G1561" i="1"/>
  <c r="G1560" i="1" s="1"/>
  <c r="G1608" i="1"/>
  <c r="G1607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F1740" i="1" l="1"/>
  <c r="K1652" i="1"/>
  <c r="K1555" i="1"/>
  <c r="K1602" i="1"/>
  <c r="K1511" i="1"/>
  <c r="K1160" i="1"/>
  <c r="J1652" i="1"/>
  <c r="J1555" i="1"/>
  <c r="J1602" i="1"/>
  <c r="J1511" i="1"/>
  <c r="J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330" i="1" s="1"/>
  <c r="K38" i="1"/>
  <c r="K1415" i="1" l="1"/>
  <c r="K1610" i="1"/>
  <c r="K1563" i="1"/>
  <c r="K1331" i="1"/>
  <c r="K1184" i="1"/>
  <c r="K1414" i="1"/>
  <c r="J1610" i="1"/>
  <c r="J1331" i="1"/>
  <c r="J1415" i="1"/>
  <c r="J1563" i="1"/>
  <c r="J1184" i="1"/>
  <c r="K1330" i="1"/>
  <c r="K1609" i="1"/>
  <c r="K1556" i="1"/>
  <c r="K1512" i="1"/>
  <c r="K1161" i="1"/>
  <c r="K1653" i="1"/>
  <c r="K1603" i="1"/>
  <c r="J1562" i="1"/>
  <c r="K1658" i="1"/>
  <c r="K1659" i="1" s="1"/>
  <c r="J1609" i="1"/>
  <c r="K1183" i="1"/>
  <c r="K1562" i="1"/>
  <c r="J1183" i="1"/>
  <c r="J1512" i="1"/>
  <c r="J1556" i="1"/>
  <c r="J1653" i="1"/>
  <c r="J1161" i="1"/>
  <c r="J1603" i="1"/>
  <c r="J1414" i="1"/>
  <c r="J1658" i="1"/>
  <c r="J1659" i="1" s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<sst xmlns="http://schemas.openxmlformats.org/spreadsheetml/2006/main" count="5309" uniqueCount="2482">
  <si>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Variable</t>
  </si>
  <si>
    <t>Description</t>
  </si>
  <si>
    <t>Unit</t>
  </si>
  <si>
    <t>Comment</t>
  </si>
  <si>
    <t>Primary Production</t>
  </si>
  <si>
    <t>Domestic primary production of resources</t>
  </si>
  <si>
    <t>PJ/yr.</t>
  </si>
  <si>
    <t>Imports</t>
  </si>
  <si>
    <t>Imports of energy carriers</t>
  </si>
  <si>
    <t>Exports</t>
  </si>
  <si>
    <t>Exports of energy carriers</t>
  </si>
  <si>
    <t>Electricity generation</t>
  </si>
  <si>
    <t>Domestic electricity generation</t>
  </si>
  <si>
    <t>Heat generation from CHPs and heat plants</t>
  </si>
  <si>
    <t xml:space="preserve">Domestic heat production from CHPs (District heating CHPs or onsite CHPs) and heat plants </t>
  </si>
  <si>
    <t>Fuel input for electricity generation</t>
  </si>
  <si>
    <t>Fuel input allocated to domestic electricity generation only</t>
  </si>
  <si>
    <t>Fuel input for heat generation from CHPs and heat plants</t>
  </si>
  <si>
    <t>Fuel input allocated to domestic heat production from CHPs and heat plants only</t>
  </si>
  <si>
    <t>Efficiency of power plants (electric)</t>
  </si>
  <si>
    <t>Average annual efficiency of power plants and CHPs for electricity production only</t>
  </si>
  <si>
    <t>%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</si>
  <si>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</si>
  <si>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Efficiency of heat plants (thermal)</t>
  </si>
  <si>
    <t>Average annual efficiency of heat plants</t>
  </si>
  <si>
    <t>It is the annual marketed efficiency including part load efficiency losses and differs from the full load nominal technical efficiency; for heat pumps refers to COP</t>
  </si>
  <si>
    <t>Domestic biodiesel production</t>
  </si>
  <si>
    <t xml:space="preserve">Domestic production of biodiesel </t>
  </si>
  <si>
    <t>Heat from domestic biodiesel production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</si>
  <si>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</si>
  <si>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</si>
  <si>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</si>
  <si>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Efficiency for domestic biodiesel production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</si>
  <si>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</si>
  <si>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</si>
  <si>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</si>
  <si>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</si>
  <si>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</si>
  <si>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Efficiency for domestic ethanol production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</si>
  <si>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</si>
  <si>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</si>
  <si>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</si>
  <si>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</si>
  <si>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</si>
  <si>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</si>
  <si>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</si>
  <si>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</si>
  <si>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</si>
  <si>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</si>
  <si>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</si>
  <si>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Fuel input for hydrogen production</t>
  </si>
  <si>
    <t>Fuel input for deomstic hydrogen production</t>
  </si>
  <si>
    <t>Efficiency for hydrogen production</t>
  </si>
  <si>
    <t>Average annual efficiency for hydrogen production</t>
  </si>
  <si>
    <t>Including losses due to part load operation</t>
  </si>
  <si>
    <t>Biomethane production from biogas upgrade</t>
  </si>
  <si>
    <t>Production of domestic biomethane from biogas</t>
  </si>
  <si>
    <t>One technology only fuel output is biomethane</t>
  </si>
  <si>
    <t>Fuel input for biogas upgrade to biomethane</t>
  </si>
  <si>
    <t>Use of biogas for upgrade to biomethane</t>
  </si>
  <si>
    <t>One technology only fuel input is biogas</t>
  </si>
  <si>
    <t>Efficiency for biomethane production from biogas upgrade</t>
  </si>
  <si>
    <t>Average annual efficiency of biogas to biomethane upgrade</t>
  </si>
  <si>
    <t>One technology only fuel input is biogas, fuel output is biomethane</t>
  </si>
  <si>
    <t>Domestic PtG and PtL production</t>
  </si>
  <si>
    <t>Domestic production of power-to-gas and power-to-liquids</t>
  </si>
  <si>
    <t>Fuel input for domestic PtG and PtL production</t>
  </si>
  <si>
    <t>Fuel used for domestic PtG and PtL production (excl. CO2)</t>
  </si>
  <si>
    <t>Efficiency for domestic PtG and PtL production</t>
  </si>
  <si>
    <t>Average annual efficiency for PtG and PtL processes (excl. CO2 consumption)</t>
  </si>
  <si>
    <t>CO2 input for domestic PtG and PtL production</t>
  </si>
  <si>
    <t>Mt/yr.</t>
  </si>
  <si>
    <t>The distinction of the source of CO2 (biogenic or fossil) is also provided and can be proportionally allocated to the technologies for PtG and PtL</t>
  </si>
  <si>
    <t>Domestic wood to pellet production</t>
  </si>
  <si>
    <t>Wood conversion to pellet domestic production output</t>
  </si>
  <si>
    <t>One technology only , input is wood output is pellet</t>
  </si>
  <si>
    <t>Fuel input for wood to pellet production</t>
  </si>
  <si>
    <t>Wood conversion to pellet domestic production - input wood required</t>
  </si>
  <si>
    <t>Efficiency for wood to pellet production</t>
  </si>
  <si>
    <t>Average annual efficiency of wood to pellet conversion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</si>
  <si>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</si>
  <si>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</si>
  <si>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</si>
  <si>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Process and space heating production in industry sectors</t>
  </si>
  <si>
    <t>Energy service demand provided in the form of process and space heating in industry</t>
  </si>
  <si>
    <t>Efficiency in industry sectors</t>
  </si>
  <si>
    <t>Boilers efficiency and COP of heat pumps in the industrial sectors</t>
  </si>
  <si>
    <t>Fuel consumption in Services sectors</t>
  </si>
  <si>
    <t>Fuel consumption in services sectors by fuel and technology</t>
  </si>
  <si>
    <t>Space water and process heat production in Services sectors</t>
  </si>
  <si>
    <t>Production of energy service demand for space, water and process heat in Services sectors</t>
  </si>
  <si>
    <t>Efficiency in Services sectors</t>
  </si>
  <si>
    <t>Boilers efficiency and COP of heat pumps in the Services sectors</t>
  </si>
  <si>
    <t>Fuel consumption in Residential sector</t>
  </si>
  <si>
    <t>Fuel consumption for residential space and water heating (differentiated) by fuel and technology</t>
  </si>
  <si>
    <t>Space and water heat production in Residential sector</t>
  </si>
  <si>
    <t>Space and water heat production by technology in residential sectors</t>
  </si>
  <si>
    <t>Efficiency in Residential sector</t>
  </si>
  <si>
    <t>Average annual efficiency of residential boilers including part load lossess</t>
  </si>
  <si>
    <t>Fuel consumption in cars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</si>
  <si>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</si>
  <si>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</si>
  <si>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</si>
  <si>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</si>
  <si>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billion km/yr.</t>
  </si>
  <si>
    <t>Cars efficiency</t>
  </si>
  <si>
    <t>Average annual efficiency across all the stock of the same car type</t>
  </si>
  <si>
    <t>km/MJ</t>
  </si>
  <si>
    <t>Some extreme values are artefacts from the solution (very small numbers close to zero in consumption or mileage or both)</t>
  </si>
  <si>
    <t>Fuel consumption in urban buses</t>
  </si>
  <si>
    <t>Fuel consumption in urban buses (not trolleybuses)</t>
  </si>
  <si>
    <t>Urban buses mileage</t>
  </si>
  <si>
    <t>Annual km driven per urban bus type and fuel</t>
  </si>
  <si>
    <t>Urban buses efficiency</t>
  </si>
  <si>
    <t>Average annual efficiency across all the stock of the same urban bus type</t>
  </si>
  <si>
    <t>Fuel consumption in coaches</t>
  </si>
  <si>
    <t>Coaches mileage</t>
  </si>
  <si>
    <t>Annual km driven per coach type and fuel</t>
  </si>
  <si>
    <t>Coaches efficiency</t>
  </si>
  <si>
    <t>Average annual efficiency across all the stock of the same coach type</t>
  </si>
  <si>
    <t>Fuel consumption in trolleybuses</t>
  </si>
  <si>
    <t>Trolleybuses mileage</t>
  </si>
  <si>
    <t>Annual km driven by trolleybus type and fuel</t>
  </si>
  <si>
    <t>Trolleybuses efficiency</t>
  </si>
  <si>
    <t>Average annual efficiency across all the stock of the same trolleybus type</t>
  </si>
  <si>
    <t>Fuel consumption in trams</t>
  </si>
  <si>
    <t>Trams mileage</t>
  </si>
  <si>
    <t>Annual km driven by trams and fuel</t>
  </si>
  <si>
    <t>Trams efficiency</t>
  </si>
  <si>
    <t>Average annual efficiency across all the stock of the same tram type</t>
  </si>
  <si>
    <t>Fuel consumption in motorised two wheelers</t>
  </si>
  <si>
    <t>Fuel consumption in two wheelers by fuel and size</t>
  </si>
  <si>
    <t>Motorised two wheelers mileage</t>
  </si>
  <si>
    <t>Annual km driven by type and fuel</t>
  </si>
  <si>
    <t>Motorised two wheelers efficiency</t>
  </si>
  <si>
    <t>Average annual efficiency across all the stock of the same two wheelers type</t>
  </si>
  <si>
    <t>Fuel consumption in  light duty vehicles</t>
  </si>
  <si>
    <t>Fuel consumption in light duty vehicles by fuel and size</t>
  </si>
  <si>
    <t>Light duty vehicles mileage</t>
  </si>
  <si>
    <t>Light duty vehicles efficiency</t>
  </si>
  <si>
    <t>Average annual efficiency across all the stock of the same light duty vehicles type</t>
  </si>
  <si>
    <t>Fuel consumption in  heavy duty vehicles</t>
  </si>
  <si>
    <t>Fuel consumption in heavy duty vehicles by fuel and size</t>
  </si>
  <si>
    <t>Heavy duty vehicles mileage</t>
  </si>
  <si>
    <t>Heavy duty vehicles efficiency</t>
  </si>
  <si>
    <t>Average annual efficiency across all the stock of the same heavy duty vehicles type</t>
  </si>
  <si>
    <t>Fuel consumption in  other transport</t>
  </si>
  <si>
    <t>Fuel consumption in other transport</t>
  </si>
  <si>
    <t>Other transport mileage</t>
  </si>
  <si>
    <t>Annual km driven in other transprot</t>
  </si>
  <si>
    <t>billion km/yr. or PJ/yr.</t>
  </si>
  <si>
    <t>Other transport efficiency</t>
  </si>
  <si>
    <t>Average annual efficiency across all the stock of the same other transport type</t>
  </si>
  <si>
    <t>km/MJ or %</t>
  </si>
  <si>
    <t>Direct CO2 emissions from fuel combustion and industrial processes</t>
  </si>
  <si>
    <t>CO2 storage and utilisation</t>
  </si>
  <si>
    <t xml:space="preserve">Quantities of CO2 domestically stored or utilised, or exported </t>
  </si>
  <si>
    <t>Direct air capture</t>
  </si>
  <si>
    <t>Consumption for DAC (electricity, heat) and CO2 captured from DAC</t>
  </si>
  <si>
    <t>Primary Energy Consumption</t>
  </si>
  <si>
    <t>Total domestic energy consumption (= production + imports - exports)</t>
  </si>
  <si>
    <t xml:space="preserve">Electricity generation capacity </t>
  </si>
  <si>
    <t>Net install electricity and CHP generatoin capacity</t>
  </si>
  <si>
    <t>GWe/yr.</t>
  </si>
  <si>
    <t>Space heating boiler capacity in Residential sector</t>
  </si>
  <si>
    <t xml:space="preserve">Capacity of boilers and heat pumps in the residential sector for space heating </t>
  </si>
  <si>
    <t>GWth/yr.</t>
  </si>
  <si>
    <t>Process and space heating capacity in industry sectors</t>
  </si>
  <si>
    <t xml:space="preserve">Capacity of industrial boilers and heat pumps for process and space heating production </t>
  </si>
  <si>
    <t>Space water and process heat boiler capacity in Services sectors</t>
  </si>
  <si>
    <t>Capacity of boilers and heat pumps for process and space heating production in services sector</t>
  </si>
  <si>
    <t>Cars stock</t>
  </si>
  <si>
    <t>Stock of cars per engine type and size</t>
  </si>
  <si>
    <t>Million</t>
  </si>
  <si>
    <t>Urban buses stock</t>
  </si>
  <si>
    <t>Stock of urban buses per engine type and size</t>
  </si>
  <si>
    <t>Thousands</t>
  </si>
  <si>
    <t>Coaches stock</t>
  </si>
  <si>
    <t>Stock of coaches per engine type and size</t>
  </si>
  <si>
    <t>Light duty vehicles stock</t>
  </si>
  <si>
    <t>Stock of light duty vehicles per engine type</t>
  </si>
  <si>
    <t>Heavy duty vehicles stock</t>
  </si>
  <si>
    <t>Stock of trucks (heavy duty vehicles) per engine type</t>
  </si>
  <si>
    <t>Domestic hydrogen production capacity</t>
  </si>
  <si>
    <t>Domestic hydrogen producton capacity by technology</t>
  </si>
  <si>
    <t>GW-H2/yr.</t>
  </si>
  <si>
    <t>Other fuel synthesis capacity</t>
  </si>
  <si>
    <t>Production capacity for synthetic fuels (biogenic or e-fuels) in terms of output product</t>
  </si>
  <si>
    <t>GW-output/yr.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</si>
  <si>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</si>
  <si>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</si>
  <si>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Cars stock additions additions</t>
  </si>
  <si>
    <t>New car registrations - the number in a year is cummulative registrations for the period represented under this year</t>
  </si>
  <si>
    <t>Urban buses stock additions</t>
  </si>
  <si>
    <t>New urban buses registrations - the number in a year is cummulative registrations for the period represented under this year</t>
  </si>
  <si>
    <t>Coaches stock additions</t>
  </si>
  <si>
    <t>New coaches registrations - the number in a year is cummulative registrations for the period represented under this year</t>
  </si>
  <si>
    <t>Light duty vehicles stock additions</t>
  </si>
  <si>
    <t>New light duty vehicle registrations - the number in a year is cummulative registrations for the period represented under this year</t>
  </si>
  <si>
    <t>Heavy duty vehicles stock additions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</si>
  <si>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</si>
  <si>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</si>
  <si>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Newly installed capacity  - the capacity additions are reported for the whole period represented under the milestone year</t>
  </si>
  <si>
    <t>Process and space heating capacity additions in industry sectors</t>
  </si>
  <si>
    <t>Space water and process heat boiler capacity additions in Services sectors</t>
  </si>
  <si>
    <t>Domestic hydrogen production capacity additions</t>
  </si>
  <si>
    <t>Other fuel synthesis capacity additions</t>
  </si>
  <si>
    <t>Model</t>
  </si>
  <si>
    <t>Scenario</t>
  </si>
  <si>
    <t>Region</t>
  </si>
  <si>
    <t>STEM</t>
  </si>
  <si>
    <t>SPS1</t>
  </si>
  <si>
    <t>CH</t>
  </si>
  <si>
    <t>Primary Production|Wood</t>
  </si>
  <si>
    <t>Primary Production|Wood|Waste wood</t>
  </si>
  <si>
    <t>Primary Production|Wood|Wood residues</t>
  </si>
  <si>
    <t>Primary Production|Wood|Wood from landscape maintenance</t>
  </si>
  <si>
    <t>Primary Production|Wood|Wood from Forest (hard wood)</t>
  </si>
  <si>
    <t>Primary Production|Waste</t>
  </si>
  <si>
    <t>Primary Production|Waste|Non renewable waste</t>
  </si>
  <si>
    <t>Primary Production|Waste|Renewable waste</t>
  </si>
  <si>
    <t>Primary Production|Manure</t>
  </si>
  <si>
    <t>Primary Production|Hydro</t>
  </si>
  <si>
    <t>Primary Production|Hydro|Large hydro</t>
  </si>
  <si>
    <t>Primary Production|Hydro|Run-of-river hydro</t>
  </si>
  <si>
    <t>Primary Production|Hydro|Pump storage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</si>
  <si>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</si>
  <si>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</si>
  <si>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</si>
  <si>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</si>
  <si>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</si>
  <si>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</si>
  <si>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</si>
  <si>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</si>
  <si>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</si>
  <si>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</si>
  <si>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</si>
  <si>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</si>
  <si>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Imports|Oil|Synthetic liquids</t>
  </si>
  <si>
    <t>Imports|Oil|Synthetic liquids|Total|Motor diesel</t>
  </si>
  <si>
    <t>Imports|Oil|Synthetic liquids|Total|Motor Gasoline</t>
  </si>
  <si>
    <t>Imports|Oil|Synthetic liquids|Total|Kerosene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</si>
  <si>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</si>
  <si>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</si>
  <si>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</si>
  <si>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liquids|Bioliquids|Biokerosene</t>
  </si>
  <si>
    <t>Imports|Oil|Synthetic liquids|PtL|Total</t>
  </si>
  <si>
    <t>Imports|Oil|Synthetic liquids|PtL|PtL Diesel</t>
  </si>
  <si>
    <t>Imports|Oil|Synthetic liquids|PtL|PtL Gasoline</t>
  </si>
  <si>
    <t>Imports|Oil|Synthetic liquids|PtL|PtL Kerosene</t>
  </si>
  <si>
    <t>Imports|Gas</t>
  </si>
  <si>
    <t>Imports|Gas|Fossil gases|Total</t>
  </si>
  <si>
    <t>Imports|Gas|Fossil gases|Natural gas</t>
  </si>
  <si>
    <t>Imports|Gas|Fossil gases|Liquified Natural Gas</t>
  </si>
  <si>
    <t>Imports|Gas|Synthetic gases</t>
  </si>
  <si>
    <t>Imports|Gas|Synthetic gases|Biogases</t>
  </si>
  <si>
    <t>Imports|Gas|Synthetic gases|Biogases|Biogas</t>
  </si>
  <si>
    <t>Imports|Gas|Synthetic gases|PtG</t>
  </si>
  <si>
    <t>Imports|Gas|Synthetic gases|PtG|PtG gas</t>
  </si>
  <si>
    <t>Imports|Nuclear fuel</t>
  </si>
  <si>
    <t>Imports|Electricity</t>
  </si>
  <si>
    <t>Imports|Electricity|Austria</t>
  </si>
  <si>
    <t>Imports|Electricity|France</t>
  </si>
  <si>
    <t>Imports|Electricity|Germany</t>
  </si>
  <si>
    <t>Imports|Electricity|Italy</t>
  </si>
  <si>
    <t>Imports|Hydrogen</t>
  </si>
  <si>
    <t>Exports|Electricity</t>
  </si>
  <si>
    <t>Exports|Electricity|Austria</t>
  </si>
  <si>
    <t>Exports|Electricity|France</t>
  </si>
  <si>
    <t>Exports|Electricity|Germany</t>
  </si>
  <si>
    <t>Exports|Electricity|Italy</t>
  </si>
  <si>
    <t>Electricity generation|Nuclear Fuel</t>
  </si>
  <si>
    <t>Electricity generation|Nuclear Fuel|Nuclear power plants</t>
  </si>
  <si>
    <t>Electricity generation|Hydro</t>
  </si>
  <si>
    <t>Electricity generation|Hydro|Hydro Large</t>
  </si>
  <si>
    <t>Electricity generation|Hydro|Hydro Run of River</t>
  </si>
  <si>
    <t>Electricity generation|Hydro|Pump storage</t>
  </si>
  <si>
    <t>Electricity generation|Oil</t>
  </si>
  <si>
    <t>Electricity generation|Oil|Peak devices</t>
  </si>
  <si>
    <t>Electricity generation|Oil|CHP Oil (for District Heating)</t>
  </si>
  <si>
    <t>Electricity generation|Oil|Industrial CHPs oil</t>
  </si>
  <si>
    <t>Electricity generation|Oil|Fossil liquids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</si>
  <si>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</si>
  <si>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</si>
  <si>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</si>
  <si>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Electricity generation|Oil|Synthetic liquids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</si>
  <si>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</si>
  <si>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</si>
  <si>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</si>
  <si>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Electricity generation|Gas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</si>
  <si>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</si>
  <si>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</si>
  <si>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</si>
  <si>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</si>
  <si>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</si>
  <si>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</si>
  <si>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</si>
  <si>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</si>
  <si>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</si>
  <si>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</si>
  <si>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</si>
  <si>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</si>
  <si>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generation|Gas|Services sectors CHPs (bio)gas</t>
  </si>
  <si>
    <t>Electricity generation|Gas|Services sectors CHPs gas</t>
  </si>
  <si>
    <t>Electricity generation|Gas|Services sectors CHPs fuel cells (gas reformer)</t>
  </si>
  <si>
    <t>Electricity generation|Gas|Fossil gases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</si>
  <si>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</si>
  <si>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</si>
  <si>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</si>
  <si>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</si>
  <si>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</si>
  <si>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</si>
  <si>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</si>
  <si>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</si>
  <si>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</si>
  <si>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</si>
  <si>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</si>
  <si>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</si>
  <si>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</si>
  <si>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</si>
  <si>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</si>
  <si>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Electricity generation|Gas|Synthetic gases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</si>
  <si>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</si>
  <si>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</si>
  <si>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</si>
  <si>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</si>
  <si>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</si>
  <si>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</si>
  <si>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</si>
  <si>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</si>
  <si>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</si>
  <si>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</si>
  <si>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</si>
  <si>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</si>
  <si>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</si>
  <si>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</si>
  <si>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</si>
  <si>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Electricity generation|Wastes</t>
  </si>
  <si>
    <t>Electricity generation|Wastes|Wastes Incineration (electric only)</t>
  </si>
  <si>
    <t>Electricity generation|Wastes|Wastes Incineration (electric only) CCS</t>
  </si>
  <si>
    <t>Electricity generation|Wastes|CHP Wastes (for District Heating)</t>
  </si>
  <si>
    <t>Electricity generation|Wastes|CHP Wastes (for District Heating) CCS</t>
  </si>
  <si>
    <t>Electricity generation|Wastes|Industrial CHPs wastes</t>
  </si>
  <si>
    <t>Electricity generation|Wastes|Industrial CHPs wastes CCS</t>
  </si>
  <si>
    <t>Electricity generation|Wastes|Renewable|Total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</si>
  <si>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</si>
  <si>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</si>
  <si>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</si>
  <si>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</si>
  <si>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</si>
  <si>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</si>
  <si>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generation|Wastes|Non Renewable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</si>
  <si>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</si>
  <si>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</si>
  <si>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</si>
  <si>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</si>
  <si>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generation|Wastes|Non Renewable|Industrial CHPs wastes</t>
  </si>
  <si>
    <t>Electricity generation|Wastes|Non Renewable|Industrial CHPs wastes CCS</t>
  </si>
  <si>
    <t>Electricity generation|Wood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</si>
  <si>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</si>
  <si>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</si>
  <si>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</si>
  <si>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</si>
  <si>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</si>
  <si>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</si>
  <si>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generation|Wood|Services sectors CHPs wood</t>
  </si>
  <si>
    <t>Electricity generation|Wind</t>
  </si>
  <si>
    <t>Electricity generation|Wind|Wind turbines</t>
  </si>
  <si>
    <t>Electricity generation|Solar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</si>
  <si>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</si>
  <si>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</si>
  <si>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</si>
  <si>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</si>
  <si>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generation|Solar|Solar PV (Services)</t>
  </si>
  <si>
    <t>Electricity generation|Geothermal</t>
  </si>
  <si>
    <t>Electricity generation|Geothermal|Deep geothermal</t>
  </si>
  <si>
    <t>Electricity generation|Hydrogen</t>
  </si>
  <si>
    <t>Electricity generation|Hydrogen|CHP Fuel Cell Hydrogen (for District Heating)</t>
  </si>
  <si>
    <t>Electricity generation|Hydrogen|Industrial CHPs fuel cells (hydrogen)</t>
  </si>
  <si>
    <t>Electricity generation|Hydrogen|Services sectors CHPs fuel cells (hydrogen)</t>
  </si>
  <si>
    <t>Electricity generation|Electricity storage (non hydro)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</si>
  <si>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</si>
  <si>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</si>
  <si>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</si>
  <si>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</si>
  <si>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single family houses</t>
  </si>
  <si>
    <t>Electricity generation|Electricity storage (non hydro)|Batteries in residential multi-family houses</t>
  </si>
  <si>
    <t>Electricity generation|Electricity storage (non hydro)|Batteries in Services sector</t>
  </si>
  <si>
    <t>Heat generation from CHPs and heat plants|District heating</t>
  </si>
  <si>
    <t>Heat generation from CHPs and heat plants|District heating|CHP</t>
  </si>
  <si>
    <t>Heat generation from CHPs and heat plants|District heating|CHP|Oil</t>
  </si>
  <si>
    <t>Heat generation from CHPs and heat plants|District heating|CHP|Oil|CHP Oil (for District Heating)</t>
  </si>
  <si>
    <t>Heat generation from CHPs and heat plants|District heating|CHP|Oil|Fossil liquids|CHP Oil (for District Heating)</t>
  </si>
  <si>
    <t>Heat generation from CHPs and heat plants|District heating|CHP|Oil|Synthetic liquids|CHP Oil (for District Heating)</t>
  </si>
  <si>
    <t>Heat generation from CHPs and heat plants|District heating|CHP|Gas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</si>
  <si>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</si>
  <si>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</si>
  <si>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heating|CHP|Gas|Fossil gases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</si>
  <si>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</si>
  <si>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</si>
  <si>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plants|District heating|CHP|Gas|Synthetic gases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</si>
  <si>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</si>
  <si>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</si>
  <si>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plants|District heating|CHP|Wastes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</si>
  <si>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</si>
  <si>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</si>
  <si>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</si>
  <si>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</si>
  <si>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</si>
  <si>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</si>
  <si>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</si>
  <si>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</si>
  <si>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</t>
  </si>
  <si>
    <t>Heat generation from CHPs and heat plants|District heating|CHP|Wood|CHP Wood (for District Heating)</t>
  </si>
  <si>
    <t>Heat generation from CHPs and heat plants|District heating|CHP|Hydrogen</t>
  </si>
  <si>
    <t>Heat generation from CHPs and heat plants|District heating|CHP|Hydrogen|CHP Fuel Cell Hydrogen (for District Heating)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</si>
  <si>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</si>
  <si>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</si>
  <si>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plants|Gas|Heat plant gas</t>
  </si>
  <si>
    <t>Heat generation from CHPs and heat plants|District heating|Heat plants|Gas|Fossil gases</t>
  </si>
  <si>
    <t>Heat generation from CHPs and heat plants|District heating|Heat plants|Gas|Fossil gases|Heat plant gas</t>
  </si>
  <si>
    <t>Heat generation from CHPs and heat plants|District heating|Heat plants|Gas|Synthetic gases</t>
  </si>
  <si>
    <t>Heat generation from CHPs and heat plants|District heating|Heat plants|Gas|Synthetic gases|Heat plant gas</t>
  </si>
  <si>
    <t>Heat generation from CHPs and heat plants|District heating|Heat plants|Nuclear fuel</t>
  </si>
  <si>
    <t>Heat generation from CHPs and heat plants|District heating|Heat plants|Nuclear fuel|Heat plant nuclear</t>
  </si>
  <si>
    <t>Heat generation from CHPs and heat plants|District heating|Heat plants|Oil</t>
  </si>
  <si>
    <t>Heat generation from CHPs and heat plants|District heating|Heat plants|Oil|Heat plant oil</t>
  </si>
  <si>
    <t>Heat generation from CHPs and heat plants|District heating|Heat plants|Fossil liquids</t>
  </si>
  <si>
    <t>Heat generation from CHPs and heat plants|District heating|Heat plants|Fossil liquids|Heat plant oil</t>
  </si>
  <si>
    <t>Heat generation from CHPs and heat plants|District heating|Heat plants|Synthetic liquids</t>
  </si>
  <si>
    <t>Heat generation from CHPs and heat plants|District heating|Heat plants|Synthetic liquids|Heat plant oil</t>
  </si>
  <si>
    <t>Heat generation from CHPs and heat plants|District heating|Heat plants|Wood</t>
  </si>
  <si>
    <t>Heat generation from CHPs and heat plants|District heating|Heat plants|Wood|Heat plant wood</t>
  </si>
  <si>
    <t>Heat generation from CHPs and heat plants|District heating|Heat plants|Solar</t>
  </si>
  <si>
    <t>Heat generation from CHPs and heat plants|District heating|Heat plants|Solar|Heat plant solar</t>
  </si>
  <si>
    <t>Heat generation from CHPs and heat plants|District heating|Heat plants|Geothermal</t>
  </si>
  <si>
    <t>Heat generation from CHPs and heat plants|District heating|Heat plants|Geothermal|Heat plant deep 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</si>
  <si>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</si>
  <si>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</si>
  <si>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</si>
  <si>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</si>
  <si>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CHPs|Oil|Industrial CHPs oil</t>
  </si>
  <si>
    <t>Heat generation from CHPs and heat plants|On-site CHPs|Oil|Fossil liquids</t>
  </si>
  <si>
    <t>Heat generation from CHPs and heat plants|On-site CHPs|Oil|Fossil liquids|Industrial CHPs oil</t>
  </si>
  <si>
    <t>Heat generation from CHPs and heat plants|On-site CHPs|Oil|Synthetic liquids</t>
  </si>
  <si>
    <t>Heat generation from CHPs and heat plants|On-site CHPs|Oil|Synthetic liquids|Industrial CHPs oil</t>
  </si>
  <si>
    <t>Heat generation from CHPs and heat plants|On-site CHPs|Gas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</si>
  <si>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</si>
  <si>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</si>
  <si>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</si>
  <si>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</si>
  <si>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</si>
  <si>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</si>
  <si>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</si>
  <si>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</si>
  <si>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</si>
  <si>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</si>
  <si>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CHPs|Gas|Fossil gases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</si>
  <si>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</si>
  <si>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</si>
  <si>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</si>
  <si>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</si>
  <si>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</si>
  <si>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</si>
  <si>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</si>
  <si>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</si>
  <si>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</si>
  <si>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</si>
  <si>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Heat generation from CHPs and heat plants|On-site CHPs|Gas|Synthetic gases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</si>
  <si>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</si>
  <si>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</si>
  <si>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</si>
  <si>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</si>
  <si>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</si>
  <si>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</si>
  <si>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</si>
  <si>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</si>
  <si>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</si>
  <si>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</si>
  <si>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Heat generation from CHPs and heat plants|On-site CHPs|Wastes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</si>
  <si>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</si>
  <si>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</si>
  <si>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</si>
  <si>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</si>
  <si>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</si>
  <si>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</si>
  <si>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</si>
  <si>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</si>
  <si>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</si>
  <si>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</si>
  <si>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</si>
  <si>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</si>
  <si>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</si>
  <si>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CHPs|Wood|Services sectors CHPs wood</t>
  </si>
  <si>
    <t>Heat generation from CHPs and heat plants|On-site CHPs|Hydrogen</t>
  </si>
  <si>
    <t>Heat generation from CHPs and heat plants|On-site CHPs|Hydrogen|Industrial CHPs fuel cells (hydrogen)</t>
  </si>
  <si>
    <t>Heat generation from CHPs and heat plants|On-site CHPs|Hydrogen|Services sectors CHPs fuel cells (hydrogen)</t>
  </si>
  <si>
    <t>Fuel input for electricity generation|Nuclear Fuel</t>
  </si>
  <si>
    <t>Fuel input for electricity generation|Nuclear Fuel|Nuclear power plants</t>
  </si>
  <si>
    <t>Fuel input for electricity generation|Hydro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</si>
  <si>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</si>
  <si>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</si>
  <si>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</si>
  <si>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</t>
  </si>
  <si>
    <t>Fuel input for electricity generation|Oil|Peak devices</t>
  </si>
  <si>
    <t>Fuel input for electricity generation|Oil|CHP Oil (for District Heating)</t>
  </si>
  <si>
    <t>Fuel input for electricity generation|Oil|Industrial CHPs oil</t>
  </si>
  <si>
    <t>Fuel input for electricity generation|Oil|Fossil liquids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</si>
  <si>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</si>
  <si>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</si>
  <si>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</si>
  <si>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electricity generation|Oil|Synthetic liquids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</si>
  <si>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</si>
  <si>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</si>
  <si>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</si>
  <si>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electricity generation|Gas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</si>
  <si>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</si>
  <si>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</si>
  <si>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</si>
  <si>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</si>
  <si>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</si>
  <si>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</si>
  <si>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</si>
  <si>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</si>
  <si>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</si>
  <si>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</si>
  <si>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</si>
  <si>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</si>
  <si>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</si>
  <si>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</si>
  <si>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</si>
  <si>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generation|Gas|Fossil gases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</si>
  <si>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</si>
  <si>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</si>
  <si>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</si>
  <si>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</si>
  <si>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</si>
  <si>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</si>
  <si>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</si>
  <si>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</si>
  <si>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</si>
  <si>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</si>
  <si>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</si>
  <si>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</si>
  <si>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</si>
  <si>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</si>
  <si>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</si>
  <si>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electricity generation|Gas|Synthetic gases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</si>
  <si>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</si>
  <si>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</si>
  <si>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</si>
  <si>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</si>
  <si>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</si>
  <si>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</si>
  <si>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</si>
  <si>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</si>
  <si>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</si>
  <si>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</si>
  <si>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</si>
  <si>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</si>
  <si>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</si>
  <si>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</si>
  <si>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</si>
  <si>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electricity generation|Wastes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</si>
  <si>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</si>
  <si>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</si>
  <si>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</si>
  <si>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</si>
  <si>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</si>
  <si>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</si>
  <si>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</si>
  <si>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</si>
  <si>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</si>
  <si>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</si>
  <si>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</si>
  <si>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</si>
  <si>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</si>
  <si>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</si>
  <si>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</si>
  <si>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</si>
  <si>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</si>
  <si>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</si>
  <si>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</si>
  <si>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</si>
  <si>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</si>
  <si>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</si>
  <si>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</si>
  <si>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</si>
  <si>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</si>
  <si>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</si>
  <si>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</si>
  <si>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generation|Wood|Services sectors CHPs wood</t>
  </si>
  <si>
    <t>Fuel input for electricity generation|Wind</t>
  </si>
  <si>
    <t>Fuel input for electricity generation|Wind|Wind turbines</t>
  </si>
  <si>
    <t>Fuel input for electricity generation|Solar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</si>
  <si>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</si>
  <si>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</si>
  <si>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</si>
  <si>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</si>
  <si>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</si>
  <si>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</t>
  </si>
  <si>
    <t>Fuel input for electricity generation|Geothermal|Deep geothermal</t>
  </si>
  <si>
    <t>Fuel input for electricity generation|Hydrogen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</si>
  <si>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</si>
  <si>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</si>
  <si>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generation|Hydrogen|Services sectors CHPs fuel cells (hydrogen)</t>
  </si>
  <si>
    <t>Fuel input for electricity generation|Electricity storage (non hydro)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</si>
  <si>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</si>
  <si>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</si>
  <si>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</si>
  <si>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</si>
  <si>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single family houses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</si>
  <si>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</si>
  <si>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</si>
  <si>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</si>
  <si>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</si>
  <si>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</si>
  <si>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heating|CHP|Oil|CHP Oil (for District Heating)</t>
  </si>
  <si>
    <t>Fuel input for heat generation from CHPs and heat plants|District heating|CHP|Oil|Fossil liquids</t>
  </si>
  <si>
    <t>Fuel input for heat generation from CHPs and heat plants|District heating|CHP|Oil|Fossil liquids|CHP Oil (for District Heating)</t>
  </si>
  <si>
    <t>Fuel input for heat generation from CHPs and heat plants|District heating|CHP|Oil|Synthetic liquids</t>
  </si>
  <si>
    <t>Fuel input for heat generation from CHPs and heat plants|District heating|CHP|Oil|Synthetic liquids|CHP Oil (for District Heating)</t>
  </si>
  <si>
    <t>Fuel input for heat generation from CHPs and heat plants|District heating|CHP|Gas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</si>
  <si>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</si>
  <si>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</si>
  <si>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heating|CHP|Gas|Fossil gases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</si>
  <si>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</si>
  <si>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</si>
  <si>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heating|CHP|Gas|Synthetic gases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</si>
  <si>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</si>
  <si>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</si>
  <si>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heating|CHP|Wastes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</si>
  <si>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</si>
  <si>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</si>
  <si>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</si>
  <si>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</si>
  <si>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</si>
  <si>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</si>
  <si>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</si>
  <si>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</si>
  <si>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</t>
  </si>
  <si>
    <t>Fuel input for heat generation from CHPs and heat plants|District heating|CHP|Wood|CHP Wood (for District Heating)</t>
  </si>
  <si>
    <t>Fuel input for heat generation from CHPs and heat plants|District heating|CHP|Hydrogen</t>
  </si>
  <si>
    <t>Fuel input for heat generation from CHPs and heat plants|District heating|CHP|Hydrogen|CHP Fuel Cell Hydrogen (for District Heating)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</si>
  <si>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</si>
  <si>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</si>
  <si>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plants|Gas|Heat plant gas</t>
  </si>
  <si>
    <t>Fuel input for heat generation from CHPs and heat plants|District heating|Heat plants|Fossil gases</t>
  </si>
  <si>
    <t>Fuel input for heat generation from CHPs and heat plants|District heating|Heat plants|Fossil gases|Heat plant gas</t>
  </si>
  <si>
    <t>Fuel input for heat generation from CHPs and heat plants|District heating|Heat plants|Synthetic gases</t>
  </si>
  <si>
    <t>Fuel input for heat generation from CHPs and heat plants|District heating|Heat plants|Synthetic gases|Heat plant gas</t>
  </si>
  <si>
    <t>Fuel input for heat generation from CHPs and heat plants|District heating|Heat plants|Nuclear fuel</t>
  </si>
  <si>
    <t>Fuel input for heat generation from CHPs and heat plants|District heating|Heat plants|Nuclear fuel|Heat plant nuclear</t>
  </si>
  <si>
    <t>Fuel input for heat generation from CHPs and heat plants|District heating|Heat plants|Oil</t>
  </si>
  <si>
    <t>Fuel input for heat generation from CHPs and heat plants|District heating|Heat plants|Oil|Heat plant oil</t>
  </si>
  <si>
    <t>Fuel input for heat generation from CHPs and heat plants|District heating|Heat plants|Oil|Fossil liquids</t>
  </si>
  <si>
    <t>Fuel input for heat generation from CHPs and heat plants|District heating|Heat plants|Oil|Fossil liquids|Heat plant oil</t>
  </si>
  <si>
    <t>Fuel input for heat generation from CHPs and heat plants|District heating|Heat plants|Oil|Synthetic liquids</t>
  </si>
  <si>
    <t>Fuel input for heat generation from CHPs and heat plants|District heating|Heat plants|Oil|Synthetic liquids|Heat plant oil</t>
  </si>
  <si>
    <t>Fuel input for heat generation from CHPs and heat plants|District heating|Heat plants|Wood</t>
  </si>
  <si>
    <t>Fuel input for heat generation from CHPs and heat plants|District heating|Heat plants|Wood|Heat plant wood</t>
  </si>
  <si>
    <t>Fuel input for heat generation from CHPs and heat plants|District heating|Heat plants|Solar</t>
  </si>
  <si>
    <t>Fuel input for heat generation from CHPs and heat plants|District heating|Heat plants|Solar|Heat plant solar</t>
  </si>
  <si>
    <t>Fuel input for heat generation from CHPs and heat plants|District heating|Heat plants|Geothermal</t>
  </si>
  <si>
    <t>Fuel input for heat generation from CHPs and heat plants|District heating|Heat plants|Geothermal|Heat plant deep 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</si>
  <si>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</si>
  <si>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</si>
  <si>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</si>
  <si>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</si>
  <si>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CHPs|Oil|Industrial CHPs oil</t>
  </si>
  <si>
    <t>Fuel input for heat generation from CHPs and heat plants|On-site CHPs|Oil|Fossil liquids</t>
  </si>
  <si>
    <t>Fuel input for heat generation from CHPs and heat plants|On-site CHPs|Oil|Fossil liquids|Industrial CHPs oil</t>
  </si>
  <si>
    <t>Fuel input for heat generation from CHPs and heat plants|On-site CHPs|Oil|Synthetic liquids</t>
  </si>
  <si>
    <t>Fuel input for heat generation from CHPs and heat plants|On-site CHPs|Oil|Synthetic liquids|Industrial CHPs oil</t>
  </si>
  <si>
    <t>Fuel input for heat generation from CHPs and heat plants|On-site CHPs|Gas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</si>
  <si>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</si>
  <si>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</si>
  <si>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</si>
  <si>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</si>
  <si>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</si>
  <si>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</si>
  <si>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</si>
  <si>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</si>
  <si>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</si>
  <si>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</si>
  <si>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CHPs|Gas|Fossil gases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</si>
  <si>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</si>
  <si>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</si>
  <si>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</si>
  <si>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</si>
  <si>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</si>
  <si>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</si>
  <si>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</si>
  <si>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</si>
  <si>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</si>
  <si>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</si>
  <si>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Fuel input for heat generation from CHPs and heat plants|On-site CHPs|Gas|Synthetic gases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</si>
  <si>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</si>
  <si>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</si>
  <si>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</si>
  <si>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</si>
  <si>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</si>
  <si>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</si>
  <si>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</si>
  <si>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</si>
  <si>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</si>
  <si>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</si>
  <si>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Fuel input for heat generation from CHPs and heat plants|On-site CHPs|Wastes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</si>
  <si>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</si>
  <si>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</si>
  <si>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</si>
  <si>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</si>
  <si>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</si>
  <si>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</si>
  <si>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</si>
  <si>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</si>
  <si>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</si>
  <si>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</si>
  <si>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</si>
  <si>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</si>
  <si>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</si>
  <si>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CHPs|Wood|Services sectors CHPs wood</t>
  </si>
  <si>
    <t>Fuel input for heat generation from CHPs and heat plants|On-site CHPs|Hydrogen</t>
  </si>
  <si>
    <t>Fuel input for heat generation from CHPs and heat plants|On-site CHPs|Hydrogen|Industrial CHPs fuel cells (hydrogen)</t>
  </si>
  <si>
    <t>Fuel input for heat generation from CHPs and heat plants|On-site CHPs|Hydrogen|Services sectors CHPs fuel cells (hydrogen)</t>
  </si>
  <si>
    <t>-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</si>
  <si>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</si>
  <si>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</si>
  <si>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</si>
  <si>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</si>
  <si>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</si>
  <si>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</si>
  <si>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</si>
  <si>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</si>
  <si>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</si>
  <si>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</si>
  <si>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</si>
  <si>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</si>
  <si>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</si>
  <si>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</si>
  <si>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</si>
  <si>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</si>
  <si>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</si>
  <si>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</si>
  <si>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</si>
  <si>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</si>
  <si>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</si>
  <si>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</si>
  <si>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</si>
  <si>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</si>
  <si>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</si>
  <si>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</si>
  <si>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</si>
  <si>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</si>
  <si>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</si>
  <si>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</si>
  <si>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</si>
  <si>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</si>
  <si>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</si>
  <si>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</si>
  <si>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(electric)|Wood|Services sectors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</si>
  <si>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</si>
  <si>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</si>
  <si>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</si>
  <si>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</si>
  <si>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</si>
  <si>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</si>
  <si>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</si>
  <si>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</si>
  <si>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</si>
  <si>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</si>
  <si>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</si>
  <si>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</si>
  <si>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</si>
  <si>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</si>
  <si>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single family houses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</si>
  <si>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</si>
  <si>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</si>
  <si>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</si>
  <si>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</si>
  <si>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</si>
  <si>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</si>
  <si>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</si>
  <si>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</si>
  <si>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Efficiency of heat plants (thermal)|District heating|Heat plants|Electricity|Centralised Heat pump</t>
  </si>
  <si>
    <t>Domestic biodiesel production|Wood</t>
  </si>
  <si>
    <t>Domestic biodiesel production|Wood|Fischer Tropsch</t>
  </si>
  <si>
    <t>Domestic biodiesel production|Wood|Fischer Tropsch CCS</t>
  </si>
  <si>
    <t>Heat from domestic biodiesel production|Wood</t>
  </si>
  <si>
    <t>Heat from domestic biodiesel production|Wood|Fischer Tropsch</t>
  </si>
  <si>
    <t>Heat from domestic biodiesel production|Wood|Fischer Tropsch CCS</t>
  </si>
  <si>
    <t>Fuel input for domestic biodiesel production|Wood</t>
  </si>
  <si>
    <t>Fuel input for domestic biodiesel production|Wood|Fischer Tropsch</t>
  </si>
  <si>
    <t>Fuel input for domestic biodiesel production|Wood|Fischer Tropsch CCS</t>
  </si>
  <si>
    <t>Fuel input for domestic biodiesel production|Electricity</t>
  </si>
  <si>
    <t>Fuel input for domestic biodiesel production|Electricity|Fischer Tropsch</t>
  </si>
  <si>
    <t>Fuel input for domestic biodiesel production|Electricity|Fischer Tropsch CCS</t>
  </si>
  <si>
    <t>Efficiency for domestic biodiesel production|Wood|Fischer Tropsch</t>
  </si>
  <si>
    <t>Efficiency for 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</si>
  <si>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</si>
  <si>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</si>
  <si>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</si>
  <si>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Fuel input for domestic ethanol production|Wood</t>
  </si>
  <si>
    <t>Fuel input for domestic ethanol production|Wood|Ethanol reactor</t>
  </si>
  <si>
    <t>Fuel input for domestic ethanol production|Wood|Ethanol reactor CCS</t>
  </si>
  <si>
    <t>Fuel input for domestic ethanol production|Electricity</t>
  </si>
  <si>
    <t>Fuel input for domestic ethanol production|Electricity|Ethanol reactor</t>
  </si>
  <si>
    <t>Fuel input for domestic ethanol production|Electricity|Ethanol reactor CCS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</si>
  <si>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</si>
  <si>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</si>
  <si>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</si>
  <si>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</t>
  </si>
  <si>
    <t>Domestic biogas production|Wastes|Renewable|Gasification</t>
  </si>
  <si>
    <t>Domestic biogas production|Wastes|Renewable|Gasification CCS</t>
  </si>
  <si>
    <t>Domestic biogas production|Wastes|Renewable|Hydrothermal gasification</t>
  </si>
  <si>
    <t>Domestic biogas production|Wastes|Renewable|Hydrothermal gasification CCS</t>
  </si>
  <si>
    <t>Domestic biogas production|Wood</t>
  </si>
  <si>
    <t>Domestic biogas production|Wood|Gasification</t>
  </si>
  <si>
    <t>Domestic biogas production|Wood|Gasification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</si>
  <si>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</si>
  <si>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</si>
  <si>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</si>
  <si>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</si>
  <si>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</si>
  <si>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</si>
  <si>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</si>
  <si>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</si>
  <si>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</si>
  <si>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</si>
  <si>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</si>
  <si>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</si>
  <si>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</si>
  <si>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</si>
  <si>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</si>
  <si>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</si>
  <si>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</si>
  <si>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</si>
  <si>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</si>
  <si>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</si>
  <si>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</si>
  <si>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</si>
  <si>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</si>
  <si>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</si>
  <si>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</si>
  <si>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</si>
  <si>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</si>
  <si>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</si>
  <si>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</si>
  <si>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</si>
  <si>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</si>
  <si>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</si>
  <si>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</si>
  <si>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</si>
  <si>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Domestic hydrogen production|Electricity</t>
  </si>
  <si>
    <t>Domestic hydrogen production|Electricity|PEM electrolysis small-medium scale</t>
  </si>
  <si>
    <t>Domestic hydrogen production|Electricity|PEM electrolysis large scale</t>
  </si>
  <si>
    <t>Domestic hydrogen production|Electricity|SOEC electrolysis</t>
  </si>
  <si>
    <t>Domestic hydrogen production|Gas</t>
  </si>
  <si>
    <t>Domestic hydrogen production|Gas|SMR-ATR Reforming</t>
  </si>
  <si>
    <t>Domestic hydrogen production|Gas|SMR-ATR Reforming CCS</t>
  </si>
  <si>
    <t>Domestic hydrogen production|Gas|Fossil gases</t>
  </si>
  <si>
    <t>Domestic hydrogen production|Gas|Fossil gases|SMR-ATR Reforming</t>
  </si>
  <si>
    <t>Domestic hydrogen production|Gas|Fossil gases|SMR-ATR Reforming CCS</t>
  </si>
  <si>
    <t>Domestic hydrogen production|Gas|Synthetic gases</t>
  </si>
  <si>
    <t>Domestic hydrogen production|Gas|Synthetic gases|SMR-ATR Reforming</t>
  </si>
  <si>
    <t>Domestic hydrogen production|Gas|Synthetic gases|SMR-ATR Reforming CCS</t>
  </si>
  <si>
    <t>Domestic hydrogen production|Wood</t>
  </si>
  <si>
    <t>Domestic hydrogen production|Wood|Gasification</t>
  </si>
  <si>
    <t>Domestic hydrogen production|Wood|Gasification CCS</t>
  </si>
  <si>
    <t>Fuel input for hydrogen production|Electricity</t>
  </si>
  <si>
    <t>Fuel input for hydrogen production|Electricity|PEM electrolysis small-medium scale</t>
  </si>
  <si>
    <t>Fuel input for hydrogen production|Electricity|PEM electrolysis large scale</t>
  </si>
  <si>
    <t>Fuel input for hydrogen production|Electricity|SOEC electrolysis</t>
  </si>
  <si>
    <t>Fuel input for hydrogen production|Heat</t>
  </si>
  <si>
    <t>Fuel input for hydrogen production|Heat|SOEC electrolysis</t>
  </si>
  <si>
    <t>Fuel input for hydrogen production|Gas</t>
  </si>
  <si>
    <t>Fuel input for hydrogen production|Gas|SMR-ATR Reforming</t>
  </si>
  <si>
    <t>Fuel input for hydrogen production|Gas|SMR-ATR Reforming CCS</t>
  </si>
  <si>
    <t>Fuel input for hydrogen production|Gas|Fossil gases</t>
  </si>
  <si>
    <t>Fuel input for hydrogen production|Gas|Fossil gases|SMR-ATR Reforming</t>
  </si>
  <si>
    <t>Fuel input for hydrogen production|Gas|Fossil gases|SMR-ATR Reforming CCS</t>
  </si>
  <si>
    <t>Fuel input for hydrogen production|Gas|Synthetic gases</t>
  </si>
  <si>
    <t>Fuel input for hydrogen production|Gas|Synthetic gases|SMR-ATR Reforming</t>
  </si>
  <si>
    <t>Fuel input for hydrogen production|Gas|Synthetic gases|SMR-ATR Reforming CCS</t>
  </si>
  <si>
    <t>Fuel input for hydrogen production|Wood</t>
  </si>
  <si>
    <t>Fuel input for hydrogen production|Wood|Gasification</t>
  </si>
  <si>
    <t>Fuel input for hydrogen production|Wood|Gasification CCS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</si>
  <si>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</si>
  <si>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</si>
  <si>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</si>
  <si>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</si>
  <si>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</si>
  <si>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</si>
  <si>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</si>
  <si>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Domestic wood to pellet production|Pellets</t>
  </si>
  <si>
    <t>Fuel input for wood to pellet production|Wood</t>
  </si>
  <si>
    <t>Domestic PtG and PtL production|PtG</t>
  </si>
  <si>
    <t>Domestic PtG and PtL production|PtG|PtG gas</t>
  </si>
  <si>
    <t>Domestic PtG and PtL production|PtL</t>
  </si>
  <si>
    <t>Domestic PtG and PtL production|PtL|PtL Diesel</t>
  </si>
  <si>
    <t>Domestic PtG and PtL production|PtL|PtL Gasoline</t>
  </si>
  <si>
    <t>Domestic PtG and PtL production|PtL|PtL Kerosene</t>
  </si>
  <si>
    <t>Fuel input for domestic PtG and PtL production|Hydrogen</t>
  </si>
  <si>
    <t>Fuel input for domestic PtG and PtL production|Hydrogen|PtG</t>
  </si>
  <si>
    <t>Fuel input for domestic PtG and PtL production|Hydrogen|PtG|PtG gas</t>
  </si>
  <si>
    <t>Fuel input for domestic PtG and PtL production|Hydrogen|PtL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</si>
  <si>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</si>
  <si>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</si>
  <si>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</si>
  <si>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</si>
  <si>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</si>
  <si>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</si>
  <si>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</si>
  <si>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CO2 input for domestic PtG and PtL production|CO2|Total</t>
  </si>
  <si>
    <t>CO2 input for domestic PtG and PtL production|CO2|Biogenic source</t>
  </si>
  <si>
    <t>CO2 input for domestic PtG and PtL production|CO2|Fossil source</t>
  </si>
  <si>
    <t>CO2 input for domestic PtG and PtL production|CO2|Direct air capture source</t>
  </si>
  <si>
    <t>CO2 input for domestic PtG and PtL production|CO2|Total|PtG</t>
  </si>
  <si>
    <t>CO2 input for domestic PtG and PtL production|CO2|Total|PtG|PtG gas</t>
  </si>
  <si>
    <t>CO2 input for domestic PtG and PtL production|CO2|Total|PtL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</si>
  <si>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</si>
  <si>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</si>
  <si>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</si>
  <si>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production|CO2|Biogenic source|PtG</t>
  </si>
  <si>
    <t>CO2 input for domestic PtG and PtL production|CO2|Biogenic source|PtG|PtG gas</t>
  </si>
  <si>
    <t>CO2 input for domestic PtG and PtL production|CO2|Biogenic source|PtL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</si>
  <si>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</si>
  <si>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</si>
  <si>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</si>
  <si>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</t>
  </si>
  <si>
    <t>CO2 input for domestic PtG and PtL production|CO2|Fossil source|PtG|PtG gas</t>
  </si>
  <si>
    <t>CO2 input for domestic PtG and PtL production|CO2|Fossil source|PtL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</si>
  <si>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</si>
  <si>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</si>
  <si>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</si>
  <si>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</t>
  </si>
  <si>
    <t>CO2 input for domestic PtG and PtL production|CO2|Direct air capture source source|PtG|PtG gas</t>
  </si>
  <si>
    <t>CO2 input for domestic PtG and PtL production|CO2|Direct air capture source source|PtL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</si>
  <si>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</si>
  <si>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</si>
  <si>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</si>
  <si>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</t>
  </si>
  <si>
    <t>Fuel consumption in industry sectors|Electricity|Electric boiler</t>
  </si>
  <si>
    <t>Fuel consumption in industry sectors|Electricity|Heat pump electric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</si>
  <si>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</si>
  <si>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</si>
  <si>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</si>
  <si>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</si>
  <si>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sectors|Oil|Fossil liquids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</si>
  <si>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</si>
  <si>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</si>
  <si>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</si>
  <si>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industry sectors|Oil|Fossil liquids|Heavy fuel oil|Heavy fuel oil boiler</t>
  </si>
  <si>
    <t>Fuel consumption in industry sectors|Oil|Synthetic liquids</t>
  </si>
  <si>
    <t>Fuel consumption in industry sectors|Oil|Synthetic liquids|Light fuel oil boiler</t>
  </si>
  <si>
    <t>Fuel consumption in industry sectors|Gas|Total</t>
  </si>
  <si>
    <t>Fuel consumption in industry sectors|Gas|Total|Gas boiler</t>
  </si>
  <si>
    <t>Fuel consumption in industry sectors|Gas|Total|Heat pump gas</t>
  </si>
  <si>
    <t>Fuel consumption in industry sectors|Gas|Total|Biogas boiler</t>
  </si>
  <si>
    <t>Fuel consumption in industry sectors|Gas|Fossil gases</t>
  </si>
  <si>
    <t>Fuel consumption in industry sectors|Gas|Fossil gases|Gas boiler</t>
  </si>
  <si>
    <t>Fuel consumption in industry sectors|Gas|Fossil gases|Heat pump gas</t>
  </si>
  <si>
    <t>Fuel consumption in industry sectors|Gas|Synthetic gases</t>
  </si>
  <si>
    <t>Fuel consumption in industry sectors|Gas|Synthetic gases|Gas boiler</t>
  </si>
  <si>
    <t>Fuel consumption in industry sectors|Gas|Synthetic gases|Heat pump gas</t>
  </si>
  <si>
    <t>Fuel consumption in industry sectors|Gas|Synthetic gases|Biogas boiler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</si>
  <si>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</si>
  <si>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</si>
  <si>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</si>
  <si>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</si>
  <si>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</si>
  <si>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</si>
  <si>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</si>
  <si>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</si>
  <si>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</si>
  <si>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</si>
  <si>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</si>
  <si>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</si>
  <si>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</si>
  <si>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</si>
  <si>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</si>
  <si>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</si>
  <si>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</si>
  <si>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</si>
  <si>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sectors|Wastes|Total</t>
  </si>
  <si>
    <t>Fuel consumption in industry sectors|Wastes|Total|Wastes boiler</t>
  </si>
  <si>
    <t>Fuel consumption in industry sectors|Wastes|Renewable|Wastes boiler</t>
  </si>
  <si>
    <t>Fuel consumption in industry sectors|Wastes|Non Renewable|Wastes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</si>
  <si>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</si>
  <si>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</si>
  <si>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</si>
  <si>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</si>
  <si>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</si>
  <si>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</si>
  <si>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</si>
  <si>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</si>
  <si>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</si>
  <si>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</si>
  <si>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</si>
  <si>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</si>
  <si>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</si>
  <si>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</si>
  <si>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</si>
  <si>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</si>
  <si>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</si>
  <si>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</si>
  <si>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</si>
  <si>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</si>
  <si>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</si>
  <si>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</si>
  <si>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</si>
  <si>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</si>
  <si>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</si>
  <si>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</si>
  <si>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</si>
  <si>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</si>
  <si>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</si>
  <si>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</si>
  <si>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</si>
  <si>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</si>
  <si>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</si>
  <si>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</si>
  <si>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</si>
  <si>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</si>
  <si>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</si>
  <si>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</si>
  <si>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</si>
  <si>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</si>
  <si>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</si>
  <si>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</si>
  <si>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</si>
  <si>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</si>
  <si>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</si>
  <si>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</si>
  <si>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</si>
  <si>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</si>
  <si>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</si>
  <si>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</si>
  <si>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</si>
  <si>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</si>
  <si>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</si>
  <si>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</si>
  <si>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</si>
  <si>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</si>
  <si>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</si>
  <si>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</si>
  <si>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</si>
  <si>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</si>
  <si>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</si>
  <si>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</si>
  <si>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</si>
  <si>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</si>
  <si>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</si>
  <si>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</si>
  <si>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</si>
  <si>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</si>
  <si>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</si>
  <si>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Fuel consumption in Services sectors|Electricity</t>
  </si>
  <si>
    <t>Fuel consumption in Services sectors|Electricity|Electric boiler</t>
  </si>
  <si>
    <t>Fuel consumption in Services sectors|Electricity|Heat pump electric</t>
  </si>
  <si>
    <t>Fuel consumption in Services sectors|Electricity|Other electric appliances</t>
  </si>
  <si>
    <t>Fuel consumption in Services sectors|Oil|Total</t>
  </si>
  <si>
    <t>Fuel consumption in Services sectors|Oil|Total|Light fuel boiler</t>
  </si>
  <si>
    <t>Fuel consumption in Services sectors|Oil|Fossil liquids</t>
  </si>
  <si>
    <t>Fuel consumption in Services sectors|Oil|Fossil liquids|Light fuel oil</t>
  </si>
  <si>
    <t>Fuel consumption in Services sectors|Oil|Fossil liquids|Light fuel oil|Light fuel oil boiler</t>
  </si>
  <si>
    <t>Fuel consumption in Services sectors|Oil|Synthetic liquids</t>
  </si>
  <si>
    <t>Fuel consumption in Services sectors|Oil|Synthetic liquids|Light fuel oil boiler</t>
  </si>
  <si>
    <t>Fuel consumption in Services sectors|Gas|Total</t>
  </si>
  <si>
    <t>Fuel consumption in Services sectors|Gas|Total|Gas boiler</t>
  </si>
  <si>
    <t>Fuel consumption in Services sectors|Gas|Total|Heat pump gas</t>
  </si>
  <si>
    <t>Fuel consumption in Services sectors|Gas|Total|Biogas boiler</t>
  </si>
  <si>
    <t>Fuel consumption in Services sectors|Gas|Fossil gases</t>
  </si>
  <si>
    <t>Fuel consumption in Services sectors|Gas|Fossil gases|Gas boiler</t>
  </si>
  <si>
    <t>Fuel consumption in Services sectors|Gas|Fossil gases|Heat pump gas</t>
  </si>
  <si>
    <t>Fuel consumption in Services sectors|Gas|Synthetic gases</t>
  </si>
  <si>
    <t>Fuel consumption in Services sectors|Gas|Synthetic gases|Gas boiler</t>
  </si>
  <si>
    <t>Fuel consumption in Services sectors|Gas|Synthetic gases|Heat pump gas</t>
  </si>
  <si>
    <t>Fuel consumption in Services sectors|Gas|Synthetic gases|Biogas boiler</t>
  </si>
  <si>
    <t>Fuel consumption in Services sectors|Heat</t>
  </si>
  <si>
    <t>Fuel consumption in Services sectors|Heat|On-site CHPs</t>
  </si>
  <si>
    <t>Fuel consumption in Services sectors|Heat|On-site CHPs|Services sectors CHPs (bio)gas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</si>
  <si>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</si>
  <si>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</si>
  <si>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</si>
  <si>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</si>
  <si>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</si>
  <si>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</si>
  <si>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</si>
  <si>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</si>
  <si>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</si>
  <si>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</si>
  <si>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</si>
  <si>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</si>
  <si>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gas grid (mixed with methane)</t>
  </si>
  <si>
    <t>Fuel consumption in Services sectors|Hydrogen|From hydrogen grid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</si>
  <si>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</si>
  <si>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</si>
  <si>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</si>
  <si>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</si>
  <si>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</si>
  <si>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sectors|Electricity|Electric boiler</t>
  </si>
  <si>
    <t>Space water and process heat production in Services sectors|Electricity|Heat pump electric</t>
  </si>
  <si>
    <t>Space water and process heat production in Services sectors|Electricity|Other electric appliances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</si>
  <si>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</si>
  <si>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</si>
  <si>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</si>
  <si>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</si>
  <si>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</si>
  <si>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</si>
  <si>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</si>
  <si>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</si>
  <si>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</si>
  <si>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</si>
  <si>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</si>
  <si>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</si>
  <si>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</si>
  <si>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</si>
  <si>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</si>
  <si>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</si>
  <si>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</si>
  <si>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</si>
  <si>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</si>
  <si>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</si>
  <si>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</si>
  <si>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</si>
  <si>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</si>
  <si>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sectors|Electricity|Electric boiler</t>
  </si>
  <si>
    <t>Efficiency in Services sectors|Electricity|Heat pump electric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</si>
  <si>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</si>
  <si>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</si>
  <si>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</si>
  <si>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sectors|Gas|Total|Heat pump gas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</si>
  <si>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</si>
  <si>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</si>
  <si>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</si>
  <si>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</si>
  <si>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</si>
  <si>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</si>
  <si>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</si>
  <si>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</si>
  <si>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</si>
  <si>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</si>
  <si>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</si>
  <si>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</si>
  <si>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</si>
  <si>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sector|Electricity|Space heating|Electric boiler</t>
  </si>
  <si>
    <t>Fuel consumption in Residential sector|Electricity|Space heating|Heat pump electric</t>
  </si>
  <si>
    <t>Fuel consumption in Residential sector|Electricity|Water heating</t>
  </si>
  <si>
    <t>Fuel consumption in Residential sector|Electricity|Water heating|Electric boiler</t>
  </si>
  <si>
    <t>Fuel consumption in Residential sector|Electricity|Water heating|Heat pump electric</t>
  </si>
  <si>
    <t>Fuel consumption in Residential sector|Electricity|Other appliances</t>
  </si>
  <si>
    <t>Fuel consumption in Residential sector|Oil|Total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</si>
  <si>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</si>
  <si>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</si>
  <si>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</si>
  <si>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sector|Oil|Total|Space heating|Light fuel boiler</t>
  </si>
  <si>
    <t>Fuel consumption in Residential sector|Oil|Fossil liquids|Space heating</t>
  </si>
  <si>
    <t>Fuel consumption in Residential sector|Oil|Fossil liquids|Space heating|Light fuel boiler</t>
  </si>
  <si>
    <t>Fuel consumption in Residential sector|Oil|Synthetic liquids|Space heating</t>
  </si>
  <si>
    <t>Fuel consumption in Residential sector|Oil|Synthetic liquids|Space heating|Light fuel boiler</t>
  </si>
  <si>
    <t>Fuel consumption in Residential sector|Oil|Total|Water heating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</si>
  <si>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</si>
  <si>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</si>
  <si>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</si>
  <si>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</si>
  <si>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</si>
  <si>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</si>
  <si>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</si>
  <si>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</si>
  <si>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</si>
  <si>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</t>
  </si>
  <si>
    <t>Fuel consumption in Residential sector|Gas|Fossil gases|Space heating|Gas boiler</t>
  </si>
  <si>
    <t>Fuel consumption in Residential sector|Gas|Fossil gases|Space heating|Heat pump gas</t>
  </si>
  <si>
    <t>Fuel consumption in Residential sector|Gas|Synthetic gases|Space heating</t>
  </si>
  <si>
    <t>Fuel consumption in Residential sector|Gas|Synthetic gases|Space heating|Gas boiler</t>
  </si>
  <si>
    <t>Fuel consumption in Residential sector|Gas|Synthetic gases|Space heating|Heat pump gas</t>
  </si>
  <si>
    <t>Fuel consumption in Residential sector|Gas|Total|Water heating</t>
  </si>
  <si>
    <t>Fuel consumption in Residential sector|Gas|Total|Water heating|Gas boiler</t>
  </si>
  <si>
    <t>Fuel consumption in Residential sector|Gas|Total|Water heating|Heat pump gas</t>
  </si>
  <si>
    <t>Fuel consumption in Residential sector|Gas|Fossil gases|Water heating</t>
  </si>
  <si>
    <t>Fuel consumption in Residential sector|Gas|Fossil gases|Water heating|Gas boiler</t>
  </si>
  <si>
    <t>Fuel consumption in Residential sector|Gas|Fossil gases|Water heating|Heat pump gas</t>
  </si>
  <si>
    <t>Fuel consumption in Residential sector|Gas|Synthetic gases|Water heating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</si>
  <si>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</si>
  <si>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</si>
  <si>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sector|Coal</t>
  </si>
  <si>
    <t>Fuel consumption in Residential sector|Coal|Space heating</t>
  </si>
  <si>
    <t>Fuel consumption in Residential sector|Coal|Space heating|Coal boiler</t>
  </si>
  <si>
    <t>Fuel consumption in Residential sector|Coal|Water heating</t>
  </si>
  <si>
    <t>Fuel consumption in Residential sector|Coal|Water heating|Coal boiler</t>
  </si>
  <si>
    <t>Fuel consumption in Residential sector|Wood</t>
  </si>
  <si>
    <t>Fuel consumption in Residential sector|Wood|Space heating</t>
  </si>
  <si>
    <t>Fuel consumption in Residential sector|Wood|Space heating|Wood boiler</t>
  </si>
  <si>
    <t>Fuel consumption in Residential sector|Wood|Water heating</t>
  </si>
  <si>
    <t>Fuel consumption in Residential sector|Wood|Water heating|Wood boiler</t>
  </si>
  <si>
    <t>Fuel consumption in Residential sector|Pellets</t>
  </si>
  <si>
    <t>Fuel consumption in Residential sector|Pellets|Space heating</t>
  </si>
  <si>
    <t>Fuel consumption in Residential sector|Pellets|Space heating|Pellets boiler</t>
  </si>
  <si>
    <t>Fuel consumption in Residential sector|Pellets|Water heating</t>
  </si>
  <si>
    <t>Fuel consumption in Residential sector|Pellets|Water heating|Pellets boiler</t>
  </si>
  <si>
    <t>Fuel consumption in Residential sector|Solar</t>
  </si>
  <si>
    <t>Fuel consumption in Residential sector|Solar|Space heating</t>
  </si>
  <si>
    <t>Fuel consumption in Residential sector|Solar|Space heating|Solar thermal</t>
  </si>
  <si>
    <t>Fuel consumption in Residential sector|Solar|Water heating</t>
  </si>
  <si>
    <t>Fuel consumption in Residential sector|Solar|Water heating|Solar thermal</t>
  </si>
  <si>
    <t>Fuel consumption in Residential sector|Hydrogen</t>
  </si>
  <si>
    <t>Fuel consumption in Residential sector|Hydrogen|From gas grid (mixed with methane)</t>
  </si>
  <si>
    <t>Fuel consumption in Residential sector|Hydrogen|From hydrogen grid</t>
  </si>
  <si>
    <t>Fuel consumption in Residential sector|Hydrogen|From hydrogen grid|Space heating</t>
  </si>
  <si>
    <t>Fuel consumption in Residential sector|Hydrogen|From hydrogen grid|Space heating|Hydrogen boiler</t>
  </si>
  <si>
    <t>Fuel consumption in Residential sector|Hydrogen|From hydrogen grid|Water heating</t>
  </si>
  <si>
    <t>Fuel consumption in Residential sector|Hydrogen|From hydrogen grid|Water heating|Hydrogen boiler</t>
  </si>
  <si>
    <t>Fuel consumption in Residential sector|Heat</t>
  </si>
  <si>
    <t>Fuel consumption in Residential sector|Heat|On-site CHPs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</si>
  <si>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</si>
  <si>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</si>
  <si>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</si>
  <si>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</si>
  <si>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</si>
  <si>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</si>
  <si>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</si>
  <si>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</si>
  <si>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</si>
  <si>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</si>
  <si>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</si>
  <si>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sector|Space heating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</si>
  <si>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</si>
  <si>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</si>
  <si>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</si>
  <si>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</si>
  <si>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</si>
  <si>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</si>
  <si>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</si>
  <si>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</si>
  <si>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</si>
  <si>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</si>
  <si>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</si>
  <si>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</si>
  <si>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</si>
  <si>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</si>
  <si>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</si>
  <si>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</si>
  <si>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</si>
  <si>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</si>
  <si>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</si>
  <si>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</si>
  <si>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</si>
  <si>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</si>
  <si>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</si>
  <si>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</si>
  <si>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</si>
  <si>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</si>
  <si>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</si>
  <si>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</si>
  <si>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</si>
  <si>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</si>
  <si>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</si>
  <si>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</si>
  <si>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</si>
  <si>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</si>
  <si>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</si>
  <si>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</si>
  <si>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</si>
  <si>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</si>
  <si>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</si>
  <si>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</si>
  <si>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</si>
  <si>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</si>
  <si>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</si>
  <si>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</si>
  <si>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</si>
  <si>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</si>
  <si>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</si>
  <si>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</si>
  <si>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</si>
  <si>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</si>
  <si>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</si>
  <si>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sector|Space heating|Electricty|Electric boiler</t>
  </si>
  <si>
    <t>Efficiency in Residential sector|Space heating|Electricty|Heat pump electric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</si>
  <si>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</si>
  <si>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</si>
  <si>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</si>
  <si>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</si>
  <si>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</si>
  <si>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</si>
  <si>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</si>
  <si>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</si>
  <si>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</si>
  <si>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</si>
  <si>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</si>
  <si>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</si>
  <si>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heating|Electricty|Electric boiler</t>
  </si>
  <si>
    <t>Efficiency in Residential sector|Water heating|Electricty|Heat pump electric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</si>
  <si>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</si>
  <si>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</si>
  <si>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</si>
  <si>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</si>
  <si>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</si>
  <si>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</si>
  <si>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</si>
  <si>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</si>
  <si>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</si>
  <si>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</si>
  <si>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</si>
  <si>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</si>
  <si>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</si>
  <si>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</si>
  <si>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</si>
  <si>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</si>
  <si>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</si>
  <si>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</si>
  <si>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</si>
  <si>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</si>
  <si>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</si>
  <si>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</si>
  <si>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</si>
  <si>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</si>
  <si>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</si>
  <si>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</si>
  <si>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</si>
  <si>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</si>
  <si>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</si>
  <si>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</si>
  <si>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</si>
  <si>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</si>
  <si>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</si>
  <si>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</si>
  <si>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</si>
  <si>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</si>
  <si>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</si>
  <si>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</si>
  <si>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</si>
  <si>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</si>
  <si>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</si>
  <si>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</si>
  <si>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</si>
  <si>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</si>
  <si>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</si>
  <si>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</si>
  <si>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</si>
  <si>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</si>
  <si>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</si>
  <si>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</si>
  <si>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</si>
  <si>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</si>
  <si>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</si>
  <si>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</si>
  <si>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</si>
  <si>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</si>
  <si>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</si>
  <si>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</si>
  <si>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</si>
  <si>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</si>
  <si>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</si>
  <si>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</si>
  <si>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</si>
  <si>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</si>
  <si>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</si>
  <si>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</si>
  <si>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</si>
  <si>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</si>
  <si>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</si>
  <si>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</si>
  <si>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</si>
  <si>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</si>
  <si>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</si>
  <si>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</si>
  <si>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</si>
  <si>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</si>
  <si>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</si>
  <si>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</si>
  <si>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</si>
  <si>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</si>
  <si>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</si>
  <si>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</si>
  <si>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</si>
  <si>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</si>
  <si>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</si>
  <si>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</si>
  <si>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</si>
  <si>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</si>
  <si>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</si>
  <si>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</si>
  <si>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</si>
  <si>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</si>
  <si>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</si>
  <si>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</si>
  <si>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</si>
  <si>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</si>
  <si>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</si>
  <si>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</si>
  <si>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</si>
  <si>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</si>
  <si>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</si>
  <si>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</si>
  <si>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</si>
  <si>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</si>
  <si>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</si>
  <si>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Gasoline|Total|Conventional gasoline hybrid existing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</si>
  <si>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</si>
  <si>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</si>
  <si>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</si>
  <si>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</si>
  <si>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</si>
  <si>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</si>
  <si>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</si>
  <si>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</si>
  <si>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</si>
  <si>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</si>
  <si>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</si>
  <si>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</si>
  <si>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</si>
  <si>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Diesel|Total|Conventional diesel hybrid existing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</si>
  <si>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</si>
  <si>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</si>
  <si>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</si>
  <si>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</si>
  <si>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</si>
  <si>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</si>
  <si>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</si>
  <si>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</si>
  <si>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</si>
  <si>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</si>
  <si>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</si>
  <si>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</si>
  <si>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</si>
  <si>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</si>
  <si>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</si>
  <si>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</si>
  <si>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</si>
  <si>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</si>
  <si>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</si>
  <si>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</si>
  <si>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</si>
  <si>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</si>
  <si>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</si>
  <si>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</si>
  <si>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</si>
  <si>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</si>
  <si>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</si>
  <si>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</si>
  <si>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</si>
  <si>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</si>
  <si>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</si>
  <si>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</si>
  <si>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</si>
  <si>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</si>
  <si>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</si>
  <si>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Gasoline|Total|Conventional gasoline hybrid existing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</si>
  <si>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</si>
  <si>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</si>
  <si>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</si>
  <si>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</si>
  <si>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</si>
  <si>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</si>
  <si>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</si>
  <si>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</si>
  <si>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</si>
  <si>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</si>
  <si>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</si>
  <si>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</si>
  <si>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</si>
  <si>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Diesel|Total|Conventional diesel hybrid existing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</si>
  <si>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</si>
  <si>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</si>
  <si>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</si>
  <si>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</si>
  <si>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</si>
  <si>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</si>
  <si>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</si>
  <si>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</si>
  <si>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</si>
  <si>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</si>
  <si>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</si>
  <si>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</si>
  <si>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</si>
  <si>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</si>
  <si>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</si>
  <si>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</si>
  <si>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</si>
  <si>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</si>
  <si>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</si>
  <si>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</si>
  <si>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</si>
  <si>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</si>
  <si>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</si>
  <si>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</si>
  <si>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</si>
  <si>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</si>
  <si>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</si>
  <si>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</si>
  <si>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</si>
  <si>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</si>
  <si>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</si>
  <si>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</si>
  <si>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liquids|Bioliquids|Biodiesel</t>
  </si>
  <si>
    <t>Fuel consumption in urban buses|Motor Diesel|Synthetic liquids|PtL|PtL 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</si>
  <si>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</si>
  <si>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</si>
  <si>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</si>
  <si>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</si>
  <si>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Diesel|Total|Existing ICE diesel urban buses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</si>
  <si>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</si>
  <si>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</si>
  <si>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</si>
  <si>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</si>
  <si>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</si>
  <si>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</si>
  <si>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</si>
  <si>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</si>
  <si>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</si>
  <si>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Fuel consumption in urban buses|Motor Gas|Total|Existing ICE Gas urban buses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</si>
  <si>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</si>
  <si>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</si>
  <si>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</si>
  <si>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</si>
  <si>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</si>
  <si>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</si>
  <si>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</si>
  <si>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</si>
  <si>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</si>
  <si>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</si>
  <si>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</si>
  <si>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</si>
  <si>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</si>
  <si>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</si>
  <si>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</si>
  <si>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</si>
  <si>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</si>
  <si>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Diesel|Total|Existing ICE diesel urban buses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</si>
  <si>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</si>
  <si>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</si>
  <si>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</si>
  <si>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</si>
  <si>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Gas|Total|Existing ICE Gas urban buses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</si>
  <si>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</si>
  <si>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</si>
  <si>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</si>
  <si>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</si>
  <si>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</si>
  <si>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</si>
  <si>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</si>
  <si>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</si>
  <si>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</si>
  <si>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</si>
  <si>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</si>
  <si>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</si>
  <si>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</si>
  <si>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</si>
  <si>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</si>
  <si>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</si>
  <si>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</si>
  <si>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Diesel|Total|Existing ICE diesel urban buses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</si>
  <si>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</si>
  <si>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</si>
  <si>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</si>
  <si>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</si>
  <si>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Gas|Total|Existing ICE Gas urban buses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</si>
  <si>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</si>
  <si>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</si>
  <si>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</si>
  <si>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</si>
  <si>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</si>
  <si>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</si>
  <si>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</si>
  <si>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</si>
  <si>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</si>
  <si>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</si>
  <si>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</si>
  <si>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</si>
  <si>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</si>
  <si>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</si>
  <si>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</si>
  <si>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</si>
  <si>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</si>
  <si>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</si>
  <si>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</si>
  <si>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</si>
  <si>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</si>
  <si>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</si>
  <si>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</si>
  <si>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</si>
  <si>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Diesel|Total|Existing ICE diesel coaches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</si>
  <si>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</si>
  <si>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</si>
  <si>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</si>
  <si>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</si>
  <si>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</si>
  <si>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</si>
  <si>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</si>
  <si>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</si>
  <si>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</si>
  <si>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Gas|Total|Existing ICE Gas coaches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</si>
  <si>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</si>
  <si>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</si>
  <si>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</si>
  <si>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</si>
  <si>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</si>
  <si>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</si>
  <si>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</si>
  <si>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</si>
  <si>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</si>
  <si>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</si>
  <si>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</si>
  <si>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</si>
  <si>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</si>
  <si>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</si>
  <si>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</si>
  <si>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</si>
  <si>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</si>
  <si>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Diesel|Total|Existing ICE diesel coaches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</si>
  <si>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</si>
  <si>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</si>
  <si>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</si>
  <si>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</si>
  <si>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Gas|Total|Existing ICE Gas coaches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</si>
  <si>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</si>
  <si>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</si>
  <si>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</si>
  <si>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</si>
  <si>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</si>
  <si>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</si>
  <si>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</si>
  <si>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</si>
  <si>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</si>
  <si>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</si>
  <si>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</si>
  <si>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</si>
  <si>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</si>
  <si>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</si>
  <si>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</si>
  <si>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</si>
  <si>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</si>
  <si>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Diesel|Total|Existing ICE diesel coaches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</si>
  <si>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</si>
  <si>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</si>
  <si>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</si>
  <si>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</si>
  <si>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Gas|Total|Existing ICE Gas coaches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</si>
  <si>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</si>
  <si>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</si>
  <si>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</si>
  <si>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</si>
  <si>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Fuel consumption in trolleybuses|Electricity</t>
  </si>
  <si>
    <t>Fuel consumption in trolleybuses|Electricity|Existing trolleybuses</t>
  </si>
  <si>
    <t>Trolleybuses mileage|Electricity|Existing trolleybuses</t>
  </si>
  <si>
    <t>Trolleybuses efficiency|Electricity|Existing trolleybuses</t>
  </si>
  <si>
    <t>Fuel consumption in trams|Electricity</t>
  </si>
  <si>
    <t>Fuel consumption in trams|Electricity|Existing trams</t>
  </si>
  <si>
    <t>Trams mileage|Electricity|Existing trams</t>
  </si>
  <si>
    <t>Trams efficiency|Electricity|Existing trams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</si>
  <si>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</si>
  <si>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</si>
  <si>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</si>
  <si>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(25kW)</t>
  </si>
  <si>
    <t>Fuel consumption in motorised two wheelers|Electricity|New electric two wheelers (50kW)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</si>
  <si>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</si>
  <si>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</si>
  <si>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</si>
  <si>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</si>
  <si>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</si>
  <si>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</si>
  <si>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</si>
  <si>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</si>
  <si>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</si>
  <si>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</si>
  <si>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</si>
  <si>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</si>
  <si>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</si>
  <si>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</si>
  <si>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</si>
  <si>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Billion km/yr.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</si>
  <si>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</si>
  <si>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</si>
  <si>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</si>
  <si>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</si>
  <si>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</si>
  <si>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</si>
  <si>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</si>
  <si>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</si>
  <si>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</si>
  <si>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</si>
  <si>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</si>
  <si>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</si>
  <si>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</si>
  <si>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 xml:space="preserve">- 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</si>
  <si>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</si>
  <si>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</si>
  <si>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</si>
  <si>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</si>
  <si>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</si>
  <si>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</si>
  <si>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</si>
  <si>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</si>
  <si>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</si>
  <si>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</si>
  <si>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</si>
  <si>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</si>
  <si>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</si>
  <si>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</t>
  </si>
  <si>
    <t>Fuel consumption in light duty vehicles|Electricity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</si>
  <si>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</si>
  <si>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</si>
  <si>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</t>
  </si>
  <si>
    <t>Fuel consumption in light duty vehicles|Hydrogen|New fuel cell electric light duty vehicles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</si>
  <si>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</si>
  <si>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</si>
  <si>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</si>
  <si>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</si>
  <si>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</si>
  <si>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vehicles|Motor Gasoline|Total|Existing gasoline light duty vehicles</t>
  </si>
  <si>
    <t>Fuel consumption in light duty vehicles|Motor Gasoline|Total|New gasoline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</si>
  <si>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</si>
  <si>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</si>
  <si>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</si>
  <si>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</si>
  <si>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</si>
  <si>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</si>
  <si>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</si>
  <si>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</si>
  <si>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</si>
  <si>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</si>
  <si>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</si>
  <si>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</si>
  <si>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</si>
  <si>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</si>
  <si>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</si>
  <si>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</si>
  <si>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</si>
  <si>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</si>
  <si>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Gasoline|Total|Existing gasoline light duty vehicles</t>
  </si>
  <si>
    <t>Mileage in light duty vehicles|Motor Gasoline|Total|New gasoline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</si>
  <si>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</si>
  <si>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</si>
  <si>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</si>
  <si>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</si>
  <si>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</si>
  <si>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km/PJ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</si>
  <si>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</si>
  <si>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</si>
  <si>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</si>
  <si>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</si>
  <si>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</si>
  <si>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</si>
  <si>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</si>
  <si>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</si>
  <si>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</si>
  <si>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</si>
  <si>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</si>
  <si>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</si>
  <si>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</si>
  <si>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</si>
  <si>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</si>
  <si>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</si>
  <si>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</si>
  <si>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</si>
  <si>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</si>
  <si>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</si>
  <si>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</si>
  <si>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</si>
  <si>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</si>
  <si>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</si>
  <si>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</si>
  <si>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</si>
  <si>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</si>
  <si>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</si>
  <si>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</si>
  <si>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</si>
  <si>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</si>
  <si>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</si>
  <si>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</si>
  <si>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</si>
  <si>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</si>
  <si>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</si>
  <si>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</si>
  <si>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</si>
  <si>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</si>
  <si>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</si>
  <si>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</si>
  <si>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</si>
  <si>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</si>
  <si>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</si>
  <si>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</si>
  <si>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</si>
  <si>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</si>
  <si>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</si>
  <si>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</si>
  <si>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</si>
  <si>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</si>
  <si>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</si>
  <si>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</si>
  <si>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</si>
  <si>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</si>
  <si>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</si>
  <si>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</si>
  <si>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</si>
  <si>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</si>
  <si>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</si>
  <si>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</si>
  <si>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</si>
  <si>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</si>
  <si>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</si>
  <si>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</si>
  <si>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</si>
  <si>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</si>
  <si>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</si>
  <si>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</si>
  <si>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</si>
  <si>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</si>
  <si>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</si>
  <si>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</si>
  <si>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</si>
  <si>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</si>
  <si>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</si>
  <si>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</si>
  <si>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</si>
  <si>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</si>
  <si>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</si>
  <si>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</si>
  <si>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</si>
  <si>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</si>
  <si>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</si>
  <si>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</si>
  <si>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</si>
  <si>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</si>
  <si>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</si>
  <si>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</si>
  <si>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</si>
  <si>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</si>
  <si>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</si>
  <si>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</si>
  <si>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</si>
  <si>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</si>
  <si>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</si>
  <si>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</si>
  <si>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</si>
  <si>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</si>
  <si>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</si>
  <si>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</si>
  <si>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</si>
  <si>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</si>
  <si>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</si>
  <si>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processes|CO2|Industry|fuel combustion</t>
  </si>
  <si>
    <t>Direct CO2 emissions from fuel combustion and industrial processes|CO2|Industry|Industrial processes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</si>
  <si>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</si>
  <si>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</si>
  <si>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</si>
  <si>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</si>
  <si>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</si>
  <si>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</si>
  <si>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</si>
  <si>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</si>
  <si>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CO2 storage and utilisation|CO2|Domestic sequestration</t>
  </si>
  <si>
    <t>CO2 storage and utilisation|CO2|Domestic utilisation</t>
  </si>
  <si>
    <t>CO2 storage and utilisation|CO2|Exported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</si>
  <si>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</si>
  <si>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</si>
  <si>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</si>
  <si>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</si>
  <si>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</si>
  <si>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</si>
  <si>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</si>
  <si>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</si>
  <si>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</si>
  <si>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</si>
  <si>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</si>
  <si>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</si>
  <si>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</si>
  <si>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</si>
  <si>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</si>
  <si>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</si>
  <si>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</si>
  <si>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</si>
  <si>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</si>
  <si>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</si>
  <si>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</si>
  <si>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</si>
  <si>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</si>
  <si>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</si>
  <si>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</si>
  <si>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</si>
  <si>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</si>
  <si>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</si>
  <si>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</si>
  <si>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</si>
  <si>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</si>
  <si>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</si>
  <si>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</si>
  <si>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</si>
  <si>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</si>
  <si>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</si>
  <si>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</si>
  <si>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</si>
  <si>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</si>
  <si>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</si>
  <si>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</si>
  <si>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</si>
  <si>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</si>
  <si>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</si>
  <si>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</si>
  <si>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</si>
  <si>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</si>
  <si>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</si>
  <si>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</si>
  <si>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</si>
  <si>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</si>
  <si>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Electricity generation capacity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</si>
  <si>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</si>
  <si>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</si>
  <si>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</si>
  <si>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</si>
  <si>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</si>
  <si>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</si>
  <si>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</si>
  <si>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</si>
  <si>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</si>
  <si>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</si>
  <si>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</si>
  <si>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</si>
  <si>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</si>
  <si>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</si>
  <si>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</si>
  <si>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</si>
  <si>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</si>
  <si>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</si>
  <si>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</si>
  <si>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</si>
  <si>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</si>
  <si>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</si>
  <si>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</si>
  <si>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</si>
  <si>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</si>
  <si>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</si>
  <si>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</si>
  <si>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</si>
  <si>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</si>
  <si>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</si>
  <si>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</si>
  <si>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</si>
  <si>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</si>
  <si>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</si>
  <si>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</si>
  <si>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</si>
  <si>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</si>
  <si>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</si>
  <si>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</si>
  <si>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</si>
  <si>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</si>
  <si>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</si>
  <si>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</si>
  <si>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</si>
  <si>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</si>
  <si>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</si>
  <si>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</si>
  <si>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</si>
  <si>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</si>
  <si>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</si>
  <si>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</si>
  <si>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</si>
  <si>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</si>
  <si>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</si>
  <si>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</si>
  <si>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</si>
  <si>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</si>
  <si>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</si>
  <si>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</si>
  <si>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</si>
  <si>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single family houses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</si>
  <si>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</si>
  <si>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</si>
  <si>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Space and water heat boiler capacity in Residential sector</t>
  </si>
  <si>
    <t>Space and water heat boiler capacity in Residential sector|Space heating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</si>
  <si>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</si>
  <si>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</si>
  <si>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</si>
  <si>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</si>
  <si>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</si>
  <si>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</si>
  <si>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</si>
  <si>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</si>
  <si>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</si>
  <si>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</si>
  <si>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</si>
  <si>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</si>
  <si>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</si>
  <si>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</si>
  <si>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</si>
  <si>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</si>
  <si>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</si>
  <si>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</si>
  <si>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</si>
  <si>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</si>
  <si>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</si>
  <si>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</si>
  <si>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</si>
  <si>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</si>
  <si>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</si>
  <si>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</si>
  <si>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</si>
  <si>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</si>
  <si>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</si>
  <si>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</si>
  <si>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</si>
  <si>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</si>
  <si>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</si>
  <si>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</si>
  <si>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</si>
  <si>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</si>
  <si>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</si>
  <si>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</si>
  <si>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</si>
  <si>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</si>
  <si>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</si>
  <si>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</si>
  <si>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</si>
  <si>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</si>
  <si>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</si>
  <si>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</si>
  <si>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</si>
  <si>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</si>
  <si>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</si>
  <si>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</si>
  <si>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</si>
  <si>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</si>
  <si>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</si>
  <si>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</si>
  <si>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</si>
  <si>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</si>
  <si>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</si>
  <si>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</si>
  <si>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</si>
  <si>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</si>
  <si>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</si>
  <si>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</si>
  <si>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</si>
  <si>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</si>
  <si>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</si>
  <si>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</si>
  <si>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</si>
  <si>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</si>
  <si>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</si>
  <si>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</si>
  <si>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</si>
  <si>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</si>
  <si>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</si>
  <si>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</si>
  <si>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</si>
  <si>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</si>
  <si>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</si>
  <si>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</si>
  <si>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</si>
  <si>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</si>
  <si>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</si>
  <si>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</si>
  <si>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</si>
  <si>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</si>
  <si>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</si>
  <si>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</si>
  <si>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</si>
  <si>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</si>
  <si>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</si>
  <si>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</si>
  <si>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</si>
  <si>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</si>
  <si>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</si>
  <si>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</si>
  <si>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</si>
  <si>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</si>
  <si>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</si>
  <si>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</si>
  <si>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</si>
  <si>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</si>
  <si>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</si>
  <si>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</si>
  <si>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</si>
  <si>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</si>
  <si>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</si>
  <si>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</si>
  <si>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</si>
  <si>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</si>
  <si>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</si>
  <si>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</si>
  <si>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</si>
  <si>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</si>
  <si>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</si>
  <si>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</si>
  <si>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</si>
  <si>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</si>
  <si>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</si>
  <si>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</si>
  <si>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</si>
  <si>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</si>
  <si>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</si>
  <si>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</si>
  <si>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</si>
  <si>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</si>
  <si>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</si>
  <si>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</si>
  <si>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Thousand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</si>
  <si>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</si>
  <si>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</si>
  <si>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</si>
  <si>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</si>
  <si>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</si>
  <si>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</si>
  <si>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</si>
  <si>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</si>
  <si>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</si>
  <si>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</si>
  <si>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</si>
  <si>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</si>
  <si>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</si>
  <si>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Diesel|Total|Existing ICE diesel urban buses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</si>
  <si>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</si>
  <si>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</si>
  <si>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</si>
  <si>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</si>
  <si>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Gas|Total|Existing ICE Gas urban buses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</si>
  <si>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</si>
  <si>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</si>
  <si>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</si>
  <si>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</si>
  <si>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</si>
  <si>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</si>
  <si>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</si>
  <si>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</si>
  <si>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</si>
  <si>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</si>
  <si>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</si>
  <si>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</si>
  <si>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</si>
  <si>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</si>
  <si>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</si>
  <si>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</si>
  <si>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</si>
  <si>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</si>
  <si>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</si>
  <si>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</si>
  <si>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</si>
  <si>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</si>
  <si>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</si>
  <si>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</si>
  <si>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</si>
  <si>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</si>
  <si>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</si>
  <si>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</si>
  <si>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</si>
  <si>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</si>
  <si>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</si>
  <si>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</si>
  <si>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</si>
  <si>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</si>
  <si>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</si>
  <si>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</si>
  <si>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</si>
  <si>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</si>
  <si>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</si>
  <si>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</si>
  <si>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</si>
  <si>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</si>
  <si>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</si>
  <si>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</si>
  <si>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</si>
  <si>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</si>
  <si>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</si>
  <si>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</si>
  <si>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</si>
  <si>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</si>
  <si>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</si>
  <si>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</si>
  <si>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</si>
  <si>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</si>
  <si>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</si>
  <si>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Other fuel synthesis capacity|Domestic biodiesel production|Wood|Fischer Tropsch</t>
  </si>
  <si>
    <t>Other fuel synthesis capacity|Domestic biodiesel production|Wood|Fischer Tropsch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</si>
  <si>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</si>
  <si>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</si>
  <si>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production|Manure|Fermentation</t>
  </si>
  <si>
    <t>Other fuel synthesis capacity|Domestic biogas production|Wastes|Renewable|Gasification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</si>
  <si>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</si>
  <si>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</si>
  <si>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</si>
  <si>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</si>
  <si>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</si>
  <si>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</si>
  <si>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</si>
  <si>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</si>
  <si>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</si>
  <si>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Other fuel synthesis capacity|Domestic PtG and PtL production|PtL|PtL Gasoline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</si>
  <si>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</si>
  <si>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</si>
  <si>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</si>
  <si>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</si>
  <si>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</si>
  <si>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</si>
  <si>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</si>
  <si>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</si>
  <si>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</si>
  <si>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</si>
  <si>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</si>
  <si>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</si>
  <si>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</si>
  <si>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</si>
  <si>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</si>
  <si>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</si>
  <si>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</si>
  <si>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</si>
  <si>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</si>
  <si>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</si>
  <si>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</si>
  <si>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</si>
  <si>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</si>
  <si>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</si>
  <si>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</si>
  <si>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</si>
  <si>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</si>
  <si>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</si>
  <si>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</si>
  <si>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</si>
  <si>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</si>
  <si>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</si>
  <si>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</si>
  <si>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</si>
  <si>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</si>
  <si>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</si>
  <si>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</si>
  <si>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</si>
  <si>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</si>
  <si>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</si>
  <si>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</si>
  <si>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</si>
  <si>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</si>
  <si>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</si>
  <si>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</si>
  <si>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</si>
  <si>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</si>
  <si>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</si>
  <si>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</si>
  <si>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</si>
  <si>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</si>
  <si>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</si>
  <si>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</si>
  <si>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</si>
  <si>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</si>
  <si>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</si>
  <si>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</si>
  <si>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</si>
  <si>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</si>
  <si>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</si>
  <si>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</si>
  <si>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</si>
  <si>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</si>
  <si>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</si>
  <si>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</si>
  <si>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</si>
  <si>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</si>
  <si>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</si>
  <si>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</si>
  <si>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</si>
  <si>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</si>
  <si>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</si>
  <si>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</si>
  <si>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</si>
  <si>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</si>
  <si>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</si>
  <si>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</si>
  <si>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</si>
  <si>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</si>
  <si>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</si>
  <si>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</si>
  <si>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</si>
  <si>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</si>
  <si>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</si>
  <si>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</si>
  <si>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</si>
  <si>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</si>
  <si>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</si>
  <si>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</si>
  <si>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</si>
  <si>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</si>
  <si>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</si>
  <si>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</si>
  <si>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</si>
  <si>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</si>
  <si>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</si>
  <si>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</si>
  <si>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</si>
  <si>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</si>
  <si>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</si>
  <si>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</si>
  <si>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</si>
  <si>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</si>
  <si>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</si>
  <si>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</si>
  <si>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</si>
  <si>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</si>
  <si>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</si>
  <si>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</si>
  <si>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</si>
  <si>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</si>
  <si>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</si>
  <si>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</si>
  <si>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</si>
  <si>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</si>
  <si>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</si>
  <si>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</si>
  <si>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</si>
  <si>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</si>
  <si>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</si>
  <si>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</si>
  <si>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</si>
  <si>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</si>
  <si>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</si>
  <si>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</si>
  <si>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</si>
  <si>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</si>
  <si>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</si>
  <si>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</si>
  <si>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</si>
  <si>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</si>
  <si>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</si>
  <si>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</si>
  <si>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</si>
  <si>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</si>
  <si>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</si>
  <si>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</si>
  <si>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</si>
  <si>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</si>
  <si>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</si>
  <si>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</si>
  <si>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</si>
  <si>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</si>
  <si>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</si>
  <si>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</si>
  <si>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</si>
  <si>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</si>
  <si>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</si>
  <si>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</si>
  <si>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</si>
  <si>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</si>
  <si>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</si>
  <si>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</si>
  <si>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</si>
  <si>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</si>
  <si>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</si>
  <si>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</si>
  <si>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</si>
  <si>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</si>
  <si>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</si>
  <si>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</si>
  <si>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</si>
  <si>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</si>
  <si>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</si>
  <si>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</si>
  <si>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</si>
  <si>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</si>
  <si>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</si>
  <si>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</si>
  <si>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</si>
  <si>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</si>
  <si>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</si>
  <si>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</si>
  <si>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</si>
  <si>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</si>
  <si>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</si>
  <si>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</si>
  <si>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</si>
  <si>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</si>
  <si>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</si>
  <si>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</si>
  <si>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</si>
  <si>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</si>
  <si>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</si>
  <si>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</si>
  <si>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</si>
  <si>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</si>
  <si>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</si>
  <si>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</si>
  <si>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</si>
  <si>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</si>
  <si>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</si>
  <si>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</si>
  <si>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</si>
  <si>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</si>
  <si>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</si>
  <si>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</si>
  <si>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</si>
  <si>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</si>
  <si>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</si>
  <si>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</si>
  <si>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</si>
  <si>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</si>
  <si>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</si>
  <si>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</si>
  <si>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</si>
  <si>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</si>
  <si>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</si>
  <si>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</si>
  <si>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</si>
  <si>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</si>
  <si>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</si>
  <si>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</si>
  <si>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</si>
  <si>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</si>
  <si>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</si>
  <si>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</si>
  <si>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</si>
  <si>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</si>
  <si>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</si>
  <si>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</si>
  <si>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</si>
  <si>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</si>
  <si>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</si>
  <si>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</si>
  <si>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</si>
  <si>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</si>
  <si>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</si>
  <si>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</si>
  <si>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</si>
  <si>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</si>
  <si>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</si>
  <si>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</si>
  <si>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</si>
  <si>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</si>
  <si>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</si>
  <si>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</si>
  <si>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</si>
  <si>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</si>
  <si>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</si>
  <si>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</si>
  <si>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</si>
  <si>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</si>
  <si>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</si>
  <si>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</si>
  <si>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</si>
  <si>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</si>
  <si>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</si>
  <si>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</si>
  <si>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</si>
  <si>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</si>
  <si>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</si>
  <si>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</si>
  <si>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</si>
  <si>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</si>
  <si>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</si>
  <si>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</si>
  <si>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</si>
  <si>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</si>
  <si>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</si>
  <si>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</si>
  <si>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</si>
  <si>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</si>
  <si>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</si>
  <si>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</si>
  <si>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</si>
  <si>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</si>
  <si>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</si>
  <si>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</si>
  <si>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</si>
  <si>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</si>
  <si>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</si>
  <si>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</si>
  <si>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</si>
  <si>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</si>
  <si>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</si>
  <si>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</si>
  <si>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</si>
  <si>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</si>
  <si>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</si>
  <si>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Final energy consumption</t>
  </si>
  <si>
    <t>Industry</t>
  </si>
  <si>
    <t>Services</t>
  </si>
  <si>
    <t>Residential</t>
  </si>
  <si>
    <t>Transport</t>
  </si>
  <si>
    <t>Fuel input to energy conversion and DAC</t>
  </si>
  <si>
    <t>Electricity and heat</t>
  </si>
  <si>
    <t>Biofuel production</t>
  </si>
  <si>
    <t>Hydrogen production</t>
  </si>
  <si>
    <t>DAC</t>
  </si>
  <si>
    <t>Total Primary energy consumption</t>
  </si>
  <si>
    <t>Domestic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</si>
</sst>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1.1311042308182347E-3</v>
          </cell>
          <cell r="H4">
            <v>2.8413365845273531E-4</v>
          </cell>
          <cell r="I4">
            <v>2.2924418303366697E-3</v>
          </cell>
          <cell r="J4">
            <v>6.3608259081753763E-4</v>
          </cell>
          <cell r="K4">
            <v>7.6917533283116291E-2</v>
          </cell>
          <cell r="L4">
            <v>3.4077108348218235</v>
          </cell>
          <cell r="M4">
            <v>3.5147400193295204</v>
          </cell>
          <cell r="N4">
            <v>3.6041479974986199</v>
          </cell>
          <cell r="O4">
            <v>3.6246904389716654</v>
          </cell>
          <cell r="P4">
            <v>3.6902179347594286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3.2811256803579871E-4</v>
          </cell>
          <cell r="H5">
            <v>6.8946514420850088E-5</v>
          </cell>
          <cell r="I5">
            <v>7.5256241474869797E-4</v>
          </cell>
          <cell r="J5">
            <v>1.4953582917144834E-4</v>
          </cell>
          <cell r="K5">
            <v>7.6180330637026325E-2</v>
          </cell>
          <cell r="L5">
            <v>1.8879060809120491</v>
          </cell>
          <cell r="M5">
            <v>2.0325247089936052</v>
          </cell>
          <cell r="N5">
            <v>2.0093900532003484</v>
          </cell>
          <cell r="O5">
            <v>1.7699380402703282</v>
          </cell>
          <cell r="P5">
            <v>1.3254035079016964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1.5980808110745715E-4</v>
          </cell>
          <cell r="H6">
            <v>3.8700014053040577E-5</v>
          </cell>
          <cell r="I6">
            <v>2.9559386291892758E-4</v>
          </cell>
          <cell r="J6">
            <v>8.9060201284334447E-5</v>
          </cell>
          <cell r="K6">
            <v>1.380663423584404E-4</v>
          </cell>
          <cell r="L6">
            <v>0.27698290208419912</v>
          </cell>
          <cell r="M6">
            <v>0.27701592442638756</v>
          </cell>
          <cell r="N6">
            <v>0.28083429652683795</v>
          </cell>
          <cell r="O6">
            <v>0.32889766293244627</v>
          </cell>
          <cell r="P6">
            <v>0.41409732045402048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4.5136320162106641E-5</v>
          </cell>
          <cell r="H7">
            <v>2.7191865897797977E-5</v>
          </cell>
          <cell r="I7">
            <v>5.7868858873813841E-5</v>
          </cell>
          <cell r="J7">
            <v>4.9079208292529596E-5</v>
          </cell>
          <cell r="K7">
            <v>5.6491887011515973E-5</v>
          </cell>
          <cell r="L7">
            <v>1.1579376134360275E-4</v>
          </cell>
          <cell r="M7">
            <v>1.1220059853156904E-4</v>
          </cell>
          <cell r="N7">
            <v>1.4276881897407593E-4</v>
          </cell>
          <cell r="O7">
            <v>1.4127007652143329E-4</v>
          </cell>
          <cell r="P7">
            <v>1.6464861565097891E-4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1.6084768833832968E-4</v>
          </cell>
          <cell r="H8">
            <v>3.8914327066193018E-5</v>
          </cell>
          <cell r="I8">
            <v>3.0454617371419954E-4</v>
          </cell>
          <cell r="J8">
            <v>8.9915825008930687E-5</v>
          </cell>
          <cell r="K8">
            <v>1.4074619546968706E-4</v>
          </cell>
          <cell r="L8">
            <v>0.36496020072603075</v>
          </cell>
          <cell r="M8">
            <v>0.37126435337532532</v>
          </cell>
          <cell r="N8">
            <v>0.37666666488681844</v>
          </cell>
          <cell r="O8">
            <v>0.44814243711874724</v>
          </cell>
          <cell r="P8">
            <v>0.57080866500407368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1.6148376767275867E-4</v>
          </cell>
          <cell r="H9">
            <v>3.8831208038119149E-5</v>
          </cell>
          <cell r="I9">
            <v>3.0291629659154562E-4</v>
          </cell>
          <cell r="J9">
            <v>8.9355680996343003E-5</v>
          </cell>
          <cell r="K9">
            <v>1.3822877350519547E-4</v>
          </cell>
          <cell r="L9">
            <v>0.36633010900405316</v>
          </cell>
          <cell r="M9">
            <v>0.35055591026799399</v>
          </cell>
          <cell r="N9">
            <v>0.39074586590777094</v>
          </cell>
          <cell r="O9">
            <v>0.45465105847296877</v>
          </cell>
          <cell r="P9">
            <v>0.57664585764156995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1.1601144161765789E-4</v>
          </cell>
          <cell r="H10">
            <v>3.2873548571627795E-5</v>
          </cell>
          <cell r="I10">
            <v>2.8318416060745726E-4</v>
          </cell>
          <cell r="J10">
            <v>8.0015477932262545E-5</v>
          </cell>
          <cell r="K10">
            <v>1.2545582919590005E-4</v>
          </cell>
          <cell r="L10">
            <v>0.23476805041903426</v>
          </cell>
          <cell r="M10">
            <v>0.20667167143262963</v>
          </cell>
          <cell r="N10">
            <v>0.26549622296124764</v>
          </cell>
          <cell r="O10">
            <v>0.29412105753024032</v>
          </cell>
          <cell r="P10">
            <v>0.38931923499682269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1.5967368133547354E-4</v>
          </cell>
          <cell r="H11">
            <v>3.8632837390918934E-5</v>
          </cell>
          <cell r="I11">
            <v>2.957609958135056E-4</v>
          </cell>
          <cell r="J11">
            <v>8.9093508321735855E-5</v>
          </cell>
          <cell r="K11">
            <v>1.3820624225023469E-4</v>
          </cell>
          <cell r="L11">
            <v>0.27664769065888722</v>
          </cell>
          <cell r="M11">
            <v>0.27659524285879461</v>
          </cell>
          <cell r="N11">
            <v>0.28087211740202273</v>
          </cell>
          <cell r="O11">
            <v>0.32879890419546398</v>
          </cell>
          <cell r="P11">
            <v>0.41377868926307965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1.7401951382523006E-3</v>
          </cell>
          <cell r="G12">
            <v>2.036483862721308E-3</v>
          </cell>
          <cell r="H12">
            <v>2.0782690400501635E-3</v>
          </cell>
          <cell r="I12">
            <v>0.26462893195469606</v>
          </cell>
          <cell r="J12">
            <v>0.37025959705854927</v>
          </cell>
          <cell r="K12">
            <v>1.624486826224991</v>
          </cell>
          <cell r="L12">
            <v>2.7089717001285152</v>
          </cell>
          <cell r="M12">
            <v>2.7089701296226361</v>
          </cell>
          <cell r="N12">
            <v>2.708973785244932</v>
          </cell>
          <cell r="O12">
            <v>2.7089727233956236</v>
          </cell>
          <cell r="P12">
            <v>2.7089725862784819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1.7401951382523006E-3</v>
          </cell>
          <cell r="G13">
            <v>2.036483862721308E-3</v>
          </cell>
          <cell r="H13">
            <v>2.0782690400501635E-3</v>
          </cell>
          <cell r="I13">
            <v>0.26462893195469606</v>
          </cell>
          <cell r="J13">
            <v>0.37025959705854927</v>
          </cell>
          <cell r="K13">
            <v>1.624486826224991</v>
          </cell>
          <cell r="L13">
            <v>2.7089717001285152</v>
          </cell>
          <cell r="M13">
            <v>2.7089701296226361</v>
          </cell>
          <cell r="N13">
            <v>2.708973785244932</v>
          </cell>
          <cell r="O13">
            <v>2.7089727233956236</v>
          </cell>
          <cell r="P13">
            <v>2.7089725862784819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2.1756140841027501E-4</v>
          </cell>
          <cell r="G14">
            <v>2.3624875146826201E-2</v>
          </cell>
          <cell r="H14">
            <v>1.35678742178581E-2</v>
          </cell>
          <cell r="I14">
            <v>0.13467378229912</v>
          </cell>
          <cell r="J14">
            <v>0.10162255903263299</v>
          </cell>
          <cell r="K14">
            <v>8.8939351500253505E-8</v>
          </cell>
          <cell r="L14">
            <v>1.48020094080266E-7</v>
          </cell>
          <cell r="M14">
            <v>1.4105457260470399E-7</v>
          </cell>
          <cell r="N14">
            <v>1.6501031093495301E-6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2.1756140841027501E-4</v>
          </cell>
          <cell r="G15">
            <v>2.1756140841027501E-4</v>
          </cell>
          <cell r="H15">
            <v>2.1756140841027501E-4</v>
          </cell>
          <cell r="I15">
            <v>2.71098232050145E-2</v>
          </cell>
          <cell r="J15">
            <v>3.74103107730945E-2</v>
          </cell>
          <cell r="K15">
            <v>0.164139422281809</v>
          </cell>
          <cell r="L15">
            <v>0.27370665210484701</v>
          </cell>
          <cell r="M15">
            <v>0.27370672737830398</v>
          </cell>
          <cell r="N15">
            <v>0.27370692303275501</v>
          </cell>
          <cell r="O15">
            <v>0.27370703011886499</v>
          </cell>
          <cell r="P15">
            <v>0.27370868022197398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3.2682086195371767</v>
          </cell>
          <cell r="F16">
            <v>3.8319839040244079</v>
          </cell>
          <cell r="G16">
            <v>3.7299637517380164</v>
          </cell>
          <cell r="H16">
            <v>3.8829591513647532</v>
          </cell>
          <cell r="I16">
            <v>4.0212716216097624</v>
          </cell>
          <cell r="J16">
            <v>4.1340224611030472</v>
          </cell>
          <cell r="K16">
            <v>4.225880455947495</v>
          </cell>
          <cell r="L16">
            <v>4.3123331594241048</v>
          </cell>
          <cell r="M16">
            <v>4.3750150127408736</v>
          </cell>
          <cell r="N16">
            <v>4.4462519121683037</v>
          </cell>
          <cell r="O16">
            <v>4.4464767438923642</v>
          </cell>
          <cell r="P16">
            <v>4.4464840318447552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3.2682086195371767</v>
          </cell>
          <cell r="F17">
            <v>3.8319839040244079</v>
          </cell>
          <cell r="G17">
            <v>3.7299637517380164</v>
          </cell>
          <cell r="H17">
            <v>3.8829591513647532</v>
          </cell>
          <cell r="I17">
            <v>4.0212716216097624</v>
          </cell>
          <cell r="J17">
            <v>4.1340224611030472</v>
          </cell>
          <cell r="K17">
            <v>4.225880455947495</v>
          </cell>
          <cell r="L17">
            <v>4.3123331594241048</v>
          </cell>
          <cell r="M17">
            <v>4.3750150127408736</v>
          </cell>
          <cell r="N17">
            <v>4.4462519121683037</v>
          </cell>
          <cell r="O17">
            <v>4.4464767438923642</v>
          </cell>
          <cell r="P17">
            <v>4.4464840318447552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0.6699627863032771</v>
          </cell>
          <cell r="F18">
            <v>0.42366575547938495</v>
          </cell>
          <cell r="G18">
            <v>5.1736277226681289E-2</v>
          </cell>
          <cell r="H18">
            <v>0.35852505179857935</v>
          </cell>
          <cell r="I18">
            <v>0.21170364482663534</v>
          </cell>
          <cell r="J18">
            <v>0.66612688240697471</v>
          </cell>
          <cell r="K18">
            <v>0.42389938484521994</v>
          </cell>
          <cell r="L18">
            <v>0.42425769025567117</v>
          </cell>
          <cell r="M18">
            <v>0.42410259097256642</v>
          </cell>
          <cell r="N18">
            <v>0.24588498480349388</v>
          </cell>
          <cell r="O18">
            <v>0.42425899702954106</v>
          </cell>
          <cell r="P18">
            <v>0.42419660385310798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2.0850188435548764</v>
          </cell>
          <cell r="F19">
            <v>1.2346416445347759</v>
          </cell>
          <cell r="G19">
            <v>0.13540718465985746</v>
          </cell>
          <cell r="H19">
            <v>0.76092449518337102</v>
          </cell>
          <cell r="I19">
            <v>0.34454585977863383</v>
          </cell>
          <cell r="J19">
            <v>0.75446070060485781</v>
          </cell>
          <cell r="K19">
            <v>0.47431612414404284</v>
          </cell>
          <cell r="L19">
            <v>0.46891639449311157</v>
          </cell>
          <cell r="M19">
            <v>0.46874496896968021</v>
          </cell>
          <cell r="N19">
            <v>0.27176761478280975</v>
          </cell>
          <cell r="O19">
            <v>0.46891783882212568</v>
          </cell>
          <cell r="P19">
            <v>0.46884887794291008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108.07219388687</v>
          </cell>
          <cell r="F20">
            <v>67.886276559595103</v>
          </cell>
          <cell r="G20">
            <v>8.2664229012566608</v>
          </cell>
          <cell r="H20">
            <v>56.170722873193697</v>
          </cell>
          <cell r="I20">
            <v>33.634073787094003</v>
          </cell>
          <cell r="J20">
            <v>104.66862889258999</v>
          </cell>
          <cell r="K20">
            <v>67.112003334662305</v>
          </cell>
          <cell r="L20">
            <v>67.015694197089601</v>
          </cell>
          <cell r="M20">
            <v>67.102845747048207</v>
          </cell>
          <cell r="N20">
            <v>38.7383709398433</v>
          </cell>
          <cell r="O20">
            <v>66.894501816951603</v>
          </cell>
          <cell r="P20">
            <v>66.918910315265805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1.9161736504764206</v>
          </cell>
          <cell r="F21">
            <v>1.2036573858084236</v>
          </cell>
          <cell r="G21">
            <v>0.14656778193717479</v>
          </cell>
          <cell r="H21">
            <v>0.99593480271620149</v>
          </cell>
          <cell r="I21">
            <v>0.59634882601230488</v>
          </cell>
          <cell r="J21">
            <v>1.8558267534147079</v>
          </cell>
          <cell r="K21">
            <v>1.1899291371394025</v>
          </cell>
          <cell r="L21">
            <v>1.1882215283171926</v>
          </cell>
          <cell r="M21">
            <v>1.1897667685646842</v>
          </cell>
          <cell r="N21">
            <v>0.68685054857878169</v>
          </cell>
          <cell r="O21">
            <v>1.1860727272509135</v>
          </cell>
          <cell r="P21">
            <v>1.186505502043721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1.8758704307801001E-7</v>
          </cell>
          <cell r="G22">
            <v>1.4314202566675401E-6</v>
          </cell>
          <cell r="H22">
            <v>1.17678459074682E-2</v>
          </cell>
          <cell r="I22">
            <v>3.2136174736804198E-2</v>
          </cell>
          <cell r="J22">
            <v>2.3803935344296801E-2</v>
          </cell>
          <cell r="K22">
            <v>1.2708798128828301E-6</v>
          </cell>
          <cell r="L22">
            <v>3.82205933921616E-3</v>
          </cell>
          <cell r="M22">
            <v>2.6598181971559099E-2</v>
          </cell>
          <cell r="N22">
            <v>7.8195559430137697E-4</v>
          </cell>
          <cell r="O22">
            <v>1.8431639325167299E-2</v>
          </cell>
          <cell r="P22">
            <v>5.1052842051253896E-3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2.6107440765763601E-2</v>
          </cell>
          <cell r="F23">
            <v>1.9309465374232782E-2</v>
          </cell>
          <cell r="G23">
            <v>1.2305196080978048E-2</v>
          </cell>
          <cell r="H23">
            <v>1.5504203425859999E-2</v>
          </cell>
          <cell r="I23">
            <v>4.3905309092670403E-2</v>
          </cell>
          <cell r="J23">
            <v>6.770884008883242E-2</v>
          </cell>
          <cell r="K23">
            <v>6.3976921104464346E-2</v>
          </cell>
          <cell r="L23">
            <v>5.976268650460205E-2</v>
          </cell>
          <cell r="M23">
            <v>6.0826012414251285E-2</v>
          </cell>
          <cell r="N23">
            <v>3.1202342865037577E-2</v>
          </cell>
          <cell r="O23">
            <v>4.9632923052460073E-2</v>
          </cell>
          <cell r="P23">
            <v>5.0915862245184816E-2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6.7990982835008191</v>
          </cell>
          <cell r="F24">
            <v>1.5095453548737362E-4</v>
          </cell>
          <cell r="G24">
            <v>1.3495554650465408E-4</v>
          </cell>
          <cell r="H24">
            <v>6.1810314162111737E-5</v>
          </cell>
          <cell r="I24">
            <v>8.4390265458665802E-5</v>
          </cell>
          <cell r="J24">
            <v>9.5545552608144107E-5</v>
          </cell>
          <cell r="K24">
            <v>1.0333337062320004E-4</v>
          </cell>
          <cell r="L24">
            <v>1.0412320582632798E-4</v>
          </cell>
          <cell r="M24">
            <v>8.5840984130899662E-5</v>
          </cell>
          <cell r="N24">
            <v>9.2921910897992058E-5</v>
          </cell>
          <cell r="O24">
            <v>8.8397107290708816E-5</v>
          </cell>
          <cell r="P24">
            <v>1.4663739176172023E-4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6.7990982835008191</v>
          </cell>
          <cell r="F25">
            <v>1.5095453548737362E-4</v>
          </cell>
          <cell r="G25">
            <v>1.3495554650465408E-4</v>
          </cell>
          <cell r="H25">
            <v>6.1810314162111737E-5</v>
          </cell>
          <cell r="I25">
            <v>8.4390265458665802E-5</v>
          </cell>
          <cell r="J25">
            <v>9.5545552608144107E-5</v>
          </cell>
          <cell r="K25">
            <v>1.0333337062320004E-4</v>
          </cell>
          <cell r="L25">
            <v>1.0412320582632798E-4</v>
          </cell>
          <cell r="M25">
            <v>8.5840984130899662E-5</v>
          </cell>
          <cell r="N25">
            <v>9.2921910897992058E-5</v>
          </cell>
          <cell r="O25">
            <v>8.8397107290708816E-5</v>
          </cell>
          <cell r="P25">
            <v>1.4663739176172023E-4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5.3392565525236498E-7</v>
          </cell>
          <cell r="F26">
            <v>4.46156250860997E-7</v>
          </cell>
          <cell r="G26">
            <v>5.31121628643588E-7</v>
          </cell>
          <cell r="H26">
            <v>5.7920387552639897E-7</v>
          </cell>
          <cell r="I26">
            <v>7.1843721332287495E-7</v>
          </cell>
          <cell r="J26">
            <v>8.8570625147921002E-7</v>
          </cell>
          <cell r="K26">
            <v>7.6126063955022801E-7</v>
          </cell>
          <cell r="L26">
            <v>2.4061820496197202E-6</v>
          </cell>
          <cell r="M26">
            <v>1.8092995433126E-6</v>
          </cell>
          <cell r="N26">
            <v>1.0819085068586E-4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1.4617800783017532</v>
          </cell>
          <cell r="F27">
            <v>1.6940119586994484E-4</v>
          </cell>
          <cell r="G27">
            <v>1.6811289687002073E-4</v>
          </cell>
          <cell r="H27">
            <v>1.6759022712742322E-4</v>
          </cell>
          <cell r="I27">
            <v>1.675925648918497E-4</v>
          </cell>
          <cell r="J27">
            <v>1.6726375222031464E-4</v>
          </cell>
          <cell r="K27">
            <v>1.6748438778946273E-4</v>
          </cell>
          <cell r="L27">
            <v>1.6769354984491613E-4</v>
          </cell>
          <cell r="M27">
            <v>1.6770058277293387E-4</v>
          </cell>
          <cell r="N27">
            <v>1.7005533893721392E-4</v>
          </cell>
          <cell r="O27">
            <v>1.7075015190748388E-4</v>
          </cell>
          <cell r="P27">
            <v>2.7855865009351888E-4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3.3386359616964035E-4</v>
          </cell>
          <cell r="F28">
            <v>3.3355680307306079E-4</v>
          </cell>
          <cell r="G28">
            <v>3.3460277411110994E-4</v>
          </cell>
          <cell r="H28">
            <v>2.6054436511070519E-2</v>
          </cell>
          <cell r="I28">
            <v>8.2577964882858471E-2</v>
          </cell>
          <cell r="J28">
            <v>6.0993121081828611E-2</v>
          </cell>
          <cell r="K28">
            <v>3.2934783730125768E-2</v>
          </cell>
          <cell r="L28">
            <v>4.7623616890389145E-2</v>
          </cell>
          <cell r="M28">
            <v>7.1345034690252232E-2</v>
          </cell>
          <cell r="N28">
            <v>5.3388335328818655E-2</v>
          </cell>
          <cell r="O28">
            <v>3.8698810271417194E-2</v>
          </cell>
          <cell r="P28">
            <v>6.1595847568762428E-2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3.3386359616963997E-4</v>
          </cell>
          <cell r="F29">
            <v>3.3355680307306024E-4</v>
          </cell>
          <cell r="G29">
            <v>3.3460277411110956E-4</v>
          </cell>
          <cell r="H29">
            <v>2.6054436511070499E-2</v>
          </cell>
          <cell r="I29">
            <v>8.257796488285836E-2</v>
          </cell>
          <cell r="J29">
            <v>6.0993121081828541E-2</v>
          </cell>
          <cell r="K29">
            <v>3.2934783730125726E-2</v>
          </cell>
          <cell r="L29">
            <v>4.762361689038911E-2</v>
          </cell>
          <cell r="M29">
            <v>7.134503469025219E-2</v>
          </cell>
          <cell r="N29">
            <v>5.3388335328818586E-2</v>
          </cell>
          <cell r="O29">
            <v>3.8698810271417146E-2</v>
          </cell>
          <cell r="P29">
            <v>6.1595847568762366E-2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3.6941460241842047E-4</v>
          </cell>
          <cell r="F30">
            <v>3.6912859598872233E-4</v>
          </cell>
          <cell r="G30">
            <v>3.7017868620156029E-4</v>
          </cell>
          <cell r="H30">
            <v>2.8812800151096638E-2</v>
          </cell>
          <cell r="I30">
            <v>9.1320180120411223E-2</v>
          </cell>
          <cell r="J30">
            <v>6.7450181901409417E-2</v>
          </cell>
          <cell r="K30">
            <v>3.6421481712523712E-2</v>
          </cell>
          <cell r="L30">
            <v>5.266560711513029E-2</v>
          </cell>
          <cell r="M30">
            <v>7.8898107698213399E-2</v>
          </cell>
          <cell r="N30">
            <v>5.9040759394225789E-2</v>
          </cell>
          <cell r="O30">
            <v>4.2795903970503847E-2</v>
          </cell>
          <cell r="P30">
            <v>6.8117168334184117E-2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3.6941460241842047E-4</v>
          </cell>
          <cell r="F31">
            <v>3.6912859598872233E-4</v>
          </cell>
          <cell r="G31">
            <v>3.7017868620156029E-4</v>
          </cell>
          <cell r="H31">
            <v>2.8812800151096638E-2</v>
          </cell>
          <cell r="I31">
            <v>9.1320180120411223E-2</v>
          </cell>
          <cell r="J31">
            <v>6.7450181901409417E-2</v>
          </cell>
          <cell r="K31">
            <v>3.6421481712523712E-2</v>
          </cell>
          <cell r="L31">
            <v>5.266560711513029E-2</v>
          </cell>
          <cell r="M31">
            <v>7.8898107698213399E-2</v>
          </cell>
          <cell r="N31">
            <v>5.9040759394225789E-2</v>
          </cell>
          <cell r="O31">
            <v>4.2795903970503847E-2</v>
          </cell>
          <cell r="P31">
            <v>6.8117168334184117E-2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1.3423937295204899E-4</v>
          </cell>
          <cell r="F32">
            <v>2.1375128868810501E-7</v>
          </cell>
          <cell r="G32">
            <v>5.7780388870161001E-7</v>
          </cell>
          <cell r="H32">
            <v>2.0225791016725999E-2</v>
          </cell>
          <cell r="I32">
            <v>1.5932497499859401E-2</v>
          </cell>
          <cell r="J32">
            <v>7.0069314987246398E-3</v>
          </cell>
          <cell r="K32">
            <v>5.9918608628361299E-4</v>
          </cell>
          <cell r="L32">
            <v>1.6538560252605999E-2</v>
          </cell>
          <cell r="M32">
            <v>1.2432671117585999E-2</v>
          </cell>
          <cell r="N32">
            <v>9.6262766201026201E-4</v>
          </cell>
          <cell r="O32">
            <v>1.2687099289485601E-2</v>
          </cell>
          <cell r="P32">
            <v>1.1893692246156299E-2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1.3662179992429739E-4</v>
          </cell>
          <cell r="F33">
            <v>1.367702717016299E-4</v>
          </cell>
          <cell r="G33">
            <v>1.3721966647245706E-4</v>
          </cell>
          <cell r="H33">
            <v>2.0324589648502915E-2</v>
          </cell>
          <cell r="I33">
            <v>3.615847045788368E-2</v>
          </cell>
          <cell r="J33">
            <v>2.7186661548956617E-2</v>
          </cell>
          <cell r="K33">
            <v>1.5867155007496102E-2</v>
          </cell>
          <cell r="L33">
            <v>1.9531003522131111E-2</v>
          </cell>
          <cell r="M33">
            <v>2.9240569633183951E-2</v>
          </cell>
          <cell r="N33">
            <v>2.1868394864128279E-2</v>
          </cell>
          <cell r="O33">
            <v>1.5851572028920059E-2</v>
          </cell>
          <cell r="P33">
            <v>2.52299400152039E-2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9.037092013244939E-6</v>
          </cell>
          <cell r="F34">
            <v>2.2288569620470425E-5</v>
          </cell>
          <cell r="G34">
            <v>7.488532141601131E-3</v>
          </cell>
          <cell r="H34">
            <v>0.13086295186663532</v>
          </cell>
          <cell r="I34">
            <v>1.2136960809589574</v>
          </cell>
          <cell r="J34">
            <v>1.1819374098752924</v>
          </cell>
          <cell r="K34">
            <v>2.1420767797474953E-5</v>
          </cell>
          <cell r="L34">
            <v>4.4180333585610212E-5</v>
          </cell>
          <cell r="M34">
            <v>5.1304647085167483E-3</v>
          </cell>
          <cell r="N34">
            <v>1.0898356973820019E-2</v>
          </cell>
          <cell r="O34">
            <v>8.9522855548797107E-3</v>
          </cell>
          <cell r="P34">
            <v>2.2462087015535523E-2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9.0370920132449221E-6</v>
          </cell>
          <cell r="F35">
            <v>2.2270366511189205E-5</v>
          </cell>
          <cell r="G35">
            <v>7.4789804424409186E-3</v>
          </cell>
          <cell r="H35">
            <v>0.13086295186663555</v>
          </cell>
          <cell r="I35">
            <v>1.2123475297578936</v>
          </cell>
          <cell r="J35">
            <v>1.1819374098752928</v>
          </cell>
          <cell r="K35">
            <v>2.1399849078922727E-5</v>
          </cell>
          <cell r="L35">
            <v>4.4180333585610226E-5</v>
          </cell>
          <cell r="M35">
            <v>5.1304647085167491E-3</v>
          </cell>
          <cell r="N35">
            <v>1.0898356973820019E-2</v>
          </cell>
          <cell r="O35">
            <v>8.9522855548797107E-3</v>
          </cell>
          <cell r="P35">
            <v>2.246208701553553E-2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7.438020421679345E-6</v>
          </cell>
          <cell r="F36">
            <v>2.7063397042794369E-5</v>
          </cell>
          <cell r="G36">
            <v>8.9146028528556513E-3</v>
          </cell>
          <cell r="H36">
            <v>0.15041717314081224</v>
          </cell>
          <cell r="I36">
            <v>1.3485511171323574</v>
          </cell>
          <cell r="J36">
            <v>1.2709004407261066</v>
          </cell>
          <cell r="K36">
            <v>2.1420767797474953E-5</v>
          </cell>
          <cell r="L36">
            <v>4.4180333585610212E-5</v>
          </cell>
          <cell r="M36">
            <v>5.1822488459917137E-3</v>
          </cell>
          <cell r="N36">
            <v>1.100937110852347E-2</v>
          </cell>
          <cell r="O36">
            <v>9.0426933125109955E-3</v>
          </cell>
          <cell r="P36">
            <v>2.2690009806511476E-2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7.438020421679345E-6</v>
          </cell>
          <cell r="F37">
            <v>2.7063397042794369E-5</v>
          </cell>
          <cell r="G37">
            <v>8.9146028528556513E-3</v>
          </cell>
          <cell r="H37">
            <v>0.15041717314081224</v>
          </cell>
          <cell r="I37">
            <v>1.3485511171323574</v>
          </cell>
          <cell r="J37">
            <v>1.2709004407261066</v>
          </cell>
          <cell r="K37">
            <v>2.1420767797474953E-5</v>
          </cell>
          <cell r="L37">
            <v>4.4180333585610212E-5</v>
          </cell>
          <cell r="M37">
            <v>5.1822488459917137E-3</v>
          </cell>
          <cell r="N37">
            <v>1.100937110852347E-2</v>
          </cell>
          <cell r="O37">
            <v>9.0426933125109955E-3</v>
          </cell>
          <cell r="P37">
            <v>2.2690009806511476E-2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8.6995613445104195E-4</v>
          </cell>
          <cell r="F38">
            <v>1.0641237131563401E-5</v>
          </cell>
          <cell r="G38">
            <v>8.3581687905916703E-5</v>
          </cell>
          <cell r="H38">
            <v>3.1978025037391597E-2</v>
          </cell>
          <cell r="I38">
            <v>4.3617972025773701E-2</v>
          </cell>
          <cell r="J38">
            <v>4.22477633068216E-3</v>
          </cell>
          <cell r="K38">
            <v>4.8372672134068899E-6</v>
          </cell>
          <cell r="L38">
            <v>5.7026761776641502E-5</v>
          </cell>
          <cell r="M38">
            <v>4.1736827846931298E-4</v>
          </cell>
          <cell r="N38">
            <v>7.0394129593621599E-4</v>
          </cell>
          <cell r="O38">
            <v>4.2549378807881102E-5</v>
          </cell>
          <cell r="P38">
            <v>1.3926943447427299E-3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8.6995613445104195E-4</v>
          </cell>
          <cell r="F39">
            <v>8.7963998601743153E-4</v>
          </cell>
          <cell r="G39">
            <v>9.6103111148415198E-4</v>
          </cell>
          <cell r="H39">
            <v>3.2932594420820083E-2</v>
          </cell>
          <cell r="I39">
            <v>7.5889288705835861E-2</v>
          </cell>
          <cell r="J39">
            <v>7.3749931171527505E-2</v>
          </cell>
          <cell r="K39">
            <v>1.1572284570771016E-3</v>
          </cell>
          <cell r="L39">
            <v>1.16886782547298E-3</v>
          </cell>
          <cell r="M39">
            <v>6.4300324448901113E-4</v>
          </cell>
          <cell r="N39">
            <v>1.1699718495563444E-3</v>
          </cell>
          <cell r="O39">
            <v>1.0279093882413297E-3</v>
          </cell>
          <cell r="P39">
            <v>2.1295556153391208E-3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3.3751860524126501E-4</v>
          </cell>
          <cell r="H40">
            <v>1.2952461720669109E-4</v>
          </cell>
          <cell r="I40">
            <v>2.6760211869203247E-4</v>
          </cell>
          <cell r="J40">
            <v>2.2780792231498728E-4</v>
          </cell>
          <cell r="K40">
            <v>2.2825168008225023E-4</v>
          </cell>
          <cell r="L40">
            <v>5.6808984599789275E-4</v>
          </cell>
          <cell r="M40">
            <v>3.3030262192386271E-4</v>
          </cell>
          <cell r="N40">
            <v>7.534621652113009E-4</v>
          </cell>
          <cell r="O40">
            <v>6.0292897101546527E-4</v>
          </cell>
          <cell r="P40">
            <v>1.8650911320446722E-3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9.5507499470743904E-5</v>
          </cell>
          <cell r="H41">
            <v>3.3763356792802133E-5</v>
          </cell>
          <cell r="I41">
            <v>6.7120551916015488E-5</v>
          </cell>
          <cell r="J41">
            <v>5.6581477975102978E-5</v>
          </cell>
          <cell r="K41">
            <v>5.6594935782124181E-5</v>
          </cell>
          <cell r="L41">
            <v>1.4585461665906656E-4</v>
          </cell>
          <cell r="M41">
            <v>8.5181850272815287E-5</v>
          </cell>
          <cell r="N41">
            <v>2.0128693557418877E-4</v>
          </cell>
          <cell r="O41">
            <v>1.6042536236368391E-4</v>
          </cell>
          <cell r="P41">
            <v>5.4531488676441318E-4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3.9809051803912002E-5</v>
          </cell>
          <cell r="H42">
            <v>1.5445516076333718E-5</v>
          </cell>
          <cell r="I42">
            <v>3.1518522775955573E-5</v>
          </cell>
          <cell r="J42">
            <v>2.694778181290138E-5</v>
          </cell>
          <cell r="K42">
            <v>2.618238031325745E-5</v>
          </cell>
          <cell r="L42">
            <v>6.444058442845489E-5</v>
          </cell>
          <cell r="M42">
            <v>3.6018762433037731E-5</v>
          </cell>
          <cell r="N42">
            <v>8.2627784432918314E-5</v>
          </cell>
          <cell r="O42">
            <v>6.5138786492437365E-5</v>
          </cell>
          <cell r="P42">
            <v>1.6953115703301395E-4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2.1717909131191369E-5</v>
          </cell>
          <cell r="H43">
            <v>1.2525705297651069E-5</v>
          </cell>
          <cell r="I43">
            <v>2.2926649441365859E-5</v>
          </cell>
          <cell r="J43">
            <v>2.0413546655726249E-5</v>
          </cell>
          <cell r="K43">
            <v>2.0110553555950951E-5</v>
          </cell>
          <cell r="L43">
            <v>4.0191568692333847E-5</v>
          </cell>
          <cell r="M43">
            <v>2.6849897093716525E-5</v>
          </cell>
          <cell r="N43">
            <v>5.1453372594224364E-5</v>
          </cell>
          <cell r="O43">
            <v>4.4257623762068479E-5</v>
          </cell>
          <cell r="P43">
            <v>8.3510081238940561E-5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4.0131524249111142E-5</v>
          </cell>
          <cell r="H44">
            <v>1.5495087781025436E-5</v>
          </cell>
          <cell r="I44">
            <v>3.2330407287344757E-5</v>
          </cell>
          <cell r="J44">
            <v>2.7632339996412327E-5</v>
          </cell>
          <cell r="K44">
            <v>2.7555242539935479E-5</v>
          </cell>
          <cell r="L44">
            <v>6.93859493320098E-5</v>
          </cell>
          <cell r="M44">
            <v>3.9247541519849895E-5</v>
          </cell>
          <cell r="N44">
            <v>9.1086343203928725E-5</v>
          </cell>
          <cell r="O44">
            <v>7.1695056970751627E-5</v>
          </cell>
          <cell r="P44">
            <v>1.8459925648359478E-4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5.2891081565347649E-5</v>
          </cell>
          <cell r="H45">
            <v>1.9196938020842574E-5</v>
          </cell>
          <cell r="I45">
            <v>4.2525135083526013E-5</v>
          </cell>
          <cell r="J45">
            <v>3.5986463514024455E-5</v>
          </cell>
          <cell r="K45">
            <v>3.7135811222552182E-5</v>
          </cell>
          <cell r="L45">
            <v>9.647131660073744E-5</v>
          </cell>
          <cell r="M45">
            <v>5.5899152061304955E-5</v>
          </cell>
          <cell r="N45">
            <v>1.2813238513318764E-4</v>
          </cell>
          <cell r="O45">
            <v>1.0298100554105296E-4</v>
          </cell>
          <cell r="P45">
            <v>3.7586552314945883E-4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4.7627160335780632E-5</v>
          </cell>
          <cell r="H46">
            <v>1.7624774557427958E-5</v>
          </cell>
          <cell r="I46">
            <v>3.9636847600192261E-5</v>
          </cell>
          <cell r="J46">
            <v>3.3258040773620021E-5</v>
          </cell>
          <cell r="K46">
            <v>3.4437706894324518E-5</v>
          </cell>
          <cell r="L46">
            <v>8.7226218946267564E-5</v>
          </cell>
          <cell r="M46">
            <v>5.105609310376357E-5</v>
          </cell>
          <cell r="N46">
            <v>1.1626167968400744E-4</v>
          </cell>
          <cell r="O46">
            <v>9.3257713988298868E-5</v>
          </cell>
          <cell r="P46">
            <v>3.3663011044873965E-4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3.9804044396414178E-5</v>
          </cell>
          <cell r="H47">
            <v>1.5431936950999559E-5</v>
          </cell>
          <cell r="I47">
            <v>3.1535047424887573E-5</v>
          </cell>
          <cell r="J47">
            <v>2.6961956624002135E-5</v>
          </cell>
          <cell r="K47">
            <v>2.6208214960643568E-5</v>
          </cell>
          <cell r="L47">
            <v>6.4512349930002341E-5</v>
          </cell>
          <cell r="M47">
            <v>3.6042005494850023E-5</v>
          </cell>
          <cell r="N47">
            <v>8.2605887393655505E-5</v>
          </cell>
          <cell r="O47">
            <v>6.516507674479119E-5</v>
          </cell>
          <cell r="P47">
            <v>1.6962924579209916E-4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0.58294710822786522</v>
          </cell>
          <cell r="K48">
            <v>1.4267942972850038</v>
          </cell>
          <cell r="L48">
            <v>1.9830311510916707</v>
          </cell>
          <cell r="M48">
            <v>2.477404450720079</v>
          </cell>
          <cell r="N48">
            <v>2.6035309399140409</v>
          </cell>
          <cell r="O48">
            <v>2.6047917949074164</v>
          </cell>
          <cell r="P48">
            <v>2.5996394002149765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0.58883546285642951</v>
          </cell>
          <cell r="K49">
            <v>1.4412063608939443</v>
          </cell>
          <cell r="L49">
            <v>2.0030617687794634</v>
          </cell>
          <cell r="M49">
            <v>2.5024287381010901</v>
          </cell>
          <cell r="N49">
            <v>2.6298292322364047</v>
          </cell>
          <cell r="O49">
            <v>2.6311028231388027</v>
          </cell>
          <cell r="P49">
            <v>2.6258983840555317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2.0129577234080201E-7</v>
          </cell>
          <cell r="I50">
            <v>5.4467943005586E-7</v>
          </cell>
          <cell r="J50">
            <v>4.11752884781846E-2</v>
          </cell>
          <cell r="K50">
            <v>9.2356167784465204E-2</v>
          </cell>
          <cell r="L50">
            <v>2.1228744535194199E-2</v>
          </cell>
          <cell r="M50">
            <v>1.38040483661104E-2</v>
          </cell>
          <cell r="N50">
            <v>1.03089442194658E-2</v>
          </cell>
          <cell r="O50">
            <v>1.1246259700719401E-3</v>
          </cell>
          <cell r="P50">
            <v>3.9880226507243101E-5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2.0129577234080201E-7</v>
          </cell>
          <cell r="I51">
            <v>7.4597520239666201E-7</v>
          </cell>
          <cell r="J51">
            <v>4.1176034453387002E-2</v>
          </cell>
          <cell r="K51">
            <v>0.133532202237852</v>
          </cell>
          <cell r="L51">
            <v>0.154760946773046</v>
          </cell>
          <cell r="M51">
            <v>0.16856499513915699</v>
          </cell>
          <cell r="N51">
            <v>0.178873939358623</v>
          </cell>
          <cell r="O51">
            <v>0.17999850151517899</v>
          </cell>
          <cell r="P51">
            <v>0.18003824425942899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3.3255669767060371E-4</v>
          </cell>
          <cell r="F52">
            <v>3.3224686324079576E-4</v>
          </cell>
          <cell r="G52">
            <v>3.3334498233155623E-4</v>
          </cell>
          <cell r="H52">
            <v>7.1941049164141582E-2</v>
          </cell>
          <cell r="I52">
            <v>0.191221675237496</v>
          </cell>
          <cell r="J52">
            <v>0.28190374284982739</v>
          </cell>
          <cell r="K52">
            <v>0.3535966517457434</v>
          </cell>
          <cell r="L52">
            <v>0.37245242343350077</v>
          </cell>
          <cell r="M52">
            <v>0.44056409865272361</v>
          </cell>
          <cell r="N52">
            <v>0.51623018731548909</v>
          </cell>
          <cell r="O52">
            <v>0.59008690162592603</v>
          </cell>
          <cell r="P52">
            <v>0.53895218913653609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3.3255669767060344E-4</v>
          </cell>
          <cell r="F53">
            <v>3.3224686324079549E-4</v>
          </cell>
          <cell r="G53">
            <v>3.3334498233155595E-4</v>
          </cell>
          <cell r="H53">
            <v>7.1941049164141513E-2</v>
          </cell>
          <cell r="I53">
            <v>0.19122167523749584</v>
          </cell>
          <cell r="J53">
            <v>0.28190374284982722</v>
          </cell>
          <cell r="K53">
            <v>0.35359665174574295</v>
          </cell>
          <cell r="L53">
            <v>0.37245242343350055</v>
          </cell>
          <cell r="M53">
            <v>0.44056409865272328</v>
          </cell>
          <cell r="N53">
            <v>0.51623018731548864</v>
          </cell>
          <cell r="O53">
            <v>0.59008690162592548</v>
          </cell>
          <cell r="P53">
            <v>0.53895218913653575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3.6796934937591101E-4</v>
          </cell>
          <cell r="F54">
            <v>3.6767997964286915E-4</v>
          </cell>
          <cell r="G54">
            <v>3.6878773855139509E-4</v>
          </cell>
          <cell r="H54">
            <v>7.95571897601976E-2</v>
          </cell>
          <cell r="I54">
            <v>0.21146543474891</v>
          </cell>
          <cell r="J54">
            <v>0.31174746125397557</v>
          </cell>
          <cell r="K54">
            <v>0.39103015209792213</v>
          </cell>
          <cell r="L54">
            <v>0.41188234911537019</v>
          </cell>
          <cell r="M54">
            <v>0.48720446972003872</v>
          </cell>
          <cell r="N54">
            <v>0.57088127692906621</v>
          </cell>
          <cell r="O54">
            <v>0.65255658230086278</v>
          </cell>
          <cell r="P54">
            <v>0.59600874112087443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3.6796934937591101E-4</v>
          </cell>
          <cell r="F55">
            <v>3.6767997964286915E-4</v>
          </cell>
          <cell r="G55">
            <v>3.6878773855139509E-4</v>
          </cell>
          <cell r="H55">
            <v>7.95571897601976E-2</v>
          </cell>
          <cell r="I55">
            <v>0.21146543474891</v>
          </cell>
          <cell r="J55">
            <v>0.31174746125397557</v>
          </cell>
          <cell r="K55">
            <v>0.39103015209792213</v>
          </cell>
          <cell r="L55">
            <v>0.41188234911537019</v>
          </cell>
          <cell r="M55">
            <v>0.48720446972003872</v>
          </cell>
          <cell r="N55">
            <v>0.57088127692906621</v>
          </cell>
          <cell r="O55">
            <v>0.65255658230086278</v>
          </cell>
          <cell r="P55">
            <v>0.59600874112087443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1.3396869594729799E-4</v>
          </cell>
          <cell r="F56">
            <v>2.1334533914760499E-7</v>
          </cell>
          <cell r="G56">
            <v>5.7651117252585995E-7</v>
          </cell>
          <cell r="H56">
            <v>6.7352096039183407E-2</v>
          </cell>
          <cell r="I56">
            <v>4.7546157810307202E-2</v>
          </cell>
          <cell r="J56">
            <v>9.2998444286642598E-2</v>
          </cell>
          <cell r="K56">
            <v>6.78960784174438E-2</v>
          </cell>
          <cell r="L56">
            <v>9.4369528707115097E-2</v>
          </cell>
          <cell r="M56">
            <v>6.7915342689882599E-2</v>
          </cell>
          <cell r="N56">
            <v>9.5304402349153203E-2</v>
          </cell>
          <cell r="O56">
            <v>0.13443084431125801</v>
          </cell>
          <cell r="P56">
            <v>2.2000935687069598E-2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1.3609260698810082E-4</v>
          </cell>
          <cell r="F57">
            <v>1.36241271642509E-4</v>
          </cell>
          <cell r="G57">
            <v>1.3669039553812658E-4</v>
          </cell>
          <cell r="H57">
            <v>6.7450694407363121E-2</v>
          </cell>
          <cell r="I57">
            <v>0.11489843518401975</v>
          </cell>
          <cell r="J57">
            <v>0.15468821433109042</v>
          </cell>
          <cell r="K57">
            <v>0.18554759085572123</v>
          </cell>
          <cell r="L57">
            <v>0.19403332742125975</v>
          </cell>
          <cell r="M57">
            <v>0.19282506962514123</v>
          </cell>
          <cell r="N57">
            <v>0.2115690557195718</v>
          </cell>
          <cell r="O57">
            <v>0.24176428663443453</v>
          </cell>
          <cell r="P57">
            <v>0.22074868541128786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1.8926597466232913</v>
          </cell>
          <cell r="K58">
            <v>4.3142957357868061</v>
          </cell>
          <cell r="L58">
            <v>4.4885569046677452</v>
          </cell>
          <cell r="M58">
            <v>4.4441164384134186</v>
          </cell>
          <cell r="N58">
            <v>4.4441160823340207</v>
          </cell>
          <cell r="O58">
            <v>4.4441157987212412</v>
          </cell>
          <cell r="P58">
            <v>4.4441160592023996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485.89705743668344</v>
          </cell>
          <cell r="K59">
            <v>1107.5966542166241</v>
          </cell>
          <cell r="L59">
            <v>1152.334219611454</v>
          </cell>
          <cell r="M59">
            <v>1140.9251473666332</v>
          </cell>
          <cell r="N59">
            <v>1140.9250559514016</v>
          </cell>
          <cell r="O59">
            <v>1140.9249831403133</v>
          </cell>
          <cell r="P59">
            <v>1140.9250500128883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-485.89705743668299</v>
          </cell>
          <cell r="K60">
            <v>-1107.59665421662</v>
          </cell>
          <cell r="L60">
            <v>-1152.33421961146</v>
          </cell>
          <cell r="M60">
            <v>-1140.92514736663</v>
          </cell>
          <cell r="N60">
            <v>-1140.9250559514001</v>
          </cell>
          <cell r="O60">
            <v>-1140.9249831403099</v>
          </cell>
          <cell r="P60">
            <v>-1140.9250500128901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524.75177809386605</v>
          </cell>
          <cell r="K61">
            <v>1184.3223119776001</v>
          </cell>
          <cell r="L61">
            <v>1220.0789573064201</v>
          </cell>
          <cell r="M61">
            <v>1207.9991555168101</v>
          </cell>
          <cell r="N61">
            <v>1207.9990587273501</v>
          </cell>
          <cell r="O61">
            <v>1207.9989816357599</v>
          </cell>
          <cell r="P61">
            <v>1207.9990524397199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5.6546527811838967</v>
          </cell>
          <cell r="K62">
            <v>12.762093879068948</v>
          </cell>
          <cell r="L62">
            <v>13.147402557181262</v>
          </cell>
          <cell r="M62">
            <v>13.017232279275941</v>
          </cell>
          <cell r="N62">
            <v>13.017231236286122</v>
          </cell>
          <cell r="O62">
            <v>13.017230405557788</v>
          </cell>
          <cell r="P62">
            <v>13.017231168531463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9.3101591160159994E-2</v>
          </cell>
          <cell r="K63">
            <v>0.122209381272538</v>
          </cell>
          <cell r="L63">
            <v>8.3397436705785104E-8</v>
          </cell>
          <cell r="M63">
            <v>1.6796803130059201E-8</v>
          </cell>
          <cell r="N63">
            <v>8.9727128842171396E-8</v>
          </cell>
          <cell r="O63">
            <v>1.42138751791997E-7</v>
          </cell>
          <cell r="P63">
            <v>4.3581714110283901E-2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9.3101591160159994E-2</v>
          </cell>
          <cell r="K64">
            <v>0.21531096096376362</v>
          </cell>
          <cell r="L64">
            <v>0.2153110219094688</v>
          </cell>
          <cell r="M64">
            <v>0.21531073121414726</v>
          </cell>
          <cell r="N64">
            <v>0.19487125271731531</v>
          </cell>
          <cell r="O64">
            <v>0.18349568929080251</v>
          </cell>
          <cell r="P64">
            <v>0.1657908889393209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5.4452942778130071E-2</v>
          </cell>
          <cell r="G65">
            <v>7.0519335604712505E-2</v>
          </cell>
          <cell r="H65">
            <v>0.113526770456629</v>
          </cell>
          <cell r="I65">
            <v>0.17685045812902311</v>
          </cell>
          <cell r="J65">
            <v>0.25171638221028342</v>
          </cell>
          <cell r="K65">
            <v>0.34418058209104507</v>
          </cell>
          <cell r="L65">
            <v>0.45636825112674856</v>
          </cell>
          <cell r="M65">
            <v>0.47964776237445855</v>
          </cell>
          <cell r="N65">
            <v>0.50411486821338358</v>
          </cell>
          <cell r="O65">
            <v>0.52983030950324084</v>
          </cell>
          <cell r="P65">
            <v>0.55685860750032645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2.0628412131296785</v>
          </cell>
          <cell r="F66">
            <v>3.8269938172177733</v>
          </cell>
          <cell r="G66">
            <v>4.0972573004813926</v>
          </cell>
          <cell r="H66">
            <v>3.1980543431970219</v>
          </cell>
          <cell r="I66">
            <v>3.1430074920328797</v>
          </cell>
          <cell r="J66">
            <v>3.6945668424478839</v>
          </cell>
          <cell r="K66">
            <v>2.8348105744277063</v>
          </cell>
          <cell r="L66">
            <v>3.7392550167430625</v>
          </cell>
          <cell r="M66">
            <v>3.6018102998262584</v>
          </cell>
          <cell r="N66">
            <v>3.4638632393695135</v>
          </cell>
          <cell r="O66">
            <v>3.4651636619011605</v>
          </cell>
          <cell r="P66">
            <v>2.2980741874836434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1.9449923314012265</v>
          </cell>
          <cell r="F67">
            <v>3.539186317296009</v>
          </cell>
          <cell r="G67">
            <v>3.5191920807441694</v>
          </cell>
          <cell r="H67">
            <v>1.7557682593804413</v>
          </cell>
          <cell r="I67">
            <v>1.8012830603043055</v>
          </cell>
          <cell r="J67">
            <v>2.8341411322973049</v>
          </cell>
          <cell r="K67">
            <v>1.8028401374916525</v>
          </cell>
          <cell r="L67">
            <v>2.579384141604514</v>
          </cell>
          <cell r="M67">
            <v>2.4125241156882988</v>
          </cell>
          <cell r="N67">
            <v>2.2793430871058789</v>
          </cell>
          <cell r="O67">
            <v>2.2802214279620676</v>
          </cell>
          <cell r="P67">
            <v>2.125020841413328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4.332168194167302</v>
          </cell>
          <cell r="F68">
            <v>1.830891328613093</v>
          </cell>
          <cell r="G68">
            <v>1.8308913739002541</v>
          </cell>
          <cell r="H68">
            <v>1.830891418471009</v>
          </cell>
          <cell r="I68">
            <v>1.8308914781934218</v>
          </cell>
          <cell r="J68">
            <v>1.8308915686942753</v>
          </cell>
          <cell r="K68">
            <v>1.8308907378833466</v>
          </cell>
          <cell r="L68">
            <v>1.8308897902512771</v>
          </cell>
          <cell r="M68">
            <v>1.8308897992119415</v>
          </cell>
          <cell r="N68">
            <v>1.830889448538553</v>
          </cell>
          <cell r="O68">
            <v>1.8308894327653924</v>
          </cell>
          <cell r="P68">
            <v>1.8308911660853173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0.3500816258658897</v>
          </cell>
          <cell r="G69">
            <v>0.38254347258481053</v>
          </cell>
          <cell r="H69">
            <v>0.44347243924592106</v>
          </cell>
          <cell r="I69">
            <v>0.51410615823334649</v>
          </cell>
          <cell r="J69">
            <v>0.59599003310698584</v>
          </cell>
          <cell r="K69">
            <v>0.69091473853363838</v>
          </cell>
          <cell r="L69">
            <v>0.80095788600890228</v>
          </cell>
          <cell r="M69">
            <v>0.92852836060920907</v>
          </cell>
          <cell r="N69">
            <v>1.0764182344213546</v>
          </cell>
          <cell r="O69">
            <v>1.2478632586638951</v>
          </cell>
          <cell r="P69">
            <v>1.4466167554391143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9.2187299712520741</v>
          </cell>
          <cell r="F70">
            <v>10.613260772659896</v>
          </cell>
          <cell r="G70">
            <v>10.919223751957547</v>
          </cell>
          <cell r="H70">
            <v>8.0673500674410654</v>
          </cell>
          <cell r="I70">
            <v>8.1739140588114836</v>
          </cell>
          <cell r="J70">
            <v>10.043220354134879</v>
          </cell>
          <cell r="K70">
            <v>8.1550090141793845</v>
          </cell>
          <cell r="L70">
            <v>10.186268180716255</v>
          </cell>
          <cell r="M70">
            <v>10.020098807133513</v>
          </cell>
          <cell r="N70">
            <v>9.9131435525221274</v>
          </cell>
          <cell r="O70">
            <v>10.128999188177495</v>
          </cell>
          <cell r="P70">
            <v>8.9416406603842287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0.62767199011784203</v>
          </cell>
          <cell r="F71">
            <v>3.3054339474586199E-2</v>
          </cell>
          <cell r="G71">
            <v>3.5653837647749501E-3</v>
          </cell>
          <cell r="H71">
            <v>5.7886467187525997E-3</v>
          </cell>
          <cell r="I71">
            <v>1.42471549586077E-2</v>
          </cell>
          <cell r="J71">
            <v>1.27192546586324E-2</v>
          </cell>
          <cell r="K71">
            <v>1.1824785581433701E-2</v>
          </cell>
          <cell r="L71">
            <v>2.0426366986891799E-2</v>
          </cell>
          <cell r="M71">
            <v>8.50375206119325E-3</v>
          </cell>
          <cell r="N71">
            <v>1.40873703911506E-2</v>
          </cell>
          <cell r="O71">
            <v>1.40901452372165E-2</v>
          </cell>
          <cell r="P71">
            <v>1.29063229257771E-2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0.62767199011784203</v>
          </cell>
          <cell r="F72">
            <v>0.66072632959242805</v>
          </cell>
          <cell r="G72">
            <v>0.66429171335720305</v>
          </cell>
          <cell r="H72">
            <v>0.67008036007595495</v>
          </cell>
          <cell r="I72">
            <v>0.68432751503456302</v>
          </cell>
          <cell r="J72">
            <v>0.69704676969319501</v>
          </cell>
          <cell r="K72">
            <v>0.70887155527462897</v>
          </cell>
          <cell r="L72">
            <v>0.72929792226152101</v>
          </cell>
          <cell r="M72">
            <v>0.73780167432271404</v>
          </cell>
          <cell r="N72">
            <v>0.75188904471386497</v>
          </cell>
          <cell r="O72">
            <v>0.76597918995108105</v>
          </cell>
          <cell r="P72">
            <v>0.77888551287685803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3.4249026266277823E-3</v>
          </cell>
          <cell r="F73">
            <v>2.5279668210092767E-5</v>
          </cell>
          <cell r="G73">
            <v>1.2668227411218303E-3</v>
          </cell>
          <cell r="H73">
            <v>2.2180712088650007E-3</v>
          </cell>
          <cell r="I73">
            <v>2.0431780064270096E-3</v>
          </cell>
          <cell r="J73">
            <v>7.473610839106254E-4</v>
          </cell>
          <cell r="K73">
            <v>9.9468284483217762E-5</v>
          </cell>
          <cell r="L73">
            <v>1.2507173669859593E-4</v>
          </cell>
          <cell r="M73">
            <v>6.286570679398699E-4</v>
          </cell>
          <cell r="N73">
            <v>1.1460774010128415E-3</v>
          </cell>
          <cell r="O73">
            <v>8.8745167136751067E-4</v>
          </cell>
          <cell r="P73">
            <v>2.3546571012501892E-3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3.4249026266277905E-3</v>
          </cell>
          <cell r="F74">
            <v>2.5262826325875587E-5</v>
          </cell>
          <cell r="G74">
            <v>1.2655045072601013E-3</v>
          </cell>
          <cell r="H74">
            <v>2.2180712088650007E-3</v>
          </cell>
          <cell r="I74">
            <v>2.0413018099105511E-3</v>
          </cell>
          <cell r="J74">
            <v>7.4736108391062757E-4</v>
          </cell>
          <cell r="K74">
            <v>9.9387085883639897E-5</v>
          </cell>
          <cell r="L74">
            <v>1.2507173669859612E-4</v>
          </cell>
          <cell r="M74">
            <v>6.2865706793987077E-4</v>
          </cell>
          <cell r="N74">
            <v>1.1460774010128424E-3</v>
          </cell>
          <cell r="O74">
            <v>8.8745167136751164E-4</v>
          </cell>
          <cell r="P74">
            <v>2.354657101250191E-3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4.5702557188022248E-3</v>
          </cell>
          <cell r="F75">
            <v>3.313061183366437E-5</v>
          </cell>
          <cell r="G75">
            <v>1.6345513569380771E-3</v>
          </cell>
          <cell r="H75">
            <v>2.7723703458843937E-3</v>
          </cell>
          <cell r="I75">
            <v>2.4761694804590604E-3</v>
          </cell>
          <cell r="J75">
            <v>8.7923328678159933E-4</v>
          </cell>
          <cell r="K75">
            <v>8.1952044379883222E-5</v>
          </cell>
          <cell r="L75">
            <v>1.0540929286256746E-4</v>
          </cell>
          <cell r="M75">
            <v>6.9848476563980815E-4</v>
          </cell>
          <cell r="N75">
            <v>1.2741022874050698E-3</v>
          </cell>
          <cell r="O75">
            <v>9.8626112315976407E-4</v>
          </cell>
          <cell r="P75">
            <v>2.6171850090776481E-3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4.5702557188022248E-3</v>
          </cell>
          <cell r="F76">
            <v>3.313061183366437E-5</v>
          </cell>
          <cell r="G76">
            <v>1.6345513569380771E-3</v>
          </cell>
          <cell r="H76">
            <v>2.7723703458843937E-3</v>
          </cell>
          <cell r="I76">
            <v>2.4761694804590604E-3</v>
          </cell>
          <cell r="J76">
            <v>8.7923328678159933E-4</v>
          </cell>
          <cell r="K76">
            <v>8.1952044379883222E-5</v>
          </cell>
          <cell r="L76">
            <v>1.0540929286256746E-4</v>
          </cell>
          <cell r="M76">
            <v>6.9848476563980815E-4</v>
          </cell>
          <cell r="N76">
            <v>1.2741022874050698E-3</v>
          </cell>
          <cell r="O76">
            <v>9.8626112315976407E-4</v>
          </cell>
          <cell r="P76">
            <v>2.6171850090776481E-3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1.90722077156589E-3</v>
          </cell>
          <cell r="F77">
            <v>7.1467062459498596E-6</v>
          </cell>
          <cell r="G77">
            <v>7.0528173941103902E-6</v>
          </cell>
          <cell r="H77">
            <v>5.8142083500113098E-6</v>
          </cell>
          <cell r="I77">
            <v>3.9903566653190601E-4</v>
          </cell>
          <cell r="J77">
            <v>8.6855526491187E-5</v>
          </cell>
          <cell r="K77">
            <v>9.7489552527061604E-6</v>
          </cell>
          <cell r="L77">
            <v>5.6548950490381696E-4</v>
          </cell>
          <cell r="M77">
            <v>7.6620082949870505E-5</v>
          </cell>
          <cell r="N77">
            <v>6.3122140776522898E-4</v>
          </cell>
          <cell r="O77">
            <v>1.9557284813765299E-4</v>
          </cell>
          <cell r="P77">
            <v>1.30774969066388E-3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1.90722077156589E-3</v>
          </cell>
          <cell r="F78">
            <v>1.74498881599788E-3</v>
          </cell>
          <cell r="G78">
            <v>1.615511676306101E-3</v>
          </cell>
          <cell r="H78">
            <v>1.0517660341229761E-3</v>
          </cell>
          <cell r="I78">
            <v>6.7564554552894797E-4</v>
          </cell>
          <cell r="J78">
            <v>4.8756036245755946E-4</v>
          </cell>
          <cell r="K78">
            <v>4.8547198574856048E-4</v>
          </cell>
          <cell r="L78">
            <v>6.5321013713801979E-4</v>
          </cell>
          <cell r="M78">
            <v>6.548552168232065E-4</v>
          </cell>
          <cell r="N78">
            <v>1.2633863730120432E-3</v>
          </cell>
          <cell r="O78">
            <v>9.6359079636382109E-4</v>
          </cell>
          <cell r="P78">
            <v>2.1249541273133184E-3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3.5652791697407061E-4</v>
          </cell>
          <cell r="I79">
            <v>5.7033457691281735E-4</v>
          </cell>
          <cell r="J79">
            <v>2.3549915211699131E-3</v>
          </cell>
          <cell r="K79">
            <v>2.0519414690065327E-3</v>
          </cell>
          <cell r="L79">
            <v>3.1894367250497879E-3</v>
          </cell>
          <cell r="M79">
            <v>1.5664326741356769E-3</v>
          </cell>
          <cell r="N79">
            <v>1.3524767651042283E-3</v>
          </cell>
          <cell r="O79">
            <v>7.7553542451615893E-4</v>
          </cell>
          <cell r="P79">
            <v>2.11417185464103E-3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1.3206851631713409E-4</v>
          </cell>
          <cell r="I80">
            <v>2.1572599405218762E-4</v>
          </cell>
          <cell r="J80">
            <v>9.0996038558505772E-4</v>
          </cell>
          <cell r="K80">
            <v>8.0891277507078735E-4</v>
          </cell>
          <cell r="L80">
            <v>1.2833121429245515E-3</v>
          </cell>
          <cell r="M80">
            <v>6.3027494980660197E-4</v>
          </cell>
          <cell r="N80">
            <v>5.4418695378083621E-4</v>
          </cell>
          <cell r="O80">
            <v>3.1204695792615134E-4</v>
          </cell>
          <cell r="P80">
            <v>8.5066506947172515E-4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7.3705061020233555E-4</v>
          </cell>
          <cell r="I81">
            <v>1.1292030087154221E-3</v>
          </cell>
          <cell r="J81">
            <v>3.8847958245769284E-3</v>
          </cell>
          <cell r="K81">
            <v>3.2609005300363019E-3</v>
          </cell>
          <cell r="L81">
            <v>4.9513657547391099E-3</v>
          </cell>
          <cell r="M81">
            <v>2.4837134992247941E-3</v>
          </cell>
          <cell r="N81">
            <v>2.3168029143530279E-3</v>
          </cell>
          <cell r="O81">
            <v>1.3054175128358228E-3</v>
          </cell>
          <cell r="P81">
            <v>3.9219484763893826E-3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1.18496447764671E-5</v>
          </cell>
          <cell r="I82">
            <v>7.4179637467646602E-6</v>
          </cell>
          <cell r="J82">
            <v>6.3916071932506503E-5</v>
          </cell>
          <cell r="K82">
            <v>6.2012464679049502E-7</v>
          </cell>
          <cell r="L82">
            <v>4.95765530588999E-5</v>
          </cell>
          <cell r="M82">
            <v>8.3547126450959806E-8</v>
          </cell>
          <cell r="N82">
            <v>5.1972930985903804E-7</v>
          </cell>
          <cell r="O82">
            <v>1.8674012945795299E-5</v>
          </cell>
          <cell r="P82">
            <v>5.7214363310495998E-5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1.18496447764671E-5</v>
          </cell>
          <cell r="I83">
            <v>1.9267608523231801E-5</v>
          </cell>
          <cell r="J83">
            <v>8.088365989121397E-5</v>
          </cell>
          <cell r="K83">
            <v>7.1920201902964429E-5</v>
          </cell>
          <cell r="L83">
            <v>1.140920469373728E-4</v>
          </cell>
          <cell r="M83">
            <v>5.651697125102529E-5</v>
          </cell>
          <cell r="N83">
            <v>5.009280374276037E-5</v>
          </cell>
          <cell r="O83">
            <v>2.7960847969340812E-5</v>
          </cell>
          <cell r="P83">
            <v>7.6359685607735154E-5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3.5600027949092969</v>
          </cell>
          <cell r="F84">
            <v>3.4647170997052519</v>
          </cell>
          <cell r="G84">
            <v>0.53710393726455874</v>
          </cell>
          <cell r="H84">
            <v>1.1024903626572609E-4</v>
          </cell>
          <cell r="I84">
            <v>8.2871085134752519E-5</v>
          </cell>
          <cell r="J84">
            <v>4.7065756896726732E-4</v>
          </cell>
          <cell r="K84">
            <v>2.7125711997792826E-4</v>
          </cell>
          <cell r="L84">
            <v>1.4806131320924582E-4</v>
          </cell>
          <cell r="M84">
            <v>1.2999919716919135E-4</v>
          </cell>
          <cell r="N84">
            <v>1.1804089122704278E-4</v>
          </cell>
          <cell r="O84">
            <v>1.4036058140326482E-4</v>
          </cell>
          <cell r="P84">
            <v>9.7471516991608096E-5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330.01225908809198</v>
          </cell>
          <cell r="F85">
            <v>321.179275142677</v>
          </cell>
          <cell r="G85">
            <v>49.789534984424598</v>
          </cell>
          <cell r="H85">
            <v>1.0220085661832801E-2</v>
          </cell>
          <cell r="I85">
            <v>7.68214959199156E-3</v>
          </cell>
          <cell r="J85">
            <v>4.3629956643265799E-2</v>
          </cell>
          <cell r="K85">
            <v>2.5145535021954001E-2</v>
          </cell>
          <cell r="L85">
            <v>1.37252837344971E-2</v>
          </cell>
          <cell r="M85">
            <v>1.2050925577584E-2</v>
          </cell>
          <cell r="N85">
            <v>1.09423906167469E-2</v>
          </cell>
          <cell r="O85">
            <v>1.3011425896082601E-2</v>
          </cell>
          <cell r="P85">
            <v>9.0356096251220704E-3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3.5600027949092969</v>
          </cell>
          <cell r="F86">
            <v>3.4647170997052519</v>
          </cell>
          <cell r="G86">
            <v>0.53710393726455874</v>
          </cell>
          <cell r="H86">
            <v>1.1024903626572609E-4</v>
          </cell>
          <cell r="I86">
            <v>8.2871085134752519E-5</v>
          </cell>
          <cell r="J86">
            <v>4.7065756896726732E-4</v>
          </cell>
          <cell r="K86">
            <v>2.7125711997792826E-4</v>
          </cell>
          <cell r="L86">
            <v>1.4806131320924582E-4</v>
          </cell>
          <cell r="M86">
            <v>1.2999919716919135E-4</v>
          </cell>
          <cell r="N86">
            <v>1.1804089122704278E-4</v>
          </cell>
          <cell r="O86">
            <v>1.4036058140326482E-4</v>
          </cell>
          <cell r="P86">
            <v>9.7471516991608096E-5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4.7905465126475688E-5</v>
          </cell>
          <cell r="F87">
            <v>3.1735376327443072E-5</v>
          </cell>
          <cell r="G87">
            <v>5.1597374801409419E-5</v>
          </cell>
          <cell r="H87">
            <v>2.8112617960435383E-4</v>
          </cell>
          <cell r="I87">
            <v>3.1253848308436001E-4</v>
          </cell>
          <cell r="J87">
            <v>1.5161969683267658E-3</v>
          </cell>
          <cell r="K87">
            <v>1.1993636807135879E-3</v>
          </cell>
          <cell r="L87">
            <v>8.9727367170235083E-4</v>
          </cell>
          <cell r="M87">
            <v>1.1969249414757323E-3</v>
          </cell>
          <cell r="N87">
            <v>1.3896145447665907E-3</v>
          </cell>
          <cell r="O87">
            <v>1.2054451243628901E-3</v>
          </cell>
          <cell r="P87">
            <v>2.7909081932919674E-3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4.7905465126475824E-5</v>
          </cell>
          <cell r="F88">
            <v>3.1714233505106406E-5</v>
          </cell>
          <cell r="G88">
            <v>5.1543683464467324E-5</v>
          </cell>
          <cell r="H88">
            <v>2.8112617960435383E-4</v>
          </cell>
          <cell r="I88">
            <v>3.1225148723212519E-4</v>
          </cell>
          <cell r="J88">
            <v>1.5161969683267701E-3</v>
          </cell>
          <cell r="K88">
            <v>1.1983846083211715E-3</v>
          </cell>
          <cell r="L88">
            <v>8.9727367170235159E-4</v>
          </cell>
          <cell r="M88">
            <v>1.1969249414757329E-3</v>
          </cell>
          <cell r="N88">
            <v>1.3896145447665918E-3</v>
          </cell>
          <cell r="O88">
            <v>1.2054451243628907E-3</v>
          </cell>
          <cell r="P88">
            <v>2.7909081932919705E-3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3.8048375042350338E-5</v>
          </cell>
          <cell r="F89">
            <v>1.4737359986577107E-5</v>
          </cell>
          <cell r="G89">
            <v>4.0788335008554565E-5</v>
          </cell>
          <cell r="H89">
            <v>3.5138441284019426E-4</v>
          </cell>
          <cell r="I89">
            <v>3.790901795561261E-4</v>
          </cell>
          <cell r="J89">
            <v>1.7840563260652297E-3</v>
          </cell>
          <cell r="K89">
            <v>1.3716197107533792E-3</v>
          </cell>
          <cell r="L89">
            <v>9.979933170377619E-4</v>
          </cell>
          <cell r="M89">
            <v>1.3302005161253444E-3</v>
          </cell>
          <cell r="N89">
            <v>1.5450647469155943E-3</v>
          </cell>
          <cell r="O89">
            <v>1.3396832690558741E-3</v>
          </cell>
          <cell r="P89">
            <v>3.1022771029769196E-3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3.8048375042350338E-5</v>
          </cell>
          <cell r="F90">
            <v>1.4737359986577107E-5</v>
          </cell>
          <cell r="G90">
            <v>4.0788335008554565E-5</v>
          </cell>
          <cell r="H90">
            <v>3.5138441284019426E-4</v>
          </cell>
          <cell r="I90">
            <v>3.790901795561261E-4</v>
          </cell>
          <cell r="J90">
            <v>1.7840563260652297E-3</v>
          </cell>
          <cell r="K90">
            <v>1.3716197107533792E-3</v>
          </cell>
          <cell r="L90">
            <v>9.979933170377619E-4</v>
          </cell>
          <cell r="M90">
            <v>1.3302005161253444E-3</v>
          </cell>
          <cell r="N90">
            <v>1.5450647469155943E-3</v>
          </cell>
          <cell r="O90">
            <v>1.3396832690558741E-3</v>
          </cell>
          <cell r="P90">
            <v>3.1022771029769196E-3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6.2387914758680902E-4</v>
          </cell>
          <cell r="F91">
            <v>1.45165620057369E-5</v>
          </cell>
          <cell r="G91">
            <v>2.5928933943589901E-5</v>
          </cell>
          <cell r="H91">
            <v>2.22808736650007E-5</v>
          </cell>
          <cell r="I91">
            <v>7.14183803752843E-4</v>
          </cell>
          <cell r="J91">
            <v>2.9926253195385597E-4</v>
          </cell>
          <cell r="K91">
            <v>5.3696259926326403E-5</v>
          </cell>
          <cell r="L91">
            <v>1.1491259859945E-3</v>
          </cell>
          <cell r="M91">
            <v>2.6950500060750699E-5</v>
          </cell>
          <cell r="N91">
            <v>8.6457054191127101E-4</v>
          </cell>
          <cell r="O91">
            <v>4.6746423940679502E-4</v>
          </cell>
          <cell r="P91">
            <v>2.0823389077700301E-3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6.2387914758680902E-4</v>
          </cell>
          <cell r="F92">
            <v>6.3678634553321432E-4</v>
          </cell>
          <cell r="G92">
            <v>6.5849577794809206E-4</v>
          </cell>
          <cell r="H92">
            <v>6.7395953087096624E-4</v>
          </cell>
          <cell r="I92">
            <v>9.1455984073858705E-4</v>
          </cell>
          <cell r="J92">
            <v>1.0256307667929232E-3</v>
          </cell>
          <cell r="K92">
            <v>1.0569203419152869E-3</v>
          </cell>
          <cell r="L92">
            <v>1.4909964045008489E-3</v>
          </cell>
          <cell r="M92">
            <v>1.2453023312908862E-3</v>
          </cell>
          <cell r="N92">
            <v>2.0246640239559095E-3</v>
          </cell>
          <cell r="O92">
            <v>1.5319653363703848E-3</v>
          </cell>
          <cell r="P92">
            <v>3.3997138482174385E-3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2.6837156942627701E-4</v>
          </cell>
          <cell r="L93">
            <v>7.1732951322564511E-3</v>
          </cell>
          <cell r="M93">
            <v>1.7679628825055762</v>
          </cell>
          <cell r="N93">
            <v>3.6979427335800539</v>
          </cell>
          <cell r="O93">
            <v>3.4397018683020861</v>
          </cell>
          <cell r="P93">
            <v>3.3756198972243214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-2.6837156942627701E-4</v>
          </cell>
          <cell r="L94">
            <v>-7.1732951322564503E-3</v>
          </cell>
          <cell r="M94">
            <v>-1.76796288250558</v>
          </cell>
          <cell r="N94">
            <v>-3.6979427335800499</v>
          </cell>
          <cell r="O94">
            <v>-3.4397018683020901</v>
          </cell>
          <cell r="P94">
            <v>-3.3756198972243201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2.9271330516076174E-6</v>
          </cell>
          <cell r="L95">
            <v>7.859814173920335E-5</v>
          </cell>
          <cell r="M95">
            <v>1.9371654820664327E-2</v>
          </cell>
          <cell r="N95">
            <v>4.051853740276179E-2</v>
          </cell>
          <cell r="O95">
            <v>3.7688979750700222E-2</v>
          </cell>
          <cell r="P95">
            <v>3.6986830493931311E-2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/>
          <cell r="K96">
            <v>5.7502209436204705E-4</v>
          </cell>
          <cell r="L96">
            <v>1.3182976504441101E-2</v>
          </cell>
          <cell r="M96">
            <v>2.0015053620576899</v>
          </cell>
          <cell r="N96">
            <v>4.1747136090594097</v>
          </cell>
          <cell r="O96">
            <v>3.8892833470904802</v>
          </cell>
          <cell r="P96">
            <v>3.8273687537061001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/>
          <cell r="K97">
            <v>1.0195427205000821E-5</v>
          </cell>
          <cell r="L97">
            <v>2.337407181638491E-4</v>
          </cell>
          <cell r="M97">
            <v>3.548768372442717E-2</v>
          </cell>
          <cell r="N97">
            <v>7.401974484147901E-2</v>
          </cell>
          <cell r="O97">
            <v>6.8958924593802803E-2</v>
          </cell>
          <cell r="P97">
            <v>6.7861148115356346E-2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/>
          <cell r="K98">
            <v>1.88340632057124E-6</v>
          </cell>
          <cell r="L98">
            <v>3.9116289367735697E-6</v>
          </cell>
          <cell r="M98">
            <v>1.3879974048385793E-3</v>
          </cell>
          <cell r="N98">
            <v>2.5189071870744743E-3</v>
          </cell>
          <cell r="O98">
            <v>2.5184579510863581E-3</v>
          </cell>
          <cell r="P98">
            <v>2.5169469149077242E-3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/>
          <cell r="K99">
            <v>3.9116289367735697E-6</v>
          </cell>
          <cell r="L99"/>
          <cell r="M99">
            <v>2.5157409434982598E-3</v>
          </cell>
          <cell r="N99">
            <v>3.0090531528183498E-7</v>
          </cell>
          <cell r="O99">
            <v>5.1813900485650499E-7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/>
          <cell r="K100">
            <v>1.88340632057124E-6</v>
          </cell>
          <cell r="L100">
            <v>3.9116289367735697E-6</v>
          </cell>
          <cell r="M100">
            <v>1.3879974048385856E-3</v>
          </cell>
          <cell r="N100">
            <v>2.5189071870744787E-3</v>
          </cell>
          <cell r="O100">
            <v>2.5184579510863581E-3</v>
          </cell>
          <cell r="P100">
            <v>2.5169469149077268E-3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>
            <v>0.3165925061260032</v>
          </cell>
          <cell r="K101">
            <v>0.7063149311995891</v>
          </cell>
          <cell r="L101">
            <v>0.71886919664513804</v>
          </cell>
          <cell r="M101">
            <v>0.71175170231575025</v>
          </cell>
          <cell r="N101">
            <v>0.71175173274795966</v>
          </cell>
          <cell r="O101">
            <v>0.71175163982480494</v>
          </cell>
          <cell r="P101">
            <v>0.7117517258482714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>
            <v>542.00795204359827</v>
          </cell>
          <cell r="K102">
            <v>1143.8533780958685</v>
          </cell>
          <cell r="L102">
            <v>1099.4971238762073</v>
          </cell>
          <cell r="M102">
            <v>1088.6110481048593</v>
          </cell>
          <cell r="N102">
            <v>1088.6110946503611</v>
          </cell>
          <cell r="O102">
            <v>1088.6109525261168</v>
          </cell>
          <cell r="P102">
            <v>1088.6110840974156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>
            <v>-542.00795204359804</v>
          </cell>
          <cell r="K103">
            <v>-1143.8533780958701</v>
          </cell>
          <cell r="L103">
            <v>-1099.49712387621</v>
          </cell>
          <cell r="M103">
            <v>-1088.6110481048599</v>
          </cell>
          <cell r="N103">
            <v>-1088.61109465036</v>
          </cell>
          <cell r="O103">
            <v>-1088.6109525261199</v>
          </cell>
          <cell r="P103">
            <v>-1088.61108409741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>
            <v>2.9704828727617234</v>
          </cell>
          <cell r="K104">
            <v>6.4425349504946245</v>
          </cell>
          <cell r="L104">
            <v>6.3691810822759178</v>
          </cell>
          <cell r="M104">
            <v>6.3061200825175439</v>
          </cell>
          <cell r="N104">
            <v>6.306120352146924</v>
          </cell>
          <cell r="O104">
            <v>6.3061195288477663</v>
          </cell>
          <cell r="P104">
            <v>6.3061202910156817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>
            <v>608.997698925392</v>
          </cell>
          <cell r="K105">
            <v>1282.1635095300601</v>
          </cell>
          <cell r="L105">
            <v>1235.3900268272</v>
          </cell>
          <cell r="M105">
            <v>1223.1584810167001</v>
          </cell>
          <cell r="N105">
            <v>1223.1585333150099</v>
          </cell>
          <cell r="O105">
            <v>1223.1583736248499</v>
          </cell>
          <cell r="P105">
            <v>1223.1585214577699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>
            <v>6.5624752039374119</v>
          </cell>
          <cell r="K106">
            <v>13.81641712855672</v>
          </cell>
          <cell r="L106">
            <v>13.312392530465509</v>
          </cell>
          <cell r="M106">
            <v>13.180587079921306</v>
          </cell>
          <cell r="N106">
            <v>13.180587643480745</v>
          </cell>
          <cell r="O106">
            <v>13.180585922681569</v>
          </cell>
          <cell r="P106">
            <v>13.180587515708734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>
            <v>1.7909358977399099E-2</v>
          </cell>
          <cell r="K107">
            <v>2.0680682653846299E-2</v>
          </cell>
          <cell r="L107">
            <v>6.8591670352777701E-4</v>
          </cell>
          <cell r="M107">
            <v>7.7526447205595499E-8</v>
          </cell>
          <cell r="N107">
            <v>4.3616270407173202E-7</v>
          </cell>
          <cell r="O107">
            <v>2.4153230527592098E-3</v>
          </cell>
          <cell r="P107">
            <v>1.52969022170816E-2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>
            <v>1.7909358977399099E-2</v>
          </cell>
          <cell r="K108">
            <v>3.8590027972925142E-2</v>
          </cell>
          <cell r="L108">
            <v>3.9275940185924126E-2</v>
          </cell>
          <cell r="M108">
            <v>3.9275451963931077E-2</v>
          </cell>
          <cell r="N108">
            <v>3.9275792493077895E-2</v>
          </cell>
          <cell r="O108">
            <v>3.8887359836041226E-2</v>
          </cell>
          <cell r="P108">
            <v>3.9078902930281878E-2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J109"/>
          <cell r="K109"/>
          <cell r="L109"/>
          <cell r="M109">
            <v>2.21033040749808E-2</v>
          </cell>
          <cell r="N109">
            <v>3.6217075692178399E-2</v>
          </cell>
          <cell r="O109">
            <v>3.5806149701914203E-2</v>
          </cell>
          <cell r="P109">
            <v>7.89648650793527E-2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J110"/>
          <cell r="K110"/>
          <cell r="L110"/>
          <cell r="M110">
            <v>1.763561495344211E-4</v>
          </cell>
          <cell r="N110">
            <v>2.8896602945887044E-4</v>
          </cell>
          <cell r="O110">
            <v>2.8568736464293251E-4</v>
          </cell>
          <cell r="P110">
            <v>6.3003881712249464E-4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J111"/>
          <cell r="K111"/>
          <cell r="L111"/>
          <cell r="M111">
            <v>1.763561495344211E-4</v>
          </cell>
          <cell r="N111">
            <v>2.8896602945887044E-4</v>
          </cell>
          <cell r="O111">
            <v>2.8568736464293251E-4</v>
          </cell>
          <cell r="P111">
            <v>6.3003881712249464E-4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J112"/>
          <cell r="K112"/>
          <cell r="L112"/>
          <cell r="M112">
            <v>3.919025545209357E-4</v>
          </cell>
          <cell r="N112">
            <v>6.4214673213082267E-4</v>
          </cell>
          <cell r="O112">
            <v>6.3486081031762778E-4</v>
          </cell>
          <cell r="P112">
            <v>1.4000862602722112E-3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J113"/>
          <cell r="K113"/>
          <cell r="L113"/>
          <cell r="M113">
            <v>1.5674075272996999E-5</v>
          </cell>
          <cell r="N113">
            <v>1.00791060060335E-5</v>
          </cell>
          <cell r="O113">
            <v>9.1064417433435803E-8</v>
          </cell>
          <cell r="P113">
            <v>3.0515885260237001E-5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J114"/>
          <cell r="K114"/>
          <cell r="L114"/>
          <cell r="M114">
            <v>1.5674075272996999E-5</v>
          </cell>
          <cell r="N114">
            <v>2.5743071792967554E-5</v>
          </cell>
          <cell r="O114">
            <v>2.5810613014167224E-5</v>
          </cell>
          <cell r="P114">
            <v>5.6274079926222342E-5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310.76021489009099</v>
          </cell>
          <cell r="F115">
            <v>108.792692831129</v>
          </cell>
          <cell r="G115">
            <v>88.371139161227305</v>
          </cell>
          <cell r="J115"/>
          <cell r="K115"/>
          <cell r="L115"/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5.6978528227463183</v>
          </cell>
          <cell r="F116">
            <v>1.9228177821460162</v>
          </cell>
          <cell r="G116">
            <v>1.9502682822195276</v>
          </cell>
          <cell r="J116">
            <v>8.4364720254095244E-6</v>
          </cell>
          <cell r="K116">
            <v>1.0808251973035951E-5</v>
          </cell>
          <cell r="L116">
            <v>8.1476041419759337E-2</v>
          </cell>
          <cell r="M116">
            <v>8.244843484688999E-2</v>
          </cell>
          <cell r="N116">
            <v>8.2464740625537172E-2</v>
          </cell>
          <cell r="O116">
            <v>8.2474217760701615E-2</v>
          </cell>
          <cell r="P116">
            <v>8.284026933320425E-2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4.9357927779539334E-6</v>
          </cell>
          <cell r="K117">
            <v>2.5324100473270752E-6</v>
          </cell>
          <cell r="L117">
            <v>2.3409600987766323E-3</v>
          </cell>
          <cell r="M117">
            <v>2.2405374483960082E-3</v>
          </cell>
          <cell r="N117">
            <v>2.005909391931294E-3</v>
          </cell>
          <cell r="O117">
            <v>2.0344297159962154E-3</v>
          </cell>
          <cell r="P117">
            <v>1.9836504387301512E-3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5.5099328881221732</v>
          </cell>
          <cell r="F118">
            <v>1.9289484544526443</v>
          </cell>
          <cell r="G118">
            <v>1.5668641695253087</v>
          </cell>
          <cell r="J118"/>
          <cell r="K118"/>
          <cell r="L118"/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0.20612240686158578</v>
          </cell>
          <cell r="F119">
            <v>2.2397210971372539E-5</v>
          </cell>
          <cell r="G119">
            <v>0.38963623601178693</v>
          </cell>
          <cell r="J119">
            <v>8.7758214781205312E-6</v>
          </cell>
          <cell r="K119">
            <v>1.1687662864351977E-5</v>
          </cell>
          <cell r="L119">
            <v>8.1744986362368072E-2</v>
          </cell>
          <cell r="M119">
            <v>8.2718861127038829E-2</v>
          </cell>
          <cell r="N119">
            <v>8.2735329390311363E-2</v>
          </cell>
          <cell r="O119">
            <v>8.274453141529324E-2</v>
          </cell>
          <cell r="P119">
            <v>8.3111965759106593E-2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3.2919645176749639E-7</v>
          </cell>
          <cell r="K120">
            <v>2.310883433505082E-7</v>
          </cell>
          <cell r="L120">
            <v>2.3391268288330712E-3</v>
          </cell>
          <cell r="M120">
            <v>2.2391005779587329E-3</v>
          </cell>
          <cell r="N120">
            <v>2.0056960550777206E-3</v>
          </cell>
          <cell r="O120">
            <v>2.0340796785948416E-3</v>
          </cell>
          <cell r="P120">
            <v>1.9818342351848447E-3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1.15298970022714E-7</v>
          </cell>
          <cell r="F121">
            <v>6.9381110983820304E-8</v>
          </cell>
          <cell r="G121">
            <v>7.8363316868768203E-8</v>
          </cell>
          <cell r="H121">
            <v>9.4869624977196594E-8</v>
          </cell>
          <cell r="I121">
            <v>1.8235250672584101E-7</v>
          </cell>
          <cell r="J121">
            <v>3.4046765719144999E-7</v>
          </cell>
          <cell r="K121">
            <v>5.4542255803884597E-7</v>
          </cell>
          <cell r="L121">
            <v>1.20455051658435E-6</v>
          </cell>
          <cell r="M121">
            <v>1.7521918663448501E-6</v>
          </cell>
          <cell r="N121">
            <v>1.4002610318046799E-2</v>
          </cell>
          <cell r="O121">
            <v>1.86052425809386E-3</v>
          </cell>
          <cell r="P121">
            <v>5.3115269058038397E-5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1.02751210983995</v>
          </cell>
          <cell r="F122">
            <v>1.0275121792210611</v>
          </cell>
          <cell r="G122">
            <v>1.027512257584378</v>
          </cell>
          <cell r="H122">
            <v>1.0275123524540029</v>
          </cell>
          <cell r="I122">
            <v>1.0275125348065097</v>
          </cell>
          <cell r="J122">
            <v>1.0275128752741669</v>
          </cell>
          <cell r="K122">
            <v>1.0275134206967249</v>
          </cell>
          <cell r="L122">
            <v>0.72893772582989536</v>
          </cell>
          <cell r="M122">
            <v>0.25820707648685975</v>
          </cell>
          <cell r="N122">
            <v>1.4006873984077999E-2</v>
          </cell>
          <cell r="O122">
            <v>1.5867238235761999E-2</v>
          </cell>
          <cell r="P122">
            <v>1.5920274830303598E-2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688.810725880684</v>
          </cell>
          <cell r="F123">
            <v>659.57569698234704</v>
          </cell>
          <cell r="G123">
            <v>602.32274892433497</v>
          </cell>
          <cell r="H123">
            <v>426.83457984253198</v>
          </cell>
          <cell r="I123">
            <v>304.76875792019803</v>
          </cell>
          <cell r="J123">
            <v>160.054577735675</v>
          </cell>
          <cell r="K123">
            <v>27.1194697631488</v>
          </cell>
          <cell r="L123"/>
          <cell r="M123">
            <v>6.4379491830221002E-3</v>
          </cell>
          <cell r="N123">
            <v>4.1161413483364702E-3</v>
          </cell>
          <cell r="O123">
            <v>4.5831349859978597E-3</v>
          </cell>
          <cell r="P123">
            <v>3.3654293983609502E-3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9.1900513435768882</v>
          </cell>
          <cell r="F124">
            <v>8.8000001923507565</v>
          </cell>
          <cell r="G124">
            <v>8.0361605470983637</v>
          </cell>
          <cell r="H124">
            <v>7.1181929527767958</v>
          </cell>
          <cell r="I124">
            <v>5.4896022002349785</v>
          </cell>
          <cell r="J124">
            <v>3.5588331294937654</v>
          </cell>
          <cell r="K124">
            <v>1.7852249683483716</v>
          </cell>
          <cell r="L124">
            <v>1.4234008177039077</v>
          </cell>
          <cell r="M124">
            <v>1.4234906535091321</v>
          </cell>
          <cell r="N124">
            <v>1.4234600446120034</v>
          </cell>
          <cell r="O124">
            <v>1.4234662054905949</v>
          </cell>
          <cell r="P124">
            <v>1.4234519665549366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9.3461428206334407</v>
          </cell>
          <cell r="F125">
            <v>8.9494667161783923</v>
          </cell>
          <cell r="G125">
            <v>8.1726288863546088</v>
          </cell>
          <cell r="H125">
            <v>5.7915139734400514</v>
          </cell>
          <cell r="I125">
            <v>4.1352613014952189</v>
          </cell>
          <cell r="J125">
            <v>2.1717039041475554</v>
          </cell>
          <cell r="K125">
            <v>0.3679710958364823</v>
          </cell>
          <cell r="L125"/>
          <cell r="M125">
            <v>8.735344888768107E-5</v>
          </cell>
          <cell r="N125">
            <v>5.5849950452326726E-5</v>
          </cell>
          <cell r="O125">
            <v>6.2186363446375227E-5</v>
          </cell>
          <cell r="P125">
            <v>4.5663899570704839E-5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2.4496612054749883E-5</v>
          </cell>
          <cell r="H126">
            <v>1.4475802899424364</v>
          </cell>
          <cell r="I126">
            <v>1.4475808692091725</v>
          </cell>
          <cell r="J126">
            <v>1.4475809307368672</v>
          </cell>
          <cell r="K126">
            <v>1.4475810799935811</v>
          </cell>
          <cell r="L126">
            <v>1.4475811406820687</v>
          </cell>
          <cell r="M126">
            <v>1.4475810494955321</v>
          </cell>
          <cell r="N126">
            <v>1.4475814242098641</v>
          </cell>
          <cell r="O126">
            <v>1.4475813498605501</v>
          </cell>
          <cell r="P126">
            <v>1.447582768177059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1.7329000195561637</v>
          </cell>
          <cell r="F127">
            <v>1.6425201712515971</v>
          </cell>
          <cell r="G127">
            <v>1.6640516214380583</v>
          </cell>
          <cell r="J127"/>
          <cell r="K127"/>
          <cell r="L127"/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114.38350741936701</v>
          </cell>
          <cell r="F128">
            <v>108.41780603299701</v>
          </cell>
          <cell r="G128">
            <v>109.83903216512201</v>
          </cell>
          <cell r="J128"/>
          <cell r="K128"/>
          <cell r="L128"/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2.028076372683814</v>
          </cell>
          <cell r="F129">
            <v>1.9223015254077498</v>
          </cell>
          <cell r="G129">
            <v>1.947500570303581</v>
          </cell>
          <cell r="J129"/>
          <cell r="K129"/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6.7199983392249904E-7</v>
          </cell>
          <cell r="F130">
            <v>5.8601768298219004E-7</v>
          </cell>
          <cell r="G130">
            <v>5.5937682689540297E-7</v>
          </cell>
          <cell r="H130">
            <v>5.86874747835493E-7</v>
          </cell>
          <cell r="I130">
            <v>1.0477764424944199E-6</v>
          </cell>
          <cell r="J130">
            <v>9.4143450638694796E-7</v>
          </cell>
          <cell r="K130">
            <v>1.13475781536824E-6</v>
          </cell>
          <cell r="L130">
            <v>1.3511172207470399E-6</v>
          </cell>
          <cell r="M130">
            <v>1.3596678388656801E-6</v>
          </cell>
          <cell r="N130">
            <v>1.5101501116002299E-6</v>
          </cell>
          <cell r="O130">
            <v>1.39219345948789E-6</v>
          </cell>
          <cell r="P130">
            <v>3.6274305201834902E-6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0.21987534430050487</v>
          </cell>
          <cell r="F131">
            <v>0.21111153626316692</v>
          </cell>
          <cell r="G131">
            <v>0.21107699677413078</v>
          </cell>
          <cell r="H131">
            <v>4.7292437746482285E-6</v>
          </cell>
          <cell r="I131">
            <v>1.2971717854296169E-6</v>
          </cell>
          <cell r="J131">
            <v>1.5889512954324903E-6</v>
          </cell>
          <cell r="K131">
            <v>2.2044917690602096E-6</v>
          </cell>
          <cell r="L131">
            <v>2.7025923599431899E-6</v>
          </cell>
          <cell r="M131">
            <v>2.7488653762394001E-6</v>
          </cell>
          <cell r="N131">
            <v>3.1758726246274699E-6</v>
          </cell>
          <cell r="O131">
            <v>3.2098780221998795E-6</v>
          </cell>
          <cell r="P131">
            <v>5.3956806813245292E-6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15.013806352050594</v>
          </cell>
          <cell r="F132">
            <v>6.2335424668030909E-3</v>
          </cell>
          <cell r="G132">
            <v>3.6701635726440461E-3</v>
          </cell>
          <cell r="H132">
            <v>5.4788443995397625E-3</v>
          </cell>
          <cell r="I132">
            <v>1.5939514797894275E-3</v>
          </cell>
          <cell r="J132">
            <v>2.3190467500635633E-3</v>
          </cell>
          <cell r="K132">
            <v>4.0614762458692638E-3</v>
          </cell>
          <cell r="L132">
            <v>4.0086906503079799E-3</v>
          </cell>
          <cell r="M132">
            <v>5.2232336038833139E-3</v>
          </cell>
          <cell r="N132">
            <v>7.0575687058811711</v>
          </cell>
          <cell r="O132">
            <v>6.8662556124864746</v>
          </cell>
          <cell r="P132">
            <v>6.4938284240838522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15.013806352050594</v>
          </cell>
          <cell r="F133">
            <v>6.2335424668030909E-3</v>
          </cell>
          <cell r="G133">
            <v>3.6701635726440461E-3</v>
          </cell>
          <cell r="H133">
            <v>5.4788443995397625E-3</v>
          </cell>
          <cell r="I133">
            <v>1.5939514797894275E-3</v>
          </cell>
          <cell r="J133">
            <v>2.3190467500635633E-3</v>
          </cell>
          <cell r="K133">
            <v>4.0614762458692638E-3</v>
          </cell>
          <cell r="L133">
            <v>4.0086906503079799E-3</v>
          </cell>
          <cell r="M133">
            <v>5.2232336038833139E-3</v>
          </cell>
          <cell r="N133">
            <v>7.0575687058811711</v>
          </cell>
          <cell r="O133">
            <v>6.8662556124864746</v>
          </cell>
          <cell r="P133">
            <v>6.4938284240838522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6.89749979120303E-7</v>
          </cell>
          <cell r="F134">
            <v>6.3147799525528696E-7</v>
          </cell>
          <cell r="G134">
            <v>7.2787163260922703E-7</v>
          </cell>
          <cell r="H134">
            <v>8.99728508395107E-7</v>
          </cell>
          <cell r="I134">
            <v>1.63708137060387E-6</v>
          </cell>
          <cell r="J134">
            <v>1.69830309703908E-6</v>
          </cell>
          <cell r="K134">
            <v>7.4312741897504803E-6</v>
          </cell>
          <cell r="L134">
            <v>1.19935664307832</v>
          </cell>
          <cell r="M134">
            <v>1.6174852841063102E-5</v>
          </cell>
          <cell r="N134">
            <v>3.4260500075215802E-6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0.55051909979785196</v>
          </cell>
          <cell r="F135">
            <v>6.1571785114988842E-4</v>
          </cell>
          <cell r="G135">
            <v>6.1466991145997518E-4</v>
          </cell>
          <cell r="H135">
            <v>6.1477775960971925E-4</v>
          </cell>
          <cell r="I135">
            <v>6.1554385045536897E-4</v>
          </cell>
          <cell r="J135">
            <v>6.1549056494536458E-4</v>
          </cell>
          <cell r="K135">
            <v>6.1658743388348647E-4</v>
          </cell>
          <cell r="L135">
            <v>6.1741718423302672E-4</v>
          </cell>
          <cell r="M135">
            <v>6.2301385418961353E-4</v>
          </cell>
          <cell r="N135">
            <v>1.1999836972443896</v>
          </cell>
          <cell r="O135">
            <v>1.1999946752211699</v>
          </cell>
          <cell r="P135">
            <v>1.1999965286214398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1.4349601810082167</v>
          </cell>
          <cell r="F136">
            <v>1.2995353820223809</v>
          </cell>
          <cell r="G136">
            <v>1.3189375705667541</v>
          </cell>
          <cell r="H136">
            <v>1.2901763248720481</v>
          </cell>
          <cell r="I136">
            <v>1.2798570181047375</v>
          </cell>
          <cell r="J136">
            <v>0.97462446838225614</v>
          </cell>
          <cell r="K136">
            <v>0.4991412361380716</v>
          </cell>
          <cell r="L136">
            <v>0.50746131849481479</v>
          </cell>
          <cell r="M136">
            <v>0.50243707894978618</v>
          </cell>
          <cell r="N136">
            <v>0.50243692737033963</v>
          </cell>
          <cell r="O136">
            <v>0.50243692937225259</v>
          </cell>
          <cell r="P136">
            <v>0.50243703978689402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14.461261091593432</v>
          </cell>
          <cell r="F137">
            <v>13.051647914505713</v>
          </cell>
          <cell r="G137">
            <v>13.178265398744951</v>
          </cell>
          <cell r="H137">
            <v>12.779634043718589</v>
          </cell>
          <cell r="I137">
            <v>12.342946653003239</v>
          </cell>
          <cell r="J137">
            <v>9.1445793399536388</v>
          </cell>
          <cell r="K137">
            <v>4.5528343193751857</v>
          </cell>
          <cell r="L137">
            <v>4.4961072818640568</v>
          </cell>
          <cell r="M137">
            <v>4.4515925194951018</v>
          </cell>
          <cell r="N137">
            <v>4.4515911765012088</v>
          </cell>
          <cell r="O137">
            <v>4.4515911942381567</v>
          </cell>
          <cell r="P137">
            <v>4.4515921725118828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2843.2557396409702</v>
          </cell>
          <cell r="F138">
            <v>2574.9226234316702</v>
          </cell>
          <cell r="G138">
            <v>2613.3664664528901</v>
          </cell>
          <cell r="H138">
            <v>2556.3784203851301</v>
          </cell>
          <cell r="I138">
            <v>2535.9315615917099</v>
          </cell>
          <cell r="J138">
            <v>1931.1383342884001</v>
          </cell>
          <cell r="K138">
            <v>989.00736293876002</v>
          </cell>
          <cell r="L138">
            <v>1005.49292276696</v>
          </cell>
          <cell r="M138">
            <v>995.53780476940199</v>
          </cell>
          <cell r="N138">
            <v>995.53750442718001</v>
          </cell>
          <cell r="O138">
            <v>995.53750839380496</v>
          </cell>
          <cell r="P138">
            <v>995.53772717134802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30.638531677165666</v>
          </cell>
          <cell r="F139">
            <v>27.747011028358532</v>
          </cell>
          <cell r="G139">
            <v>28.16127657815619</v>
          </cell>
          <cell r="H139">
            <v>27.547181254150161</v>
          </cell>
          <cell r="I139">
            <v>27.326848724048517</v>
          </cell>
          <cell r="J139">
            <v>20.809680326383596</v>
          </cell>
          <cell r="K139">
            <v>10.657406928219405</v>
          </cell>
          <cell r="L139">
            <v>10.835053047057768</v>
          </cell>
          <cell r="M139">
            <v>10.727778068635814</v>
          </cell>
          <cell r="N139">
            <v>10.727774832189434</v>
          </cell>
          <cell r="O139">
            <v>10.727774874933244</v>
          </cell>
          <cell r="P139">
            <v>10.727777232449881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4.51618132886647E-8</v>
          </cell>
          <cell r="G140">
            <v>6.4827703407407202E-8</v>
          </cell>
          <cell r="H140">
            <v>1.0384716999197001E-7</v>
          </cell>
          <cell r="I140">
            <v>7.7677775385352503E-3</v>
          </cell>
          <cell r="J140">
            <v>1.8639803145977901E-5</v>
          </cell>
          <cell r="K140">
            <v>2.3092113740048001E-7</v>
          </cell>
          <cell r="L140">
            <v>3.1684527884152699E-2</v>
          </cell>
          <cell r="M140">
            <v>2.64968525631584E-7</v>
          </cell>
          <cell r="N140">
            <v>2.0418620466450701E-7</v>
          </cell>
          <cell r="O140">
            <v>2.9995888326258701E-7</v>
          </cell>
          <cell r="P140">
            <v>5.6872503665905498E-5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7.2061290883929791E-2</v>
          </cell>
          <cell r="G141">
            <v>7.2061088203335802E-2</v>
          </cell>
          <cell r="H141">
            <v>7.0489684274930908E-2</v>
          </cell>
          <cell r="I141">
            <v>7.203454407177666E-2</v>
          </cell>
          <cell r="J141">
            <v>5.3249326906702914E-2</v>
          </cell>
          <cell r="K141">
            <v>4.7331155667369298E-2</v>
          </cell>
          <cell r="L141">
            <v>3.9471136181980393E-2</v>
          </cell>
          <cell r="M141">
            <v>3.9471290161627731E-2</v>
          </cell>
          <cell r="N141">
            <v>3.9470871915574864E-2</v>
          </cell>
          <cell r="O141">
            <v>3.3076404778017217E-2</v>
          </cell>
          <cell r="P141">
            <v>3.1741991703917526E-2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3.0871886810665798</v>
          </cell>
          <cell r="F142">
            <v>0.37745454044891702</v>
          </cell>
          <cell r="G142">
            <v>1.30432528443165</v>
          </cell>
          <cell r="H142">
            <v>0.53855728442044004</v>
          </cell>
          <cell r="I142">
            <v>0.48999228078787099</v>
          </cell>
          <cell r="J142">
            <v>0.35021361145822999</v>
          </cell>
          <cell r="K142"/>
          <cell r="L142"/>
          <cell r="M142">
            <v>0.12905567136016199</v>
          </cell>
          <cell r="N142">
            <v>0.26981980375486497</v>
          </cell>
          <cell r="O142">
            <v>0.34488029522687702</v>
          </cell>
          <cell r="P142">
            <v>0.491321403805899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1.3278675168270639E-2</v>
          </cell>
          <cell r="F143">
            <v>1.8161306340458618E-3</v>
          </cell>
          <cell r="G143">
            <v>6.1450878345953369E-3</v>
          </cell>
          <cell r="H143">
            <v>2.5660144801682798E-3</v>
          </cell>
          <cell r="I143">
            <v>2.3375304588861222E-3</v>
          </cell>
          <cell r="J143">
            <v>1.6772128526972149E-3</v>
          </cell>
          <cell r="K143"/>
          <cell r="L143"/>
          <cell r="M143">
            <v>6.3894410445610676E-4</v>
          </cell>
          <cell r="N143">
            <v>1.340458886614556E-3</v>
          </cell>
          <cell r="O143">
            <v>1.7363724305656018E-3</v>
          </cell>
          <cell r="P143">
            <v>2.4280641306151747E-3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3.1967180960651591E-2</v>
          </cell>
          <cell r="F144">
            <v>4.327964219969613E-3</v>
          </cell>
          <cell r="G144">
            <v>1.4419822511338816E-2</v>
          </cell>
          <cell r="H144">
            <v>5.8651759546703656E-3</v>
          </cell>
          <cell r="I144">
            <v>5.2960589845440021E-3</v>
          </cell>
          <cell r="J144">
            <v>3.7663727218463822E-3</v>
          </cell>
          <cell r="K144"/>
          <cell r="L144"/>
          <cell r="M144">
            <v>1.3880509855425764E-3</v>
          </cell>
          <cell r="N144">
            <v>2.9120313743695577E-3</v>
          </cell>
          <cell r="O144">
            <v>3.7721194181252792E-3</v>
          </cell>
          <cell r="P144">
            <v>5.2747600078881414E-3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5.4737387962173423E-2</v>
          </cell>
          <cell r="F145">
            <v>6.6924563909382465E-3</v>
          </cell>
          <cell r="G145">
            <v>2.3126334830348472E-2</v>
          </cell>
          <cell r="H145">
            <v>9.5488880216390102E-3</v>
          </cell>
          <cell r="I145">
            <v>8.6878063969480709E-3</v>
          </cell>
          <cell r="J145">
            <v>6.2094611960679131E-3</v>
          </cell>
          <cell r="K145"/>
          <cell r="L145"/>
          <cell r="M145">
            <v>2.2882211234071226E-3</v>
          </cell>
          <cell r="N145">
            <v>4.7840390736678109E-3</v>
          </cell>
          <cell r="O145">
            <v>6.1148988515403752E-3</v>
          </cell>
          <cell r="P145">
            <v>8.7113724079060078E-3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6.2682096800562497E-6</v>
          </cell>
          <cell r="J146"/>
          <cell r="K146"/>
          <cell r="L146"/>
          <cell r="M146">
            <v>5.6828658711729102E-5</v>
          </cell>
          <cell r="N146">
            <v>6.2646014405026403E-5</v>
          </cell>
          <cell r="O146">
            <v>3.5001450867955803E-5</v>
          </cell>
          <cell r="P146">
            <v>6.1917537444176101E-5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3.9534835453417221E-3</v>
          </cell>
          <cell r="F147">
            <v>5.4834803382858635E-4</v>
          </cell>
          <cell r="G147">
            <v>5.4637488291970043E-4</v>
          </cell>
          <cell r="H147">
            <v>5.2451165394651919E-4</v>
          </cell>
          <cell r="I147">
            <v>3.8900321529241043E-4</v>
          </cell>
          <cell r="J147">
            <v>1.4903463352954212E-4</v>
          </cell>
          <cell r="K147"/>
          <cell r="L147"/>
          <cell r="M147">
            <v>5.6828658711729102E-5</v>
          </cell>
          <cell r="N147">
            <v>1.19474673116755E-4</v>
          </cell>
          <cell r="O147">
            <v>1.5445847747536006E-4</v>
          </cell>
          <cell r="P147">
            <v>2.1632681317947401E-4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1.747741279471749E-4</v>
          </cell>
          <cell r="I148">
            <v>3.0770690891794724E-4</v>
          </cell>
          <cell r="J148">
            <v>0.15668996508907956</v>
          </cell>
          <cell r="K148">
            <v>0.19398612441432914</v>
          </cell>
          <cell r="L148">
            <v>0.19181971822347504</v>
          </cell>
          <cell r="M148">
            <v>0.19102357486497798</v>
          </cell>
          <cell r="N148">
            <v>0.18859326148591093</v>
          </cell>
          <cell r="O148">
            <v>0.18984799741344577</v>
          </cell>
          <cell r="P148">
            <v>0.15373215889259015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4.649163994653916E-4</v>
          </cell>
          <cell r="I149">
            <v>8.1853069367335903E-4</v>
          </cell>
          <cell r="J149">
            <v>0.41681074457193618</v>
          </cell>
          <cell r="K149">
            <v>0.51602220287555556</v>
          </cell>
          <cell r="L149">
            <v>0.5102593489688505</v>
          </cell>
          <cell r="M149">
            <v>0.50814152919747857</v>
          </cell>
          <cell r="N149">
            <v>0.50167665616941848</v>
          </cell>
          <cell r="O149">
            <v>0.50501437735596488</v>
          </cell>
          <cell r="P149">
            <v>0.40894268867979683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8.5980368420113934E-4</v>
          </cell>
          <cell r="I150">
            <v>1.4196614767547004E-3</v>
          </cell>
          <cell r="J150">
            <v>0.57336450450188159</v>
          </cell>
          <cell r="K150">
            <v>0.69414278911369931</v>
          </cell>
          <cell r="L150">
            <v>0.67232358226218947</v>
          </cell>
          <cell r="M150">
            <v>0.66963287329893917</v>
          </cell>
          <cell r="N150">
            <v>0.66140644180235464</v>
          </cell>
          <cell r="O150">
            <v>0.66539648173050947</v>
          </cell>
          <cell r="P150">
            <v>0.5400709616722118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1.41008383691674E-5</v>
          </cell>
          <cell r="I151">
            <v>1.57444034326008E-5</v>
          </cell>
          <cell r="J151">
            <v>1.15998198117167E-2</v>
          </cell>
          <cell r="K151">
            <v>2.78450220411379E-3</v>
          </cell>
          <cell r="L151">
            <v>2.4290293886625099E-4</v>
          </cell>
          <cell r="M151">
            <v>9.8431182495866999E-3</v>
          </cell>
          <cell r="N151">
            <v>3.9084380765531902E-3</v>
          </cell>
          <cell r="O151">
            <v>3.41339640027936E-3</v>
          </cell>
          <cell r="P151">
            <v>4.0859453784282398E-3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1.41008383691674E-5</v>
          </cell>
          <cell r="I152">
            <v>2.9831421057260973E-5</v>
          </cell>
          <cell r="J152">
            <v>1.1626925789698818E-2</v>
          </cell>
          <cell r="K152">
            <v>1.4400019599500668E-2</v>
          </cell>
          <cell r="L152">
            <v>1.4627131067872126E-2</v>
          </cell>
          <cell r="M152">
            <v>1.4283835564135853E-2</v>
          </cell>
          <cell r="N152">
            <v>1.3994361797721533E-2</v>
          </cell>
          <cell r="O152">
            <v>1.4087417968439693E-2</v>
          </cell>
          <cell r="P152">
            <v>1.1407671078361183E-2</v>
          </cell>
        </row>
        <row r="153">
          <cell r="B153" t="str">
            <v>ENUC_LRG_BEZ</v>
          </cell>
          <cell r="C153" t="str">
            <v>VAR_fout</v>
          </cell>
          <cell r="D153" t="str">
            <v>LTH</v>
          </cell>
          <cell r="J153"/>
          <cell r="K153"/>
          <cell r="M153">
            <v>2.8750386753958304</v>
          </cell>
          <cell r="N153">
            <v>4.6971145087574255</v>
          </cell>
          <cell r="O153">
            <v>4.7171677444018911</v>
          </cell>
          <cell r="P153">
            <v>4.7654398842542536</v>
          </cell>
        </row>
        <row r="154">
          <cell r="B154" t="str">
            <v>ENUC_LRG_BEZ</v>
          </cell>
          <cell r="C154" t="str">
            <v>VAR_fout</v>
          </cell>
          <cell r="D154" t="str">
            <v>ELC</v>
          </cell>
          <cell r="J154"/>
          <cell r="K154"/>
          <cell r="L154"/>
          <cell r="M154">
            <v>8.1304950719285944</v>
          </cell>
          <cell r="N154">
            <v>31.180228453511294</v>
          </cell>
          <cell r="O154">
            <v>31.175560163203034</v>
          </cell>
          <cell r="P154">
            <v>31.176615475874552</v>
          </cell>
        </row>
        <row r="155">
          <cell r="B155" t="str">
            <v>ENUC_LRG_BEZ</v>
          </cell>
          <cell r="C155" t="str">
            <v>VAR_fin</v>
          </cell>
          <cell r="D155" t="str">
            <v>URN</v>
          </cell>
          <cell r="J155"/>
          <cell r="K155"/>
          <cell r="L155"/>
          <cell r="M155">
            <v>25.798793318568276</v>
          </cell>
          <cell r="N155">
            <v>96.123899485984964</v>
          </cell>
          <cell r="O155">
            <v>96.118739987122154</v>
          </cell>
          <cell r="P155">
            <v>96.143378558935169</v>
          </cell>
        </row>
        <row r="156">
          <cell r="B156" t="str">
            <v>ENUC_LRG_BEZ</v>
          </cell>
          <cell r="C156" t="str">
            <v>VAR_ncap</v>
          </cell>
          <cell r="D156" t="str">
            <v>-</v>
          </cell>
          <cell r="J156"/>
          <cell r="K156"/>
          <cell r="L156">
            <v>1.1999992952707701</v>
          </cell>
          <cell r="M156">
            <v>6.4306413123499306E-8</v>
          </cell>
          <cell r="N156">
            <v>1.21775745448324E-7</v>
          </cell>
          <cell r="O156">
            <v>5.1251525769297495E-7</v>
          </cell>
        </row>
        <row r="157">
          <cell r="B157" t="str">
            <v>ENUC_LRG_BEZ</v>
          </cell>
          <cell r="C157" t="str">
            <v>VAR_cap</v>
          </cell>
          <cell r="D157" t="str">
            <v>-</v>
          </cell>
          <cell r="J157"/>
          <cell r="K157"/>
          <cell r="L157"/>
          <cell r="M157">
            <v>0.32196370380509198</v>
          </cell>
          <cell r="N157">
            <v>1.19999934290031</v>
          </cell>
          <cell r="O157">
            <v>1.19999939818176</v>
          </cell>
          <cell r="P157">
            <v>1.19999964799069</v>
          </cell>
        </row>
        <row r="158">
          <cell r="B158" t="str">
            <v>G-INTC-IMP00-FR</v>
          </cell>
          <cell r="C158" t="str">
            <v>VAR_fout</v>
          </cell>
          <cell r="D158" t="str">
            <v>ELC</v>
          </cell>
          <cell r="E158">
            <v>28.948621858092579</v>
          </cell>
          <cell r="F158">
            <v>21.296135513049567</v>
          </cell>
          <cell r="G158">
            <v>26.514806306141974</v>
          </cell>
          <cell r="H158">
            <v>15.408693228503012</v>
          </cell>
          <cell r="I158">
            <v>23.82716222684596</v>
          </cell>
          <cell r="J158">
            <v>29.973656007684788</v>
          </cell>
          <cell r="K158">
            <v>38.588198605735556</v>
          </cell>
          <cell r="L158">
            <v>50.395044840219356</v>
          </cell>
          <cell r="M158">
            <v>49.800165062555585</v>
          </cell>
          <cell r="N158">
            <v>43.35671027496965</v>
          </cell>
          <cell r="O158">
            <v>42.353818194570088</v>
          </cell>
          <cell r="P158">
            <v>40.228023090660287</v>
          </cell>
        </row>
        <row r="159">
          <cell r="B159" t="str">
            <v>G-INTC-IMP00-FR</v>
          </cell>
          <cell r="C159" t="str">
            <v>VAR_fin</v>
          </cell>
          <cell r="D159" t="str">
            <v>ELC_I-FR</v>
          </cell>
          <cell r="E159">
            <v>28.948621858092579</v>
          </cell>
          <cell r="F159">
            <v>21.296135513049567</v>
          </cell>
          <cell r="G159">
            <v>26.514806306141974</v>
          </cell>
          <cell r="H159">
            <v>15.408693228503012</v>
          </cell>
          <cell r="I159">
            <v>23.82716222684596</v>
          </cell>
          <cell r="J159">
            <v>29.973656007684788</v>
          </cell>
          <cell r="K159">
            <v>38.588198605735556</v>
          </cell>
          <cell r="L159">
            <v>50.395044840219356</v>
          </cell>
          <cell r="M159">
            <v>49.800165062555585</v>
          </cell>
          <cell r="N159">
            <v>43.35671027496965</v>
          </cell>
          <cell r="O159">
            <v>42.353818194570088</v>
          </cell>
          <cell r="P159">
            <v>40.228023090660287</v>
          </cell>
        </row>
        <row r="160">
          <cell r="B160" t="str">
            <v>G-INTC-IMP00-FR</v>
          </cell>
          <cell r="C160" t="str">
            <v>VAR_ncap</v>
          </cell>
          <cell r="D160" t="str">
            <v>-</v>
          </cell>
          <cell r="E160">
            <v>7.40528353717838E-6</v>
          </cell>
          <cell r="F160">
            <v>7.6205368049910796E-6</v>
          </cell>
          <cell r="G160">
            <v>0.64138220881645402</v>
          </cell>
          <cell r="H160">
            <v>0.65860457000429096</v>
          </cell>
          <cell r="I160">
            <v>0.91340223127566</v>
          </cell>
          <cell r="J160">
            <v>1.5865999699048201</v>
          </cell>
          <cell r="K160">
            <v>2.2264420219606601E-6</v>
          </cell>
          <cell r="L160">
            <v>1.11928404629053</v>
          </cell>
          <cell r="M160">
            <v>0.58071658853892805</v>
          </cell>
          <cell r="N160">
            <v>9.2101876935563605E-6</v>
          </cell>
        </row>
        <row r="161">
          <cell r="B161" t="str">
            <v>G-INTC-IMP00-FR</v>
          </cell>
          <cell r="C161" t="str">
            <v>VAR_cap</v>
          </cell>
          <cell r="D161" t="str">
            <v>-</v>
          </cell>
          <cell r="E161">
            <v>1.6999998169682835</v>
          </cell>
          <cell r="F161">
            <v>1.6999996612885557</v>
          </cell>
          <cell r="G161">
            <v>1.6999995736529994</v>
          </cell>
          <cell r="H161">
            <v>1.7000066305892179</v>
          </cell>
          <cell r="I161">
            <v>2.4999998797587892</v>
          </cell>
          <cell r="J161">
            <v>2.99999993848636</v>
          </cell>
          <cell r="K161">
            <v>3.9999999553404493</v>
          </cell>
          <cell r="L161">
            <v>5.4999998692222567</v>
          </cell>
          <cell r="M161">
            <v>5.4999998597979518</v>
          </cell>
          <cell r="N161">
            <v>5.4999980925212038</v>
          </cell>
          <cell r="O161">
            <v>5.4999981306915107</v>
          </cell>
          <cell r="P161">
            <v>5.4999971665383773</v>
          </cell>
        </row>
        <row r="162">
          <cell r="B162" t="str">
            <v>ITOT-CHPWSTCCS</v>
          </cell>
          <cell r="C162" t="str">
            <v>VAR_fout</v>
          </cell>
          <cell r="D162" t="str">
            <v>CO2_O</v>
          </cell>
          <cell r="J162">
            <v>49.779472046281803</v>
          </cell>
          <cell r="K162">
            <v>754.2737892517016</v>
          </cell>
          <cell r="L162">
            <v>715.1823250355809</v>
          </cell>
          <cell r="M162">
            <v>715.14663212081223</v>
          </cell>
          <cell r="N162">
            <v>715.18057242911584</v>
          </cell>
          <cell r="O162">
            <v>715.15102363605263</v>
          </cell>
          <cell r="P162">
            <v>715.18307385216247</v>
          </cell>
        </row>
        <row r="163">
          <cell r="B163" t="str">
            <v>ITOT-CHPWSTCCS</v>
          </cell>
          <cell r="C163" t="str">
            <v>VAR_fout</v>
          </cell>
          <cell r="D163" t="str">
            <v>CO2</v>
          </cell>
          <cell r="J163">
            <v>-49.779472046281803</v>
          </cell>
          <cell r="K163">
            <v>-754.27378925170103</v>
          </cell>
          <cell r="L163">
            <v>-715.18232503558102</v>
          </cell>
          <cell r="M163">
            <v>-715.146632120812</v>
          </cell>
          <cell r="N163">
            <v>-715.18057242911505</v>
          </cell>
          <cell r="O163">
            <v>-715.15102363605297</v>
          </cell>
          <cell r="P163">
            <v>-715.18307385216201</v>
          </cell>
        </row>
        <row r="164">
          <cell r="B164" t="str">
            <v>ITOT-CHPWSTCCS</v>
          </cell>
          <cell r="C164" t="str">
            <v>VAR_fout</v>
          </cell>
          <cell r="D164" t="str">
            <v>ITOT_LTH_CHP</v>
          </cell>
          <cell r="J164">
            <v>0.19834380409586999</v>
          </cell>
          <cell r="K164">
            <v>2.5196287842995466</v>
          </cell>
          <cell r="L164">
            <v>2.0113696497326523</v>
          </cell>
          <cell r="M164">
            <v>2.0112692674343733</v>
          </cell>
          <cell r="N164">
            <v>2.0113647207245844</v>
          </cell>
          <cell r="O164">
            <v>2.0112816180758286</v>
          </cell>
          <cell r="P164">
            <v>2.0113717556948587</v>
          </cell>
        </row>
        <row r="165">
          <cell r="B165" t="str">
            <v>ITOT-CHPWSTCCS</v>
          </cell>
          <cell r="C165" t="str">
            <v>VAR_fout</v>
          </cell>
          <cell r="D165" t="str">
            <v>ITOT_KEV_WST_ELC_CHP</v>
          </cell>
          <cell r="J165">
            <v>3.9159383911322732E-2</v>
          </cell>
          <cell r="K165">
            <v>0.59584805732905555</v>
          </cell>
          <cell r="L165">
            <v>0.5929313152418394</v>
          </cell>
          <cell r="M165">
            <v>0.59290172356128712</v>
          </cell>
          <cell r="N165">
            <v>0.59292986222039257</v>
          </cell>
          <cell r="O165">
            <v>0.59290536440477137</v>
          </cell>
          <cell r="P165">
            <v>0.59293193605807737</v>
          </cell>
        </row>
        <row r="166">
          <cell r="B166" t="str">
            <v>ITOT-CHPWSTCCS</v>
          </cell>
          <cell r="C166" t="str">
            <v>VAR_fout</v>
          </cell>
          <cell r="D166" t="str">
            <v>CO2_I</v>
          </cell>
          <cell r="J166">
            <v>65.154024372970696</v>
          </cell>
          <cell r="K166">
            <v>991.38175763228298</v>
          </cell>
          <cell r="L166">
            <v>986.52883437203695</v>
          </cell>
          <cell r="M166">
            <v>986.47959924922998</v>
          </cell>
          <cell r="N166">
            <v>986.52641681115404</v>
          </cell>
          <cell r="O166">
            <v>986.48565694425497</v>
          </cell>
          <cell r="P166">
            <v>986.52986729626298</v>
          </cell>
        </row>
        <row r="167">
          <cell r="B167" t="str">
            <v>ITOT-CHPWSTCCS</v>
          </cell>
          <cell r="C167" t="str">
            <v>VAR_fin</v>
          </cell>
          <cell r="D167" t="str">
            <v>IWST</v>
          </cell>
          <cell r="J167">
            <v>0.7020907798811491</v>
          </cell>
          <cell r="K167">
            <v>10.682993077934089</v>
          </cell>
          <cell r="L167">
            <v>10.630698646250403</v>
          </cell>
          <cell r="M167">
            <v>10.630168095358083</v>
          </cell>
          <cell r="N167">
            <v>10.630672594947796</v>
          </cell>
          <cell r="O167">
            <v>10.630233372244124</v>
          </cell>
          <cell r="P167">
            <v>10.630709776899391</v>
          </cell>
        </row>
        <row r="168">
          <cell r="B168" t="str">
            <v>ITOT-CHPWSTCCS</v>
          </cell>
          <cell r="C168" t="str">
            <v>VAR_ncap</v>
          </cell>
          <cell r="D168" t="str">
            <v>-</v>
          </cell>
          <cell r="J168">
            <v>2.44761006653569E-3</v>
          </cell>
          <cell r="K168">
            <v>3.1370073902176797E-2</v>
          </cell>
          <cell r="L168">
            <v>2.4376791201021699E-3</v>
          </cell>
          <cell r="M168">
            <v>5.0847978365171897E-8</v>
          </cell>
          <cell r="N168">
            <v>1.7050909275247601E-7</v>
          </cell>
          <cell r="O168">
            <v>3.4863537999931401E-7</v>
          </cell>
          <cell r="P168">
            <v>5.2517568084130299E-3</v>
          </cell>
        </row>
        <row r="169">
          <cell r="B169" t="str">
            <v>ITOT-CHPWSTCCS</v>
          </cell>
          <cell r="C169" t="str">
            <v>VAR_cap</v>
          </cell>
          <cell r="D169" t="str">
            <v>-</v>
          </cell>
          <cell r="J169">
            <v>2.44761006653569E-3</v>
          </cell>
          <cell r="K169">
            <v>3.3817669000704459E-2</v>
          </cell>
          <cell r="L169">
            <v>3.6255339650756224E-2</v>
          </cell>
          <cell r="M169">
            <v>3.6255351983833922E-2</v>
          </cell>
          <cell r="N169">
            <v>3.6255359386675311E-2</v>
          </cell>
          <cell r="O169">
            <v>3.5872408928177196E-2</v>
          </cell>
          <cell r="P169">
            <v>3.9059759159406036E-2</v>
          </cell>
        </row>
        <row r="170">
          <cell r="B170" t="str">
            <v>RHEM-CHPGFC</v>
          </cell>
          <cell r="C170" t="str">
            <v>VAR_fout</v>
          </cell>
          <cell r="D170" t="str">
            <v>CO2_R</v>
          </cell>
          <cell r="J170"/>
          <cell r="K170"/>
          <cell r="L170"/>
          <cell r="M170">
            <v>5.9208024662059801E-2</v>
          </cell>
          <cell r="N170">
            <v>9.2338111636304995E-2</v>
          </cell>
          <cell r="O170">
            <v>8.1910255466909193E-2</v>
          </cell>
          <cell r="P170">
            <v>0.25406463871303597</v>
          </cell>
        </row>
        <row r="171">
          <cell r="B171" t="str">
            <v>RHEM-CHPGFC</v>
          </cell>
          <cell r="C171" t="str">
            <v>VAR_fout</v>
          </cell>
          <cell r="D171" t="str">
            <v>RHEM_LTH_CHPNGA</v>
          </cell>
          <cell r="K171"/>
          <cell r="L171"/>
          <cell r="M171">
            <v>4.724044520909022E-4</v>
          </cell>
          <cell r="N171">
            <v>7.3674025241732657E-4</v>
          </cell>
          <cell r="O171">
            <v>6.5353927234236076E-4</v>
          </cell>
          <cell r="P171">
            <v>2.0271114790933699E-3</v>
          </cell>
        </row>
        <row r="172">
          <cell r="B172" t="str">
            <v>RHEM-CHPGFC</v>
          </cell>
          <cell r="C172" t="str">
            <v>VAR_fout</v>
          </cell>
          <cell r="D172" t="str">
            <v>RHEM_NKEV_GAS_ELC_CHP</v>
          </cell>
          <cell r="J172"/>
          <cell r="K172"/>
          <cell r="L172"/>
          <cell r="M172">
            <v>4.724044520909022E-4</v>
          </cell>
          <cell r="N172">
            <v>7.3674025241732657E-4</v>
          </cell>
          <cell r="O172">
            <v>6.5353927234236076E-4</v>
          </cell>
          <cell r="P172">
            <v>2.0271114790933699E-3</v>
          </cell>
        </row>
        <row r="173">
          <cell r="B173" t="str">
            <v>RHEM-CHPGFC</v>
          </cell>
          <cell r="C173" t="str">
            <v>VAR_fin</v>
          </cell>
          <cell r="D173" t="str">
            <v>RNGA</v>
          </cell>
          <cell r="J173"/>
          <cell r="K173"/>
          <cell r="L173"/>
          <cell r="M173">
            <v>1.0497876713131168E-3</v>
          </cell>
          <cell r="N173">
            <v>1.6372005609273945E-3</v>
          </cell>
          <cell r="O173">
            <v>1.4523094940941336E-3</v>
          </cell>
          <cell r="P173">
            <v>4.5046921757630459E-3</v>
          </cell>
        </row>
        <row r="174">
          <cell r="B174" t="str">
            <v>RHEM-CHPGFC</v>
          </cell>
          <cell r="C174" t="str">
            <v>VAR_ncap</v>
          </cell>
          <cell r="D174" t="str">
            <v>-</v>
          </cell>
          <cell r="J174"/>
          <cell r="K174"/>
          <cell r="L174"/>
          <cell r="M174">
            <v>4.8330193783431602E-5</v>
          </cell>
          <cell r="N174">
            <v>3.40203780261526E-5</v>
          </cell>
          <cell r="O174">
            <v>3.5095317651569598E-7</v>
          </cell>
          <cell r="P174">
            <v>1.04839876233612E-4</v>
          </cell>
        </row>
        <row r="175">
          <cell r="B175" t="str">
            <v>RHEM-CHPGFC</v>
          </cell>
          <cell r="C175" t="str">
            <v>VAR_cap</v>
          </cell>
          <cell r="D175" t="str">
            <v>-</v>
          </cell>
          <cell r="J175"/>
          <cell r="K175"/>
          <cell r="L175"/>
          <cell r="M175">
            <v>4.8330193783431602E-5</v>
          </cell>
          <cell r="N175">
            <v>8.2317508512007301E-5</v>
          </cell>
          <cell r="O175">
            <v>8.2561786618775106E-5</v>
          </cell>
          <cell r="P175">
            <v>1.8714776768026579E-4</v>
          </cell>
        </row>
        <row r="176">
          <cell r="B176" t="str">
            <v>EHYD-RUNS10</v>
          </cell>
          <cell r="C176" t="str">
            <v>VAR_fout</v>
          </cell>
          <cell r="D176" t="str">
            <v>ELC35</v>
          </cell>
          <cell r="F176">
            <v>5.4528317231010729E-4</v>
          </cell>
          <cell r="G176">
            <v>1.417957945256223E-3</v>
          </cell>
          <cell r="H176">
            <v>1.6898218002355308E-3</v>
          </cell>
          <cell r="I176">
            <v>1.8902355825748205E-3</v>
          </cell>
          <cell r="J176">
            <v>1.8996551100399614E-3</v>
          </cell>
          <cell r="K176">
            <v>1.9251042843150255E-3</v>
          </cell>
          <cell r="L176">
            <v>1.8874398513799876E-3</v>
          </cell>
          <cell r="M176">
            <v>1.8943993393353692E-3</v>
          </cell>
          <cell r="N176">
            <v>1.8110387391693701E-3</v>
          </cell>
          <cell r="O176">
            <v>1.8381458811913994E-3</v>
          </cell>
          <cell r="P176">
            <v>2.0061227839791892E-3</v>
          </cell>
        </row>
        <row r="177">
          <cell r="B177" t="str">
            <v>EHYD-RUNS10</v>
          </cell>
          <cell r="C177" t="str">
            <v>VAR_fin</v>
          </cell>
          <cell r="D177" t="str">
            <v>HYDR</v>
          </cell>
          <cell r="F177">
            <v>5.4528317231010729E-4</v>
          </cell>
          <cell r="G177">
            <v>1.417957945256223E-3</v>
          </cell>
          <cell r="H177">
            <v>1.6898218002355308E-3</v>
          </cell>
          <cell r="I177">
            <v>1.8902355825748205E-3</v>
          </cell>
          <cell r="J177">
            <v>1.8996551100399614E-3</v>
          </cell>
          <cell r="K177">
            <v>1.9251042843150255E-3</v>
          </cell>
          <cell r="L177">
            <v>1.8874398513799876E-3</v>
          </cell>
          <cell r="M177">
            <v>1.8943993393353692E-3</v>
          </cell>
          <cell r="N177">
            <v>1.8110387391693701E-3</v>
          </cell>
          <cell r="O177">
            <v>1.8381458811913994E-3</v>
          </cell>
          <cell r="P177">
            <v>2.0061227839791892E-3</v>
          </cell>
        </row>
        <row r="178">
          <cell r="B178" t="str">
            <v>EHYD-RUNS10</v>
          </cell>
          <cell r="C178" t="str">
            <v>VAR_ncap</v>
          </cell>
          <cell r="D178" t="str">
            <v>-</v>
          </cell>
          <cell r="F178">
            <v>4.9182123823896602E-5</v>
          </cell>
          <cell r="G178">
            <v>7.7708225798351E-5</v>
          </cell>
          <cell r="H178">
            <v>1.6166909323048799E-5</v>
          </cell>
          <cell r="I178">
            <v>1.1159523014420301E-5</v>
          </cell>
          <cell r="J178">
            <v>9.8955666183189995E-8</v>
          </cell>
          <cell r="K178">
            <v>1.2110074902111699E-7</v>
          </cell>
          <cell r="L178">
            <v>5.1574186582512997E-8</v>
          </cell>
          <cell r="M178">
            <v>2.7860597390273701E-8</v>
          </cell>
          <cell r="N178">
            <v>7.4972298600078507E-8</v>
          </cell>
          <cell r="O178">
            <v>9.03715772481885E-8</v>
          </cell>
          <cell r="P178">
            <v>1.9117615102449901E-5</v>
          </cell>
        </row>
        <row r="179">
          <cell r="B179" t="str">
            <v>EHYD-RUNS10</v>
          </cell>
          <cell r="C179" t="str">
            <v>VAR_cap</v>
          </cell>
          <cell r="D179" t="str">
            <v>-</v>
          </cell>
          <cell r="F179">
            <v>4.9182123823896602E-5</v>
          </cell>
          <cell r="G179">
            <v>1.2689034962224801E-4</v>
          </cell>
          <cell r="H179">
            <v>1.4305725894529599E-4</v>
          </cell>
          <cell r="I179">
            <v>1.5421678195971699E-4</v>
          </cell>
          <cell r="J179">
            <v>1.5431573762590001E-4</v>
          </cell>
          <cell r="K179">
            <v>1.5443683837492101E-4</v>
          </cell>
          <cell r="L179">
            <v>1.5448841256150299E-4</v>
          </cell>
          <cell r="M179">
            <v>1.5451627315889399E-4</v>
          </cell>
          <cell r="N179">
            <v>1.54591245457494E-4</v>
          </cell>
          <cell r="O179">
            <v>1.54681617034742E-4</v>
          </cell>
          <cell r="P179">
            <v>1.7379923213719199E-4</v>
          </cell>
        </row>
        <row r="180">
          <cell r="B180" t="str">
            <v>SUP_WSTBIO</v>
          </cell>
          <cell r="C180" t="str">
            <v>VAR_fout</v>
          </cell>
          <cell r="D180" t="str">
            <v>ELC35</v>
          </cell>
          <cell r="E180">
            <v>0.11258824208499579</v>
          </cell>
          <cell r="F180">
            <v>0.12398358293589896</v>
          </cell>
          <cell r="G180">
            <v>0.11979993937789216</v>
          </cell>
          <cell r="H180">
            <v>0.12359413033750379</v>
          </cell>
          <cell r="I180">
            <v>0.12335083114592954</v>
          </cell>
          <cell r="J180">
            <v>0.11729189681235122</v>
          </cell>
          <cell r="K180">
            <v>0.18434755569110495</v>
          </cell>
          <cell r="L180">
            <v>0.19689390071064045</v>
          </cell>
          <cell r="M180">
            <v>0.20613866200345943</v>
          </cell>
          <cell r="N180">
            <v>0.20614611865751495</v>
          </cell>
          <cell r="O180">
            <v>0.20614752947964862</v>
          </cell>
          <cell r="P180">
            <v>0.20614506751600664</v>
          </cell>
        </row>
        <row r="181">
          <cell r="B181" t="str">
            <v>SUP_WSTBIO</v>
          </cell>
          <cell r="C181" t="str">
            <v>VAR_fout</v>
          </cell>
          <cell r="D181" t="str">
            <v>BIO</v>
          </cell>
          <cell r="E181">
            <v>5.629412104249786</v>
          </cell>
          <cell r="F181">
            <v>6.1991791467949495</v>
          </cell>
          <cell r="G181">
            <v>5.9899969688946122</v>
          </cell>
          <cell r="H181">
            <v>6.1797065168751981</v>
          </cell>
          <cell r="I181">
            <v>6.1675415572964756</v>
          </cell>
          <cell r="J181">
            <v>5.8645948406175554</v>
          </cell>
          <cell r="K181">
            <v>9.2173777845552483</v>
          </cell>
          <cell r="L181">
            <v>9.8446950355320233</v>
          </cell>
          <cell r="M181">
            <v>10.306933100172971</v>
          </cell>
          <cell r="N181">
            <v>10.307305932875755</v>
          </cell>
          <cell r="O181">
            <v>10.307376473982439</v>
          </cell>
          <cell r="P181">
            <v>10.307253375800325</v>
          </cell>
        </row>
        <row r="182">
          <cell r="B182" t="str">
            <v>SUP_WSTBIO</v>
          </cell>
          <cell r="C182" t="str">
            <v>VAR_fin</v>
          </cell>
          <cell r="D182" t="str">
            <v>CWST</v>
          </cell>
          <cell r="E182">
            <v>9.6793720123929177</v>
          </cell>
          <cell r="F182">
            <v>10.659045744403432</v>
          </cell>
          <cell r="G182">
            <v>10.299371931087933</v>
          </cell>
          <cell r="H182">
            <v>10.625563948158531</v>
          </cell>
          <cell r="I182">
            <v>10.604647169088622</v>
          </cell>
          <cell r="J182">
            <v>10.083751928810416</v>
          </cell>
          <cell r="K182">
            <v>15.848622716415282</v>
          </cell>
          <cell r="L182">
            <v>16.927249921094752</v>
          </cell>
          <cell r="M182">
            <v>17.722035256240272</v>
          </cell>
          <cell r="N182">
            <v>17.722676315441767</v>
          </cell>
          <cell r="O182">
            <v>17.722797605836082</v>
          </cell>
          <cell r="P182">
            <v>17.722585947304669</v>
          </cell>
        </row>
        <row r="183">
          <cell r="B183" t="str">
            <v>SUP_WSTBIO</v>
          </cell>
          <cell r="C183" t="str">
            <v>VAR_ncap</v>
          </cell>
          <cell r="D183" t="str">
            <v>-</v>
          </cell>
          <cell r="E183">
            <v>4.0965921224034299E-3</v>
          </cell>
          <cell r="F183">
            <v>2.1524333353174999E-2</v>
          </cell>
          <cell r="G183">
            <v>1.17281553069101E-7</v>
          </cell>
          <cell r="H183">
            <v>7.2849253284302307E-2</v>
          </cell>
          <cell r="I183">
            <v>0.116854189743214</v>
          </cell>
          <cell r="J183">
            <v>1.6916826423886099E-2</v>
          </cell>
          <cell r="K183">
            <v>0.16468533393263199</v>
          </cell>
          <cell r="L183">
            <v>7.3454717592278201E-2</v>
          </cell>
          <cell r="M183">
            <v>0.101085773848601</v>
          </cell>
          <cell r="N183">
            <v>5.0161764406377297E-2</v>
          </cell>
          <cell r="O183">
            <v>0.164687994747924</v>
          </cell>
          <cell r="P183">
            <v>7.3450484181011702E-2</v>
          </cell>
        </row>
        <row r="184">
          <cell r="B184" t="str">
            <v>SUP_WSTBIO</v>
          </cell>
          <cell r="C184" t="str">
            <v>VAR_cap</v>
          </cell>
          <cell r="D184" t="str">
            <v>-</v>
          </cell>
          <cell r="E184">
            <v>0.21266702301497961</v>
          </cell>
          <cell r="F184">
            <v>0.23419124661605295</v>
          </cell>
          <cell r="G184">
            <v>0.23419067648980066</v>
          </cell>
          <cell r="H184">
            <v>0.23345560376879601</v>
          </cell>
          <cell r="I184">
            <v>0.23299610541126667</v>
          </cell>
          <cell r="J184">
            <v>0.2215514058469123</v>
          </cell>
          <cell r="K184">
            <v>0.34821100771112729</v>
          </cell>
          <cell r="L184">
            <v>0.37191075191087813</v>
          </cell>
          <cell r="M184">
            <v>0.38937304083348667</v>
          </cell>
          <cell r="N184">
            <v>0.38938707633997888</v>
          </cell>
          <cell r="O184">
            <v>0.38938974642191904</v>
          </cell>
          <cell r="P184">
            <v>0.38938535128318835</v>
          </cell>
        </row>
        <row r="185">
          <cell r="B185" t="str">
            <v>ITOT-CHPNGACCS</v>
          </cell>
          <cell r="C185" t="str">
            <v>VAR_fout</v>
          </cell>
          <cell r="D185" t="str">
            <v>CO2_O</v>
          </cell>
          <cell r="J185">
            <v>0.3083925713343878</v>
          </cell>
          <cell r="K185">
            <v>37.97289054408202</v>
          </cell>
          <cell r="L185">
            <v>38.005086350479665</v>
          </cell>
          <cell r="M185">
            <v>37.990183871635935</v>
          </cell>
          <cell r="N185">
            <v>22.026913536775119</v>
          </cell>
          <cell r="O185">
            <v>38.004841261901511</v>
          </cell>
          <cell r="P185">
            <v>37.998962176931563</v>
          </cell>
        </row>
        <row r="186">
          <cell r="B186" t="str">
            <v>ITOT-CHPNGACCS</v>
          </cell>
          <cell r="C186" t="str">
            <v>VAR_fout</v>
          </cell>
          <cell r="D186" t="str">
            <v>CO2</v>
          </cell>
          <cell r="J186">
            <v>-0.30839257133438802</v>
          </cell>
          <cell r="K186">
            <v>-37.972890544081999</v>
          </cell>
          <cell r="L186">
            <v>-38.005086350479701</v>
          </cell>
          <cell r="M186">
            <v>-37.990183871635899</v>
          </cell>
          <cell r="N186">
            <v>-22.026913536775101</v>
          </cell>
          <cell r="O186">
            <v>-38.004841261901497</v>
          </cell>
          <cell r="P186">
            <v>-37.998962176931599</v>
          </cell>
        </row>
        <row r="187">
          <cell r="B187" t="str">
            <v>ITOT-CHPNGACCS</v>
          </cell>
          <cell r="C187" t="str">
            <v>VAR_fout</v>
          </cell>
          <cell r="D187" t="str">
            <v>ITOT_NKEV_GAS_ELC_CHP</v>
          </cell>
          <cell r="J187">
            <v>1.9905807855674059E-3</v>
          </cell>
          <cell r="K187">
            <v>0.24509332002668546</v>
          </cell>
          <cell r="L187">
            <v>0.24531133910182862</v>
          </cell>
          <cell r="M187">
            <v>0.24521514810761866</v>
          </cell>
          <cell r="N187">
            <v>0.14217706562106802</v>
          </cell>
          <cell r="O187">
            <v>0.24530975712917527</v>
          </cell>
          <cell r="P187">
            <v>0.24527180941361498</v>
          </cell>
        </row>
        <row r="188">
          <cell r="B188" t="str">
            <v>ITOT-CHPNGACCS</v>
          </cell>
          <cell r="C188" t="str">
            <v>VAR_fout</v>
          </cell>
          <cell r="D188" t="str">
            <v>ITOT_LTH_CHP</v>
          </cell>
          <cell r="J188">
            <v>2.2545479153507717E-3</v>
          </cell>
          <cell r="K188">
            <v>0.27424364782010802</v>
          </cell>
          <cell r="L188">
            <v>0.27113358532307485</v>
          </cell>
          <cell r="M188">
            <v>0.27102726896105311</v>
          </cell>
          <cell r="N188">
            <v>0.15714307252854928</v>
          </cell>
          <cell r="O188">
            <v>0.271131836826984</v>
          </cell>
          <cell r="P188">
            <v>0.27108989461504873</v>
          </cell>
        </row>
        <row r="189">
          <cell r="B189" t="str">
            <v>ITOT-CHPNGACCS</v>
          </cell>
          <cell r="C189" t="str">
            <v>VAR_fout</v>
          </cell>
          <cell r="D189" t="str">
            <v>CO2_I</v>
          </cell>
          <cell r="J189">
            <v>0.36649480147459801</v>
          </cell>
          <cell r="K189">
            <v>42.731546333684001</v>
          </cell>
          <cell r="L189">
            <v>42.782752141117903</v>
          </cell>
          <cell r="M189">
            <v>42.855868366571897</v>
          </cell>
          <cell r="N189">
            <v>24.895234014496399</v>
          </cell>
          <cell r="O189">
            <v>42.923770106953803</v>
          </cell>
          <cell r="P189">
            <v>42.939694703626202</v>
          </cell>
        </row>
        <row r="190">
          <cell r="B190" t="str">
            <v>ITOT-CHPNGACCS</v>
          </cell>
          <cell r="C190" t="str">
            <v>VAR_fin</v>
          </cell>
          <cell r="D190" t="str">
            <v>INGA</v>
          </cell>
          <cell r="J190">
            <v>6.4981347779184085E-3</v>
          </cell>
          <cell r="K190">
            <v>0.75765153073907765</v>
          </cell>
          <cell r="L190">
            <v>0.75855943512620283</v>
          </cell>
          <cell r="M190">
            <v>0.7598558221023396</v>
          </cell>
          <cell r="N190">
            <v>0.44140485841305754</v>
          </cell>
          <cell r="O190">
            <v>0.7610597536693926</v>
          </cell>
          <cell r="P190">
            <v>0.76134210467422347</v>
          </cell>
        </row>
        <row r="191">
          <cell r="B191" t="str">
            <v>ITOT-CHPNGACCS</v>
          </cell>
          <cell r="C191" t="str">
            <v>VAR_ncap</v>
          </cell>
          <cell r="D191" t="str">
            <v>-</v>
          </cell>
          <cell r="J191">
            <v>2.6985342438659902E-4</v>
          </cell>
          <cell r="K191">
            <v>1.42785844305686E-2</v>
          </cell>
          <cell r="L191">
            <v>5.2519542833947596E-3</v>
          </cell>
          <cell r="M191">
            <v>1.54889206500528E-6</v>
          </cell>
          <cell r="N191">
            <v>1.7674029611578999E-6</v>
          </cell>
          <cell r="O191">
            <v>1.24079167140871E-2</v>
          </cell>
          <cell r="P191">
            <v>5.1827902448286301E-3</v>
          </cell>
        </row>
        <row r="192">
          <cell r="B192" t="str">
            <v>ITOT-CHPNGACCS</v>
          </cell>
          <cell r="C192" t="str">
            <v>VAR_cap</v>
          </cell>
          <cell r="D192" t="str">
            <v>-</v>
          </cell>
          <cell r="J192">
            <v>2.6985342438659902E-4</v>
          </cell>
          <cell r="K192">
            <v>1.4548379952669785E-2</v>
          </cell>
          <cell r="L192">
            <v>1.9800164389570749E-2</v>
          </cell>
          <cell r="M192">
            <v>1.9765842704255902E-2</v>
          </cell>
          <cell r="N192">
            <v>1.9532415432003802E-2</v>
          </cell>
          <cell r="O192">
            <v>1.766273690331507E-2</v>
          </cell>
          <cell r="P192">
            <v>1.7593381429910203E-2</v>
          </cell>
        </row>
        <row r="193">
          <cell r="B193" t="str">
            <v>SCOM-ESOLPV</v>
          </cell>
          <cell r="C193" t="str">
            <v>VAR_fout</v>
          </cell>
          <cell r="D193" t="str">
            <v>SCOM_SOL_ELC</v>
          </cell>
          <cell r="E193">
            <v>2.8396236857719668</v>
          </cell>
          <cell r="F193">
            <v>3.2944550545356099</v>
          </cell>
          <cell r="G193">
            <v>6.5880739898092395</v>
          </cell>
          <cell r="H193">
            <v>7.6095089037110881</v>
          </cell>
          <cell r="I193">
            <v>23.592749133050297</v>
          </cell>
          <cell r="J193">
            <v>24.796316375554802</v>
          </cell>
          <cell r="K193">
            <v>26.06118034458898</v>
          </cell>
          <cell r="L193">
            <v>27.390563148791145</v>
          </cell>
          <cell r="M193">
            <v>28.787757521402131</v>
          </cell>
          <cell r="N193">
            <v>30.256222938054368</v>
          </cell>
          <cell r="O193">
            <v>31.79959510877757</v>
          </cell>
          <cell r="P193">
            <v>33.421696822226302</v>
          </cell>
        </row>
        <row r="194">
          <cell r="B194" t="str">
            <v>SCOM-ESOLPV</v>
          </cell>
          <cell r="C194" t="str">
            <v>VAR_fin</v>
          </cell>
          <cell r="D194" t="str">
            <v>SOL</v>
          </cell>
          <cell r="E194">
            <v>2.8396236857719668</v>
          </cell>
          <cell r="F194">
            <v>3.2944550545356099</v>
          </cell>
          <cell r="G194">
            <v>6.5880739898092395</v>
          </cell>
          <cell r="H194">
            <v>7.6095089037110881</v>
          </cell>
          <cell r="I194">
            <v>23.592749133050297</v>
          </cell>
          <cell r="J194">
            <v>24.796316375554802</v>
          </cell>
          <cell r="K194">
            <v>26.06118034458898</v>
          </cell>
          <cell r="L194">
            <v>27.390563148791145</v>
          </cell>
          <cell r="M194">
            <v>28.787757521402131</v>
          </cell>
          <cell r="N194">
            <v>30.256222938054368</v>
          </cell>
          <cell r="O194">
            <v>31.79959510877757</v>
          </cell>
          <cell r="P194">
            <v>33.421696822226302</v>
          </cell>
        </row>
        <row r="195">
          <cell r="B195" t="str">
            <v>SCOM-ESOLPV</v>
          </cell>
          <cell r="C195" t="str">
            <v>VAR_fin</v>
          </cell>
          <cell r="D195" t="str">
            <v>SOLPVC</v>
          </cell>
          <cell r="E195">
            <v>2.8396236857719699</v>
          </cell>
          <cell r="F195">
            <v>3.2944550545356099</v>
          </cell>
          <cell r="G195">
            <v>6.5880739898092404</v>
          </cell>
          <cell r="H195">
            <v>7.6095089037110899</v>
          </cell>
          <cell r="I195">
            <v>23.592749133050301</v>
          </cell>
          <cell r="J195">
            <v>24.796316375554799</v>
          </cell>
          <cell r="K195">
            <v>26.061180344589001</v>
          </cell>
          <cell r="L195">
            <v>27.390563148791099</v>
          </cell>
          <cell r="M195">
            <v>28.787757521402099</v>
          </cell>
          <cell r="N195">
            <v>30.2562229380543</v>
          </cell>
          <cell r="O195">
            <v>31.799595108777599</v>
          </cell>
          <cell r="P195">
            <v>33.421696822226302</v>
          </cell>
        </row>
        <row r="196">
          <cell r="B196" t="str">
            <v>SCOM-ESOLPV</v>
          </cell>
          <cell r="C196" t="str">
            <v>VAR_ncap</v>
          </cell>
          <cell r="D196" t="str">
            <v>-</v>
          </cell>
          <cell r="G196">
            <v>0.79183771085731802</v>
          </cell>
          <cell r="H196">
            <v>1.3556619120715299E-6</v>
          </cell>
          <cell r="I196">
            <v>4.42088387537886</v>
          </cell>
          <cell r="J196">
            <v>0.66503629115548002</v>
          </cell>
          <cell r="K196">
            <v>1.22104017757968</v>
          </cell>
          <cell r="L196">
            <v>0.46912557860177601</v>
          </cell>
          <cell r="M196">
            <v>3.5126410485977</v>
          </cell>
          <cell r="N196">
            <v>2.2822079348190698</v>
          </cell>
          <cell r="O196">
            <v>1.6028514027479099</v>
          </cell>
          <cell r="P196">
            <v>0.87041358174463501</v>
          </cell>
        </row>
        <row r="197">
          <cell r="B197" t="str">
            <v>SCOM-ESOLPV</v>
          </cell>
          <cell r="C197" t="str">
            <v>VAR_cap</v>
          </cell>
          <cell r="D197" t="str">
            <v>-</v>
          </cell>
          <cell r="E197">
            <v>0.90292899999999998</v>
          </cell>
          <cell r="F197">
            <v>1.12310126156801</v>
          </cell>
          <cell r="G197">
            <v>1.9670667108573181</v>
          </cell>
          <cell r="H197">
            <v>1.882498244759911</v>
          </cell>
          <cell r="I197">
            <v>5.8365537627626383</v>
          </cell>
          <cell r="J197">
            <v>6.1343014409798924</v>
          </cell>
          <cell r="K197">
            <v>6.4472130882702396</v>
          </cell>
          <cell r="L197">
            <v>6.7760859227157901</v>
          </cell>
          <cell r="M197">
            <v>7.1217345267416796</v>
          </cell>
          <cell r="N197">
            <v>7.4850147395982303</v>
          </cell>
          <cell r="O197">
            <v>7.86682596476646</v>
          </cell>
          <cell r="P197">
            <v>8.2681139679093203</v>
          </cell>
        </row>
        <row r="198">
          <cell r="B198" t="str">
            <v>D-SCOM_LTH</v>
          </cell>
          <cell r="C198" t="str">
            <v>VAR_fout</v>
          </cell>
          <cell r="D198" t="str">
            <v>SCOM_LTH_DH</v>
          </cell>
          <cell r="E198">
            <v>5.6100015863883765</v>
          </cell>
          <cell r="F198">
            <v>6.0767032119591926</v>
          </cell>
          <cell r="G198">
            <v>6.0767032852668317</v>
          </cell>
          <cell r="H198">
            <v>6.0767031672255225</v>
          </cell>
          <cell r="I198">
            <v>6.0767027994602909</v>
          </cell>
          <cell r="J198">
            <v>6.0767035633576603</v>
          </cell>
          <cell r="K198">
            <v>6.8314028614839577</v>
          </cell>
          <cell r="L198">
            <v>6.8314084618867907</v>
          </cell>
          <cell r="M198">
            <v>8.4097468868950713</v>
          </cell>
          <cell r="N198">
            <v>8.4097484275866723</v>
          </cell>
          <cell r="O198">
            <v>8.4097493283972184</v>
          </cell>
          <cell r="P198">
            <v>8.4097521980250161</v>
          </cell>
        </row>
        <row r="199">
          <cell r="B199" t="str">
            <v>D-SCOM_LTH</v>
          </cell>
          <cell r="C199" t="str">
            <v>VAR_fin</v>
          </cell>
          <cell r="D199" t="str">
            <v>LTH</v>
          </cell>
          <cell r="E199">
            <v>6.0987774583038581</v>
          </cell>
          <cell r="F199">
            <v>6.604404662330424</v>
          </cell>
          <cell r="G199">
            <v>6.6018021918627605</v>
          </cell>
          <cell r="H199">
            <v>6.5974690352256404</v>
          </cell>
          <cell r="I199">
            <v>6.5931412919607428</v>
          </cell>
          <cell r="J199">
            <v>6.5888204492264864</v>
          </cell>
          <cell r="K199">
            <v>7.4022703264130225</v>
          </cell>
          <cell r="L199">
            <v>7.3974307045849317</v>
          </cell>
          <cell r="M199">
            <v>9.1065437216914482</v>
          </cell>
          <cell r="N199">
            <v>9.106545390038395</v>
          </cell>
          <cell r="O199">
            <v>9.1065463654863645</v>
          </cell>
          <cell r="P199">
            <v>9.1065494728796601</v>
          </cell>
        </row>
        <row r="200">
          <cell r="B200" t="str">
            <v>D-SCOM_LTH</v>
          </cell>
          <cell r="C200" t="str">
            <v>VAR_ncap</v>
          </cell>
          <cell r="D200" t="str">
            <v>-</v>
          </cell>
          <cell r="E200">
            <v>0.84970024370988295</v>
          </cell>
          <cell r="F200">
            <v>2.2537281707961399E-8</v>
          </cell>
          <cell r="G200">
            <v>1.7159918410236201E-8</v>
          </cell>
          <cell r="H200">
            <v>1.41400522993831E-8</v>
          </cell>
          <cell r="I200">
            <v>2.0269723755493901E-8</v>
          </cell>
          <cell r="J200">
            <v>1.8901682051800999E-8</v>
          </cell>
          <cell r="K200">
            <v>2.2945132495706101E-8</v>
          </cell>
          <cell r="L200">
            <v>3.33557144575785E-8</v>
          </cell>
          <cell r="M200">
            <v>4.0688683407110798E-8</v>
          </cell>
          <cell r="N200">
            <v>7.5590580379357394E-8</v>
          </cell>
          <cell r="O200">
            <v>1.20079516346827E-7</v>
          </cell>
          <cell r="P200">
            <v>5.4303463577931403E-7</v>
          </cell>
        </row>
        <row r="201">
          <cell r="B201" t="str">
            <v>D-SCOM_LTH</v>
          </cell>
          <cell r="C201" t="str">
            <v>VAR_cap</v>
          </cell>
          <cell r="D201" t="str">
            <v>-</v>
          </cell>
          <cell r="E201">
            <v>0.84970024370988295</v>
          </cell>
          <cell r="F201">
            <v>0.84970026624716499</v>
          </cell>
          <cell r="G201">
            <v>0.84970028340708303</v>
          </cell>
          <cell r="H201">
            <v>0.84970029754713505</v>
          </cell>
          <cell r="I201">
            <v>0.84970031781685895</v>
          </cell>
          <cell r="J201">
            <v>0.84970033671854095</v>
          </cell>
          <cell r="K201">
            <v>0.84970035966367397</v>
          </cell>
          <cell r="L201">
            <v>0.84970039301938804</v>
          </cell>
          <cell r="M201">
            <v>0.84970043370807202</v>
          </cell>
          <cell r="N201">
            <v>0.84970050929865204</v>
          </cell>
          <cell r="O201">
            <v>0.84970062937816804</v>
          </cell>
          <cell r="P201">
            <v>0.84970117241280396</v>
          </cell>
        </row>
        <row r="202">
          <cell r="B202" t="str">
            <v>EHYD-RUNS15</v>
          </cell>
          <cell r="C202" t="str">
            <v>VAR_fout</v>
          </cell>
          <cell r="D202" t="str">
            <v>ELC35</v>
          </cell>
          <cell r="F202">
            <v>1.6464152666765937E-4</v>
          </cell>
          <cell r="G202">
            <v>2.2169213048981967E-3</v>
          </cell>
          <cell r="H202">
            <v>6.9782958690911062E-3</v>
          </cell>
          <cell r="I202">
            <v>6.6169399977753923E-3</v>
          </cell>
          <cell r="J202">
            <v>7.0335810508751996E-3</v>
          </cell>
          <cell r="K202">
            <v>6.6836741701121593E-3</v>
          </cell>
          <cell r="L202">
            <v>7.0354364977914625E-3</v>
          </cell>
          <cell r="M202">
            <v>7.0362984651212547E-3</v>
          </cell>
          <cell r="N202">
            <v>7.0457385728849853E-3</v>
          </cell>
          <cell r="O202">
            <v>7.0326427381808649E-3</v>
          </cell>
          <cell r="P202">
            <v>7.027902090305343E-3</v>
          </cell>
        </row>
        <row r="203">
          <cell r="B203" t="str">
            <v>EHYD-RUNS15</v>
          </cell>
          <cell r="C203" t="str">
            <v>VAR_fin</v>
          </cell>
          <cell r="D203" t="str">
            <v>HYDR</v>
          </cell>
          <cell r="F203">
            <v>1.6464152666765937E-4</v>
          </cell>
          <cell r="G203">
            <v>2.2169213048981967E-3</v>
          </cell>
          <cell r="H203">
            <v>6.9782958690911062E-3</v>
          </cell>
          <cell r="I203">
            <v>6.6169399977753923E-3</v>
          </cell>
          <cell r="J203">
            <v>7.0335810508751996E-3</v>
          </cell>
          <cell r="K203">
            <v>6.6836741701121593E-3</v>
          </cell>
          <cell r="L203">
            <v>7.0354364977914625E-3</v>
          </cell>
          <cell r="M203">
            <v>7.0362984651212547E-3</v>
          </cell>
          <cell r="N203">
            <v>7.0457385728849853E-3</v>
          </cell>
          <cell r="O203">
            <v>7.0326427381808649E-3</v>
          </cell>
          <cell r="P203">
            <v>7.027902090305343E-3</v>
          </cell>
        </row>
        <row r="204">
          <cell r="B204" t="str">
            <v>EHYD-RUNS15</v>
          </cell>
          <cell r="C204" t="str">
            <v>VAR_ncap</v>
          </cell>
          <cell r="D204" t="str">
            <v>-</v>
          </cell>
          <cell r="F204">
            <v>1.40251062781884E-5</v>
          </cell>
          <cell r="G204">
            <v>1.3236201512405399E-4</v>
          </cell>
          <cell r="H204">
            <v>2.8221875333374401E-4</v>
          </cell>
          <cell r="I204">
            <v>1.9806383013877899E-8</v>
          </cell>
          <cell r="J204">
            <v>1.3607571512744E-8</v>
          </cell>
          <cell r="K204">
            <v>1.7095065118035401E-8</v>
          </cell>
          <cell r="L204">
            <v>2.44366685483972E-8</v>
          </cell>
          <cell r="M204">
            <v>1.5681870143561701E-8</v>
          </cell>
          <cell r="N204">
            <v>6.22102761190964E-8</v>
          </cell>
          <cell r="O204">
            <v>5.1029318279555603E-8</v>
          </cell>
          <cell r="P204">
            <v>5.4922953169071201E-6</v>
          </cell>
        </row>
        <row r="205">
          <cell r="B205" t="str">
            <v>EHYD-RUNS15</v>
          </cell>
          <cell r="C205" t="str">
            <v>VAR_cap</v>
          </cell>
          <cell r="D205" t="str">
            <v>-</v>
          </cell>
          <cell r="F205">
            <v>1.40251062781884E-5</v>
          </cell>
          <cell r="G205">
            <v>1.4638712140224299E-4</v>
          </cell>
          <cell r="H205">
            <v>4.2860587473598702E-4</v>
          </cell>
          <cell r="I205">
            <v>4.2862568111900101E-4</v>
          </cell>
          <cell r="J205">
            <v>4.2863928869051298E-4</v>
          </cell>
          <cell r="K205">
            <v>4.2865638375563098E-4</v>
          </cell>
          <cell r="L205">
            <v>4.2868082042418E-4</v>
          </cell>
          <cell r="M205">
            <v>4.28696502294323E-4</v>
          </cell>
          <cell r="N205">
            <v>4.28758712570442E-4</v>
          </cell>
          <cell r="O205">
            <v>4.28809741888722E-4</v>
          </cell>
          <cell r="P205">
            <v>4.34302037205629E-4</v>
          </cell>
        </row>
        <row r="206">
          <cell r="B206" t="str">
            <v>EHYD-RUN10</v>
          </cell>
          <cell r="C206" t="str">
            <v>VAR_fout</v>
          </cell>
          <cell r="D206" t="str">
            <v>ELC13</v>
          </cell>
          <cell r="F206">
            <v>6.044413348141567E-4</v>
          </cell>
          <cell r="G206">
            <v>1.4308721845266675E-3</v>
          </cell>
          <cell r="H206">
            <v>1.5501982914423007E-3</v>
          </cell>
          <cell r="I206">
            <v>1.8908036383191316E-3</v>
          </cell>
          <cell r="J206">
            <v>1.8816778734843402E-3</v>
          </cell>
          <cell r="K206">
            <v>1.9165210618585769E-3</v>
          </cell>
          <cell r="L206">
            <v>1.857678460942149E-3</v>
          </cell>
          <cell r="M206">
            <v>1.8358073826117514E-3</v>
          </cell>
          <cell r="N206">
            <v>1.7650068993888934E-3</v>
          </cell>
          <cell r="O206">
            <v>1.758473201446203E-3</v>
          </cell>
          <cell r="P206">
            <v>1.768048012648132E-3</v>
          </cell>
        </row>
        <row r="207">
          <cell r="B207" t="str">
            <v>EHYD-RUN10</v>
          </cell>
          <cell r="C207" t="str">
            <v>VAR_fin</v>
          </cell>
          <cell r="D207" t="str">
            <v>HYDR</v>
          </cell>
          <cell r="F207">
            <v>6.044413348141567E-4</v>
          </cell>
          <cell r="G207">
            <v>1.4308721845266675E-3</v>
          </cell>
          <cell r="H207">
            <v>1.5501982914423007E-3</v>
          </cell>
          <cell r="I207">
            <v>1.8908036383191316E-3</v>
          </cell>
          <cell r="J207">
            <v>1.8816778734843402E-3</v>
          </cell>
          <cell r="K207">
            <v>1.9165210618585769E-3</v>
          </cell>
          <cell r="L207">
            <v>1.857678460942149E-3</v>
          </cell>
          <cell r="M207">
            <v>1.8358073826117514E-3</v>
          </cell>
          <cell r="N207">
            <v>1.7650068993888934E-3</v>
          </cell>
          <cell r="O207">
            <v>1.758473201446203E-3</v>
          </cell>
          <cell r="P207">
            <v>1.768048012648132E-3</v>
          </cell>
        </row>
        <row r="208">
          <cell r="B208" t="str">
            <v>EHYD-RUN10</v>
          </cell>
          <cell r="C208" t="str">
            <v>VAR_ncap</v>
          </cell>
          <cell r="D208" t="str">
            <v>-</v>
          </cell>
          <cell r="F208">
            <v>5.2302495613379602E-5</v>
          </cell>
          <cell r="G208">
            <v>6.9499803737494494E-5</v>
          </cell>
          <cell r="H208">
            <v>2.1864912023779002E-6</v>
          </cell>
          <cell r="I208">
            <v>2.5012890236446999E-5</v>
          </cell>
          <cell r="J208">
            <v>1.2522056693860001E-7</v>
          </cell>
          <cell r="K208">
            <v>9.7414874355105006E-8</v>
          </cell>
          <cell r="L208">
            <v>3.91559154407115E-8</v>
          </cell>
          <cell r="M208">
            <v>2.3260101882289301E-8</v>
          </cell>
          <cell r="N208">
            <v>8.2643447086070897E-8</v>
          </cell>
          <cell r="O208">
            <v>5.6167252847375298E-8</v>
          </cell>
          <cell r="P208">
            <v>1.70318098059076E-6</v>
          </cell>
        </row>
        <row r="209">
          <cell r="B209" t="str">
            <v>EHYD-RUN10</v>
          </cell>
          <cell r="C209" t="str">
            <v>VAR_cap</v>
          </cell>
          <cell r="D209" t="str">
            <v>-</v>
          </cell>
          <cell r="F209">
            <v>5.2302495613379602E-5</v>
          </cell>
          <cell r="G209">
            <v>1.21802299350874E-4</v>
          </cell>
          <cell r="H209">
            <v>1.2398879055325199E-4</v>
          </cell>
          <cell r="I209">
            <v>1.4900168078969901E-4</v>
          </cell>
          <cell r="J209">
            <v>1.49126901356638E-4</v>
          </cell>
          <cell r="K209">
            <v>1.4922431623099299E-4</v>
          </cell>
          <cell r="L209">
            <v>1.4926347214643299E-4</v>
          </cell>
          <cell r="M209">
            <v>1.4928673224831601E-4</v>
          </cell>
          <cell r="N209">
            <v>1.4936937569540201E-4</v>
          </cell>
          <cell r="O209">
            <v>1.4942554294824901E-4</v>
          </cell>
          <cell r="P209">
            <v>1.5112872392883999E-4</v>
          </cell>
        </row>
        <row r="210">
          <cell r="B210" t="str">
            <v>ITOT-CHPWOD</v>
          </cell>
          <cell r="C210" t="str">
            <v>VAR_fout</v>
          </cell>
          <cell r="D210" t="str">
            <v>ITOT_LTH_CHP</v>
          </cell>
          <cell r="E210">
            <v>0.65957207790589445</v>
          </cell>
          <cell r="F210">
            <v>0.84351614807671915</v>
          </cell>
          <cell r="G210">
            <v>3.3628603484852189</v>
          </cell>
          <cell r="H210">
            <v>3.3675520211177301</v>
          </cell>
          <cell r="I210">
            <v>3.3645995508217497</v>
          </cell>
          <cell r="J210">
            <v>1.3736653541182233</v>
          </cell>
          <cell r="K210">
            <v>0.43719689525883687</v>
          </cell>
          <cell r="L210">
            <v>1.3430796836002713E-3</v>
          </cell>
          <cell r="M210">
            <v>1.1214119241591486E-3</v>
          </cell>
          <cell r="N210">
            <v>1.1340935156846194E-3</v>
          </cell>
          <cell r="O210">
            <v>9.2804668856494949E-4</v>
          </cell>
          <cell r="P210">
            <v>1.1874292994230461E-3</v>
          </cell>
        </row>
        <row r="211">
          <cell r="B211" t="str">
            <v>ITOT-CHPWOD</v>
          </cell>
          <cell r="C211" t="str">
            <v>VAR_fout</v>
          </cell>
          <cell r="D211" t="str">
            <v>ITOT_KEV_WOD_ELC_CHP</v>
          </cell>
          <cell r="E211">
            <v>0.17246292296113241</v>
          </cell>
          <cell r="F211">
            <v>0.24220737833386427</v>
          </cell>
          <cell r="G211">
            <v>1.1323118805290979</v>
          </cell>
          <cell r="H211">
            <v>1.5919336827101949</v>
          </cell>
          <cell r="I211">
            <v>1.590537969479368</v>
          </cell>
          <cell r="J211">
            <v>0.64936907649224984</v>
          </cell>
          <cell r="K211">
            <v>0.2066748959405407</v>
          </cell>
          <cell r="L211">
            <v>6.3491039588376363E-4</v>
          </cell>
          <cell r="M211">
            <v>5.3012200051159625E-4</v>
          </cell>
          <cell r="N211">
            <v>5.3611693468727376E-4</v>
          </cell>
          <cell r="O211">
            <v>4.3871298004888385E-4</v>
          </cell>
          <cell r="P211">
            <v>5.6133021427271098E-4</v>
          </cell>
        </row>
        <row r="212">
          <cell r="B212" t="str">
            <v>ITOT-CHPWOD</v>
          </cell>
          <cell r="C212" t="str">
            <v>VAR_fin</v>
          </cell>
          <cell r="D212" t="str">
            <v>IWOD</v>
          </cell>
          <cell r="E212">
            <v>0.87269936065982789</v>
          </cell>
          <cell r="F212">
            <v>1.0725915462507314</v>
          </cell>
          <cell r="G212">
            <v>4.5387121450519858</v>
          </cell>
          <cell r="H212">
            <v>5.2368420133673554</v>
          </cell>
          <cell r="I212">
            <v>5.5743879239609111</v>
          </cell>
          <cell r="J212">
            <v>1.847939484503488</v>
          </cell>
          <cell r="K212">
            <v>0.57453988914235399</v>
          </cell>
          <cell r="L212">
            <v>1.8394535669895755E-3</v>
          </cell>
          <cell r="M212">
            <v>1.5550560220376176E-3</v>
          </cell>
          <cell r="N212">
            <v>1.7225230826127056E-3</v>
          </cell>
          <cell r="O212">
            <v>1.3249370936656885E-3</v>
          </cell>
          <cell r="P212">
            <v>2.2325461636215479E-3</v>
          </cell>
        </row>
        <row r="213">
          <cell r="B213" t="str">
            <v>ITOT-CHPWOD</v>
          </cell>
          <cell r="C213" t="str">
            <v>VAR_ncap</v>
          </cell>
          <cell r="D213" t="str">
            <v>-</v>
          </cell>
          <cell r="F213">
            <v>7.2765062886712903E-3</v>
          </cell>
          <cell r="G213">
            <v>3.2911226614140802E-2</v>
          </cell>
          <cell r="H213">
            <v>1.6994846460223201E-2</v>
          </cell>
          <cell r="I213">
            <v>2.12620967117228E-2</v>
          </cell>
          <cell r="J213">
            <v>3.3499780365552101E-7</v>
          </cell>
          <cell r="K213">
            <v>3.6537601046905401E-7</v>
          </cell>
          <cell r="L213">
            <v>4.3643811806428099E-5</v>
          </cell>
          <cell r="M213">
            <v>2.9678251954005801E-7</v>
          </cell>
          <cell r="N213">
            <v>7.9314261008473301E-7</v>
          </cell>
          <cell r="O213">
            <v>2.5035237430647398E-5</v>
          </cell>
          <cell r="P213">
            <v>1.6074556040756E-5</v>
          </cell>
        </row>
        <row r="214">
          <cell r="B214" t="str">
            <v>ITOT-CHPWOD</v>
          </cell>
          <cell r="C214" t="str">
            <v>VAR_cap</v>
          </cell>
          <cell r="D214" t="str">
            <v>-</v>
          </cell>
          <cell r="E214">
            <v>6.383079888864121E-3</v>
          </cell>
          <cell r="F214">
            <v>8.9554956658992706E-3</v>
          </cell>
          <cell r="G214">
            <v>4.1866635067686231E-2</v>
          </cell>
          <cell r="H214">
            <v>5.8861010993794281E-2</v>
          </cell>
          <cell r="I214">
            <v>7.491012888084933E-2</v>
          </cell>
          <cell r="J214">
            <v>4.1933117709664042E-2</v>
          </cell>
          <cell r="K214">
            <v>1.546302388969604E-2</v>
          </cell>
          <cell r="L214">
            <v>4.4240867305733976E-5</v>
          </cell>
          <cell r="M214">
            <v>3.9493003833171501E-5</v>
          </cell>
          <cell r="N214">
            <v>3.9794207497641376E-5</v>
          </cell>
          <cell r="O214">
            <v>3.2744096182079218E-5</v>
          </cell>
          <cell r="P214">
            <v>4.1707495467103664E-5</v>
          </cell>
        </row>
        <row r="215">
          <cell r="B215" t="str">
            <v>EHYD-RUN15</v>
          </cell>
          <cell r="C215" t="str">
            <v>VAR_fout</v>
          </cell>
          <cell r="D215" t="str">
            <v>ELC13</v>
          </cell>
          <cell r="F215">
            <v>2.533221495145128E-4</v>
          </cell>
          <cell r="G215">
            <v>2.5802224045696657E-4</v>
          </cell>
          <cell r="H215">
            <v>0.24453714659341477</v>
          </cell>
          <cell r="I215">
            <v>0.35099210420378457</v>
          </cell>
          <cell r="J215">
            <v>0.35099318195479268</v>
          </cell>
          <cell r="K215">
            <v>0.35099349656270373</v>
          </cell>
          <cell r="L215">
            <v>0.35099373835041614</v>
          </cell>
          <cell r="M215">
            <v>0.35099428422384082</v>
          </cell>
          <cell r="N215">
            <v>0.35099445317942485</v>
          </cell>
          <cell r="O215">
            <v>0.35099606177056458</v>
          </cell>
          <cell r="P215">
            <v>0.3510006631137742</v>
          </cell>
        </row>
        <row r="216">
          <cell r="B216" t="str">
            <v>EHYD-RUN15</v>
          </cell>
          <cell r="C216" t="str">
            <v>VAR_fin</v>
          </cell>
          <cell r="D216" t="str">
            <v>HYDR</v>
          </cell>
          <cell r="F216">
            <v>2.533221495145128E-4</v>
          </cell>
          <cell r="G216">
            <v>2.5802224045696657E-4</v>
          </cell>
          <cell r="H216">
            <v>0.24453714659341477</v>
          </cell>
          <cell r="I216">
            <v>0.35099210420378457</v>
          </cell>
          <cell r="J216">
            <v>0.35099318195479268</v>
          </cell>
          <cell r="K216">
            <v>0.35099349656270373</v>
          </cell>
          <cell r="L216">
            <v>0.35099373835041614</v>
          </cell>
          <cell r="M216">
            <v>0.35099428422384082</v>
          </cell>
          <cell r="N216">
            <v>0.35099445317942485</v>
          </cell>
          <cell r="O216">
            <v>0.35099606177056458</v>
          </cell>
          <cell r="P216">
            <v>0.3510006631137742</v>
          </cell>
        </row>
        <row r="217">
          <cell r="B217" t="str">
            <v>EHYD-RUN15</v>
          </cell>
          <cell r="C217" t="str">
            <v>VAR_ncap</v>
          </cell>
          <cell r="D217" t="str">
            <v>-</v>
          </cell>
          <cell r="F217">
            <v>2.1796435642608301E-5</v>
          </cell>
          <cell r="G217">
            <v>2.4931026195951101E-2</v>
          </cell>
          <cell r="H217">
            <v>3.67676353815325E-8</v>
          </cell>
          <cell r="I217">
            <v>4.0428118371700703E-8</v>
          </cell>
          <cell r="J217">
            <v>2.6550174911429E-8</v>
          </cell>
          <cell r="K217">
            <v>2.9002607091764501E-8</v>
          </cell>
          <cell r="L217">
            <v>2.5691329963203599E-8</v>
          </cell>
          <cell r="M217">
            <v>3.8714212724702497E-8</v>
          </cell>
          <cell r="N217">
            <v>8.8200825359834694E-8</v>
          </cell>
          <cell r="O217">
            <v>4.4883249989045301E-7</v>
          </cell>
        </row>
        <row r="218">
          <cell r="B218" t="str">
            <v>EHYD-RUN15</v>
          </cell>
          <cell r="C218" t="str">
            <v>VAR_cap</v>
          </cell>
          <cell r="D218" t="str">
            <v>-</v>
          </cell>
          <cell r="F218">
            <v>2.1796435642608301E-5</v>
          </cell>
          <cell r="G218">
            <v>2.1796435642608301E-5</v>
          </cell>
          <cell r="H218">
            <v>1.7384757834375798E-2</v>
          </cell>
          <cell r="I218">
            <v>2.4952859399229001E-2</v>
          </cell>
          <cell r="J218">
            <v>2.49528913375664E-2</v>
          </cell>
          <cell r="K218">
            <v>2.49529309178796E-2</v>
          </cell>
          <cell r="L218">
            <v>2.4952955380129399E-2</v>
          </cell>
          <cell r="M218">
            <v>2.49529836597354E-2</v>
          </cell>
          <cell r="N218">
            <v>2.49530197856721E-2</v>
          </cell>
          <cell r="O218">
            <v>2.4953162628911899E-2</v>
          </cell>
          <cell r="P218">
            <v>2.4953556818997399E-2</v>
          </cell>
        </row>
        <row r="219">
          <cell r="B219" t="str">
            <v>SCOM-SWHSTG-CHPWOD</v>
          </cell>
          <cell r="C219" t="str">
            <v>VAR_fout</v>
          </cell>
          <cell r="D219" t="str">
            <v>AUX_SCOM-CHPWOD_OUT</v>
          </cell>
          <cell r="E219">
            <v>2.4098363772167071E-5</v>
          </cell>
          <cell r="F219">
            <v>1.8326552868690858E-5</v>
          </cell>
          <cell r="G219">
            <v>1.8719264715961311E-5</v>
          </cell>
          <cell r="H219">
            <v>4.7515317269272619E-4</v>
          </cell>
          <cell r="I219">
            <v>6.2848635820292418E-4</v>
          </cell>
          <cell r="J219">
            <v>5.7569327683270029E-3</v>
          </cell>
          <cell r="K219">
            <v>4.2182841681037454E-3</v>
          </cell>
          <cell r="L219">
            <v>6.3705111104609994E-3</v>
          </cell>
          <cell r="M219">
            <v>9.3541473218084255E-3</v>
          </cell>
          <cell r="N219">
            <v>1.4023034592878809E-2</v>
          </cell>
          <cell r="O219">
            <v>1.4659138134105749E-2</v>
          </cell>
          <cell r="P219">
            <v>2.801419168244337E-2</v>
          </cell>
        </row>
        <row r="220">
          <cell r="B220" t="str">
            <v>SCOM-SWHSTG-CHPWOD</v>
          </cell>
          <cell r="C220" t="str">
            <v>VAR_fout</v>
          </cell>
          <cell r="D220" t="str">
            <v>SCOM_LTH_CHPWOD</v>
          </cell>
          <cell r="E220">
            <v>2.4098363772167112E-5</v>
          </cell>
          <cell r="F220">
            <v>1.8341532426591215E-5</v>
          </cell>
          <cell r="G220">
            <v>1.8743171822878255E-5</v>
          </cell>
          <cell r="H220">
            <v>4.7515317269272494E-4</v>
          </cell>
          <cell r="I220">
            <v>6.2918545315086903E-4</v>
          </cell>
          <cell r="J220">
            <v>5.756932768326996E-3</v>
          </cell>
          <cell r="K220">
            <v>4.2224076130383485E-3</v>
          </cell>
          <cell r="L220">
            <v>6.3705111104609977E-3</v>
          </cell>
          <cell r="M220">
            <v>9.3541473218084255E-3</v>
          </cell>
          <cell r="N220">
            <v>1.4023034592878807E-2</v>
          </cell>
          <cell r="O220">
            <v>1.4659138134105749E-2</v>
          </cell>
          <cell r="P220">
            <v>2.8014191682443363E-2</v>
          </cell>
        </row>
        <row r="221">
          <cell r="B221" t="str">
            <v>SCOM-SWHSTG-CHPWOD</v>
          </cell>
          <cell r="C221" t="str">
            <v>VAR_fin</v>
          </cell>
          <cell r="D221" t="str">
            <v>AUX_SCOM-CHPWOD_IN</v>
          </cell>
          <cell r="E221">
            <v>2.4098363772167112E-5</v>
          </cell>
          <cell r="F221">
            <v>1.8341532426591215E-5</v>
          </cell>
          <cell r="G221">
            <v>1.8743171822878255E-5</v>
          </cell>
          <cell r="H221">
            <v>5.4575905248118069E-4</v>
          </cell>
          <cell r="I221">
            <v>6.9884280287216315E-4</v>
          </cell>
          <cell r="J221">
            <v>6.1902502885195602E-3</v>
          </cell>
          <cell r="K221">
            <v>4.3986511705207607E-3</v>
          </cell>
          <cell r="L221">
            <v>6.4357894283613489E-3</v>
          </cell>
          <cell r="M221">
            <v>9.448588463620745E-3</v>
          </cell>
          <cell r="N221">
            <v>1.4165572389410092E-2</v>
          </cell>
          <cell r="O221">
            <v>1.4807468492251537E-2</v>
          </cell>
          <cell r="P221">
            <v>2.8298067210854733E-2</v>
          </cell>
        </row>
        <row r="222">
          <cell r="B222" t="str">
            <v>SCOM-SWHSTG-CHPWOD</v>
          </cell>
          <cell r="C222" t="str">
            <v>VAR_fin</v>
          </cell>
          <cell r="D222" t="str">
            <v>SCOM_LTH_CHPWOD</v>
          </cell>
          <cell r="E222">
            <v>2.4098363772167112E-5</v>
          </cell>
          <cell r="F222">
            <v>1.8341532426591215E-5</v>
          </cell>
          <cell r="G222">
            <v>1.8743171822878255E-5</v>
          </cell>
          <cell r="H222">
            <v>5.4575905248118069E-4</v>
          </cell>
          <cell r="I222">
            <v>6.9884280287216315E-4</v>
          </cell>
          <cell r="J222">
            <v>6.1902502885195602E-3</v>
          </cell>
          <cell r="K222">
            <v>4.3986511705207607E-3</v>
          </cell>
          <cell r="L222">
            <v>6.4357894283613489E-3</v>
          </cell>
          <cell r="M222">
            <v>9.448588463620745E-3</v>
          </cell>
          <cell r="N222">
            <v>1.4165572389410092E-2</v>
          </cell>
          <cell r="O222">
            <v>1.4807468492251537E-2</v>
          </cell>
          <cell r="P222">
            <v>2.8298067210854733E-2</v>
          </cell>
        </row>
        <row r="223">
          <cell r="B223" t="str">
            <v>SCOM-SWHSTG-CHPWOD</v>
          </cell>
          <cell r="C223" t="str">
            <v>VAR_ncap</v>
          </cell>
          <cell r="D223" t="str">
            <v>-</v>
          </cell>
          <cell r="E223">
            <v>3.5439176436065898E-4</v>
          </cell>
          <cell r="F223">
            <v>9.4934364829809696E-6</v>
          </cell>
          <cell r="G223">
            <v>1.9235684344439601E-5</v>
          </cell>
          <cell r="H223">
            <v>2.2056276906985999E-5</v>
          </cell>
          <cell r="I223">
            <v>4.4791653482888401E-4</v>
          </cell>
          <cell r="J223">
            <v>1.87223171062661E-4</v>
          </cell>
          <cell r="K223">
            <v>3.1882167537725003E-5</v>
          </cell>
          <cell r="L223">
            <v>7.2641028299314805E-4</v>
          </cell>
          <cell r="M223">
            <v>1.6955004687968E-5</v>
          </cell>
          <cell r="N223">
            <v>5.4227568458382197E-4</v>
          </cell>
          <cell r="O223">
            <v>3.1939563443192799E-4</v>
          </cell>
          <cell r="P223">
            <v>1.2902491917494601E-3</v>
          </cell>
        </row>
        <row r="224">
          <cell r="B224" t="str">
            <v>SCOM-SWHSTG-CHPWOD</v>
          </cell>
          <cell r="C224" t="str">
            <v>VAR_cap</v>
          </cell>
          <cell r="D224" t="str">
            <v>-</v>
          </cell>
          <cell r="E224">
            <v>3.5439176436065898E-4</v>
          </cell>
          <cell r="F224">
            <v>3.6283823879349625E-4</v>
          </cell>
          <cell r="G224">
            <v>3.7953237873534265E-4</v>
          </cell>
          <cell r="H224">
            <v>3.9786426830613116E-4</v>
          </cell>
          <cell r="I224">
            <v>5.7535816908108907E-4</v>
          </cell>
          <cell r="J224">
            <v>6.4931541710558653E-4</v>
          </cell>
          <cell r="K224">
            <v>6.606627300206274E-4</v>
          </cell>
          <cell r="L224">
            <v>9.3863634262416706E-4</v>
          </cell>
          <cell r="M224">
            <v>7.8529468549298244E-4</v>
          </cell>
          <cell r="N224">
            <v>1.2755944266435305E-3</v>
          </cell>
          <cell r="O224">
            <v>9.8776868806724097E-4</v>
          </cell>
          <cell r="P224">
            <v>2.1424660781563898E-3</v>
          </cell>
        </row>
        <row r="225">
          <cell r="B225" t="str">
            <v>RHNM-ESOLPV</v>
          </cell>
          <cell r="C225" t="str">
            <v>VAR_fout</v>
          </cell>
          <cell r="D225" t="str">
            <v>RHNM_SOL_ELC</v>
          </cell>
          <cell r="E225"/>
          <cell r="F225">
            <v>3.7403279843663056E-6</v>
          </cell>
          <cell r="G225">
            <v>2.8123318650629976</v>
          </cell>
          <cell r="H225">
            <v>6.6896039516846848</v>
          </cell>
          <cell r="I225">
            <v>7.0308457914918181</v>
          </cell>
          <cell r="J225">
            <v>7.3894897942805722</v>
          </cell>
          <cell r="K225">
            <v>7.7664286622570096</v>
          </cell>
          <cell r="L225">
            <v>8.1625950523149875</v>
          </cell>
          <cell r="M225">
            <v>8.5789696966928126</v>
          </cell>
          <cell r="N225">
            <v>9.016583871977538</v>
          </cell>
          <cell r="O225">
            <v>9.4765209381626452</v>
          </cell>
          <cell r="P225">
            <v>9.9599216125537566</v>
          </cell>
        </row>
        <row r="226">
          <cell r="B226" t="str">
            <v>RHNM-ESOLPV</v>
          </cell>
          <cell r="C226" t="str">
            <v>VAR_fin</v>
          </cell>
          <cell r="D226" t="str">
            <v>SOL</v>
          </cell>
          <cell r="E226"/>
          <cell r="F226">
            <v>3.7403279843663056E-6</v>
          </cell>
          <cell r="G226">
            <v>2.8123318650629976</v>
          </cell>
          <cell r="H226">
            <v>6.6896039516846848</v>
          </cell>
          <cell r="I226">
            <v>7.0308457914918181</v>
          </cell>
          <cell r="J226">
            <v>7.3894897942805722</v>
          </cell>
          <cell r="K226">
            <v>7.7664286622570096</v>
          </cell>
          <cell r="L226">
            <v>8.1625950523149875</v>
          </cell>
          <cell r="M226">
            <v>8.5789696966928126</v>
          </cell>
          <cell r="N226">
            <v>9.016583871977538</v>
          </cell>
          <cell r="O226">
            <v>9.4765209381626452</v>
          </cell>
          <cell r="P226">
            <v>9.9599216125537566</v>
          </cell>
        </row>
        <row r="227">
          <cell r="B227" t="str">
            <v>RHNM-ESOLPV</v>
          </cell>
          <cell r="C227" t="str">
            <v>VAR_fin</v>
          </cell>
          <cell r="D227" t="str">
            <v>SOLPVC</v>
          </cell>
          <cell r="E227"/>
          <cell r="F227">
            <v>3.7403279843663001E-6</v>
          </cell>
          <cell r="G227">
            <v>2.8123318650629998</v>
          </cell>
          <cell r="H227">
            <v>6.6896039516846804</v>
          </cell>
          <cell r="I227">
            <v>7.0308457914918199</v>
          </cell>
          <cell r="J227">
            <v>7.3894897942805704</v>
          </cell>
          <cell r="K227">
            <v>7.7664286622570096</v>
          </cell>
          <cell r="L227">
            <v>8.1625950523149804</v>
          </cell>
          <cell r="M227">
            <v>8.5789696966928108</v>
          </cell>
          <cell r="N227">
            <v>9.0165838719775397</v>
          </cell>
          <cell r="O227">
            <v>9.4765209381626505</v>
          </cell>
          <cell r="P227">
            <v>9.9599216125537602</v>
          </cell>
        </row>
        <row r="228">
          <cell r="B228" t="str">
            <v>RHNM-ESOLPV</v>
          </cell>
          <cell r="C228" t="str">
            <v>VAR_ncap</v>
          </cell>
          <cell r="D228" t="str">
            <v>-</v>
          </cell>
          <cell r="E228"/>
          <cell r="F228">
            <v>1.37346007066552E-6</v>
          </cell>
          <cell r="G228">
            <v>0.83970452950531604</v>
          </cell>
          <cell r="H228">
            <v>0.81521930332438497</v>
          </cell>
          <cell r="I228">
            <v>8.4418923717287098E-2</v>
          </cell>
          <cell r="J228">
            <v>8.8724679013121199E-2</v>
          </cell>
          <cell r="K228">
            <v>1.0426609495453201</v>
          </cell>
          <cell r="L228">
            <v>0.80352037133798604</v>
          </cell>
          <cell r="M228">
            <v>0.17355424871612499</v>
          </cell>
          <cell r="N228">
            <v>0.21085565496831399</v>
          </cell>
          <cell r="O228">
            <v>1.15644375848058</v>
          </cell>
          <cell r="P228">
            <v>0.92310783865011403</v>
          </cell>
        </row>
        <row r="229">
          <cell r="B229" t="str">
            <v>RHNM-ESOLPV</v>
          </cell>
          <cell r="C229" t="str">
            <v>VAR_cap</v>
          </cell>
          <cell r="D229" t="str">
            <v>-</v>
          </cell>
          <cell r="E229"/>
          <cell r="F229">
            <v>1.37346007066552E-6</v>
          </cell>
          <cell r="G229">
            <v>0.83970590296538605</v>
          </cell>
          <cell r="H229">
            <v>1.6549252062897699</v>
          </cell>
          <cell r="I229">
            <v>1.73934413000706</v>
          </cell>
          <cell r="J229">
            <v>1.82806827989484</v>
          </cell>
          <cell r="K229">
            <v>1.9213182570504099</v>
          </cell>
          <cell r="L229">
            <v>2.0193249236137198</v>
          </cell>
          <cell r="M229">
            <v>2.1223308845495099</v>
          </cell>
          <cell r="N229">
            <v>2.2305912245677502</v>
          </cell>
          <cell r="O229">
            <v>2.3443740335030001</v>
          </cell>
          <cell r="P229">
            <v>2.4639615008151301</v>
          </cell>
        </row>
        <row r="230">
          <cell r="B230" t="str">
            <v>CHPNGA</v>
          </cell>
          <cell r="C230" t="str">
            <v>VAR_fout</v>
          </cell>
          <cell r="D230" t="str">
            <v>ELC35</v>
          </cell>
          <cell r="E230">
            <v>0.9658806156904286</v>
          </cell>
          <cell r="F230">
            <v>9.9389320089835151E-5</v>
          </cell>
          <cell r="G230">
            <v>5.8233958880704562E-4</v>
          </cell>
          <cell r="H230"/>
          <cell r="I230"/>
          <cell r="J230"/>
          <cell r="K230"/>
          <cell r="L230"/>
        </row>
        <row r="231">
          <cell r="B231" t="str">
            <v>CHPNGA</v>
          </cell>
          <cell r="C231" t="str">
            <v>VAR_fout</v>
          </cell>
          <cell r="D231" t="str">
            <v>LTH</v>
          </cell>
          <cell r="E231">
            <v>1.8035509698916812</v>
          </cell>
          <cell r="F231">
            <v>1.9098204151783376E-4</v>
          </cell>
          <cell r="G231">
            <v>1.1664240285472643E-3</v>
          </cell>
          <cell r="H231"/>
          <cell r="I231"/>
          <cell r="J231"/>
          <cell r="K231"/>
          <cell r="L231"/>
          <cell r="M231"/>
          <cell r="N231"/>
          <cell r="O231"/>
          <cell r="P231"/>
        </row>
        <row r="232">
          <cell r="B232" t="str">
            <v>CHPNGA</v>
          </cell>
          <cell r="C232" t="str">
            <v>VAR_fout</v>
          </cell>
          <cell r="D232" t="str">
            <v>CO2_E</v>
          </cell>
          <cell r="E232">
            <v>206.975391783525</v>
          </cell>
          <cell r="F232">
            <v>2.9116880038115599E-2</v>
          </cell>
          <cell r="G232">
            <v>0.156098952059401</v>
          </cell>
          <cell r="H232"/>
          <cell r="I232"/>
          <cell r="J232"/>
          <cell r="K232"/>
          <cell r="L232"/>
          <cell r="M232">
            <v>2.5804950212231798E-3</v>
          </cell>
          <cell r="N232">
            <v>3.98572273772764E-3</v>
          </cell>
          <cell r="O232">
            <v>3.4533339403035302E-3</v>
          </cell>
          <cell r="P232">
            <v>7.2648733894253902E-3</v>
          </cell>
        </row>
        <row r="233">
          <cell r="B233" t="str">
            <v>CHPNGA</v>
          </cell>
          <cell r="C233" t="str">
            <v>VAR_fin</v>
          </cell>
          <cell r="D233" t="str">
            <v>ENGA</v>
          </cell>
          <cell r="E233">
            <v>3.6697764500625034</v>
          </cell>
          <cell r="F233">
            <v>5.1625673826446105E-4</v>
          </cell>
          <cell r="G233">
            <v>2.767711915946834E-3</v>
          </cell>
          <cell r="H233"/>
          <cell r="I233"/>
          <cell r="J233"/>
          <cell r="K233"/>
          <cell r="L233"/>
          <cell r="M233">
            <v>4.5753457823105985E-5</v>
          </cell>
          <cell r="N233">
            <v>7.0668842867511376E-5</v>
          </cell>
          <cell r="O233">
            <v>6.1229325182686733E-5</v>
          </cell>
          <cell r="P233">
            <v>1.2880981186924432E-4</v>
          </cell>
        </row>
        <row r="234">
          <cell r="B234" t="str">
            <v>CHPNGA</v>
          </cell>
          <cell r="C234" t="str">
            <v>VAR_ncap</v>
          </cell>
          <cell r="D234" t="str">
            <v>-</v>
          </cell>
          <cell r="E234"/>
          <cell r="F234">
            <v>6.7688982801311994E-8</v>
          </cell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</row>
        <row r="235">
          <cell r="B235" t="str">
            <v>CHPNGA</v>
          </cell>
          <cell r="C235" t="str">
            <v>VAR_cap</v>
          </cell>
          <cell r="D235" t="str">
            <v>-</v>
          </cell>
          <cell r="E235">
            <v>4.5248733769573501E-2</v>
          </cell>
          <cell r="F235">
            <v>3.3877771044202309E-5</v>
          </cell>
          <cell r="G235">
            <v>3.3867119306807414E-5</v>
          </cell>
          <cell r="H235">
            <v>-5.8132430397206392E-8</v>
          </cell>
          <cell r="I235">
            <v>-4.8727767988990256E-8</v>
          </cell>
          <cell r="J235"/>
          <cell r="K235"/>
          <cell r="L235"/>
          <cell r="M235"/>
          <cell r="N235"/>
          <cell r="O235"/>
          <cell r="P235"/>
        </row>
        <row r="236">
          <cell r="B236" t="str">
            <v>EHYD-PUM00</v>
          </cell>
          <cell r="C236" t="str">
            <v>VAR_fout</v>
          </cell>
          <cell r="D236" t="str">
            <v>ELC</v>
          </cell>
          <cell r="E236">
            <v>12.841921267466056</v>
          </cell>
          <cell r="F236">
            <v>16.032962290471122</v>
          </cell>
          <cell r="G236">
            <v>5.4910504281496397</v>
          </cell>
          <cell r="H236">
            <v>12.780321998634363</v>
          </cell>
          <cell r="I236">
            <v>13.060566343361774</v>
          </cell>
          <cell r="J236">
            <v>13.127996991621291</v>
          </cell>
          <cell r="K236">
            <v>13.210727644854025</v>
          </cell>
          <cell r="L236">
            <v>13.29039232732546</v>
          </cell>
          <cell r="M236">
            <v>13.330043729460749</v>
          </cell>
          <cell r="N236">
            <v>14.708893687574237</v>
          </cell>
          <cell r="O236">
            <v>14.653071484171925</v>
          </cell>
          <cell r="P236">
            <v>15.244056613267761</v>
          </cell>
        </row>
        <row r="237">
          <cell r="B237" t="str">
            <v>EHYD-PUM00</v>
          </cell>
          <cell r="C237" t="str">
            <v>VAR_fout</v>
          </cell>
          <cell r="D237" t="str">
            <v>AUX_PUMP_OUT</v>
          </cell>
          <cell r="E237">
            <v>12.841921267466056</v>
          </cell>
          <cell r="F237">
            <v>16.032962290471122</v>
          </cell>
          <cell r="G237">
            <v>5.4910504281496397</v>
          </cell>
          <cell r="H237">
            <v>12.780321998634365</v>
          </cell>
          <cell r="I237">
            <v>13.060566343361774</v>
          </cell>
          <cell r="J237">
            <v>13.127996991621291</v>
          </cell>
          <cell r="K237">
            <v>13.210727644854025</v>
          </cell>
          <cell r="L237">
            <v>13.29039232732546</v>
          </cell>
          <cell r="M237">
            <v>13.330043729460748</v>
          </cell>
          <cell r="N237">
            <v>14.708893687574237</v>
          </cell>
          <cell r="O237">
            <v>14.653071484171923</v>
          </cell>
          <cell r="P237">
            <v>15.244056613267759</v>
          </cell>
        </row>
        <row r="238">
          <cell r="B238" t="str">
            <v>EHYD-PUM00</v>
          </cell>
          <cell r="C238" t="str">
            <v>VAR_fin</v>
          </cell>
          <cell r="D238" t="str">
            <v>AUX_PUMP_IN</v>
          </cell>
          <cell r="E238">
            <v>16.052401790936504</v>
          </cell>
          <cell r="F238">
            <v>20.041203069692973</v>
          </cell>
          <cell r="G238">
            <v>6.8638131003742711</v>
          </cell>
          <cell r="H238">
            <v>15.975402423814639</v>
          </cell>
          <cell r="I238">
            <v>16.325708166401046</v>
          </cell>
          <cell r="J238">
            <v>16.409996009615767</v>
          </cell>
          <cell r="K238">
            <v>16.513409328771782</v>
          </cell>
          <cell r="L238">
            <v>16.612990053991002</v>
          </cell>
          <cell r="M238">
            <v>16.662554304762875</v>
          </cell>
          <cell r="N238">
            <v>18.386116662813357</v>
          </cell>
          <cell r="O238">
            <v>18.316338999600621</v>
          </cell>
          <cell r="P238">
            <v>19.05507027924466</v>
          </cell>
        </row>
        <row r="239">
          <cell r="B239" t="str">
            <v>EHYD-PUM00</v>
          </cell>
          <cell r="C239" t="str">
            <v>VAR_fin</v>
          </cell>
          <cell r="D239" t="str">
            <v>ELC</v>
          </cell>
          <cell r="E239">
            <v>16.052401790936504</v>
          </cell>
          <cell r="F239">
            <v>20.041203069692973</v>
          </cell>
          <cell r="G239">
            <v>6.8638131003742711</v>
          </cell>
          <cell r="H239">
            <v>15.975402423814639</v>
          </cell>
          <cell r="I239">
            <v>16.325708166401046</v>
          </cell>
          <cell r="J239">
            <v>16.409996009615767</v>
          </cell>
          <cell r="K239">
            <v>16.513409328771782</v>
          </cell>
          <cell r="L239">
            <v>16.612990053991002</v>
          </cell>
          <cell r="M239">
            <v>16.662554304762875</v>
          </cell>
          <cell r="N239">
            <v>18.386116662813357</v>
          </cell>
          <cell r="O239">
            <v>18.316338999600621</v>
          </cell>
          <cell r="P239">
            <v>19.05507027924466</v>
          </cell>
        </row>
        <row r="240">
          <cell r="B240" t="str">
            <v>EHYD-PUM00</v>
          </cell>
          <cell r="C240" t="str">
            <v>VAR_cap</v>
          </cell>
          <cell r="D240" t="str">
            <v>-</v>
          </cell>
          <cell r="E240">
            <v>3.3394499999999998</v>
          </cell>
          <cell r="F240">
            <v>3.97102894612105</v>
          </cell>
          <cell r="G240">
            <v>4.3594499999999998</v>
          </cell>
          <cell r="H240">
            <v>4.3594499999999998</v>
          </cell>
          <cell r="I240">
            <v>4.3594499999999998</v>
          </cell>
          <cell r="J240">
            <v>4.3594499999999998</v>
          </cell>
          <cell r="K240">
            <v>4.3594499999999998</v>
          </cell>
          <cell r="L240">
            <v>4.3594499999999998</v>
          </cell>
          <cell r="M240">
            <v>4.3594499999999998</v>
          </cell>
          <cell r="N240">
            <v>4.3594499999999998</v>
          </cell>
          <cell r="O240">
            <v>4.3594499999999998</v>
          </cell>
          <cell r="P240">
            <v>4.3594499999999998</v>
          </cell>
        </row>
        <row r="241">
          <cell r="B241" t="str">
            <v>RHNS-SHSTG-CHPNGA</v>
          </cell>
          <cell r="C241" t="str">
            <v>VAR_fout</v>
          </cell>
          <cell r="D241" t="str">
            <v>RHNS_LTH_CHPNGA</v>
          </cell>
          <cell r="E241">
            <v>4.3073108174505322E-5</v>
          </cell>
          <cell r="F241">
            <v>2.6432635420515315E-5</v>
          </cell>
          <cell r="G241">
            <v>4.2159313110543299E-4</v>
          </cell>
          <cell r="H241">
            <v>1.0258632358135645E-3</v>
          </cell>
          <cell r="I241">
            <v>4.2137089461298218E-4</v>
          </cell>
          <cell r="J241">
            <v>5.5656131580266094E-4</v>
          </cell>
          <cell r="K241">
            <v>9.9920024113294537E-5</v>
          </cell>
          <cell r="L241">
            <v>1.2484610728893161E-4</v>
          </cell>
          <cell r="M241">
            <v>6.6630923605568457E-4</v>
          </cell>
          <cell r="N241">
            <v>1.2765943464168711E-3</v>
          </cell>
          <cell r="O241">
            <v>1.1155385988842613E-3</v>
          </cell>
          <cell r="P241">
            <v>2.8964635757354625E-3</v>
          </cell>
        </row>
        <row r="242">
          <cell r="B242" t="str">
            <v>RHNS-SHSTG-CHPNGA</v>
          </cell>
          <cell r="C242" t="str">
            <v>VAR_fout</v>
          </cell>
          <cell r="D242" t="str">
            <v>AUX_RNS-CHPNGA_OUT</v>
          </cell>
          <cell r="E242">
            <v>4.3073108174505458E-5</v>
          </cell>
          <cell r="F242">
            <v>2.6415025403579658E-5</v>
          </cell>
          <cell r="G242">
            <v>4.2115442857566749E-4</v>
          </cell>
          <cell r="H242">
            <v>1.0258632358135645E-3</v>
          </cell>
          <cell r="I242">
            <v>4.209839608254596E-4</v>
          </cell>
          <cell r="J242">
            <v>5.565613158026629E-4</v>
          </cell>
          <cell r="K242">
            <v>9.9838456746671709E-5</v>
          </cell>
          <cell r="L242">
            <v>1.2484610728893172E-4</v>
          </cell>
          <cell r="M242">
            <v>6.6630923605568522E-4</v>
          </cell>
          <cell r="N242">
            <v>1.2765943464168731E-3</v>
          </cell>
          <cell r="O242">
            <v>1.1155385988842622E-3</v>
          </cell>
          <cell r="P242">
            <v>2.8964635757354664E-3</v>
          </cell>
        </row>
        <row r="243">
          <cell r="B243" t="str">
            <v>RHNS-SHSTG-CHPNGA</v>
          </cell>
          <cell r="C243" t="str">
            <v>VAR_fin</v>
          </cell>
          <cell r="D243" t="str">
            <v>RHNS_LTH_CHPNGA</v>
          </cell>
          <cell r="E243">
            <v>3.4222224390225786E-5</v>
          </cell>
          <cell r="F243">
            <v>3.4967018890126265E-5</v>
          </cell>
          <cell r="G243">
            <v>5.4413435214094763E-4</v>
          </cell>
          <cell r="H243">
            <v>1.2821107909022E-3</v>
          </cell>
          <cell r="I243">
            <v>5.1092720673293524E-4</v>
          </cell>
          <cell r="J243">
            <v>6.5475463811812454E-4</v>
          </cell>
          <cell r="K243">
            <v>8.2337048453118384E-5</v>
          </cell>
          <cell r="L243">
            <v>1.0521699475791501E-4</v>
          </cell>
          <cell r="M243">
            <v>7.4032786747432213E-4</v>
          </cell>
          <cell r="N243">
            <v>1.4190488854896673E-3</v>
          </cell>
          <cell r="O243">
            <v>1.2397193745228591E-3</v>
          </cell>
          <cell r="P243">
            <v>3.2193207244233424E-3</v>
          </cell>
        </row>
        <row r="244">
          <cell r="B244" t="str">
            <v>RHNS-SHSTG-CHPNGA</v>
          </cell>
          <cell r="C244" t="str">
            <v>VAR_fin</v>
          </cell>
          <cell r="D244" t="str">
            <v>AUX_RNS-CHPNGA_IN</v>
          </cell>
          <cell r="E244">
            <v>3.4222224390225786E-5</v>
          </cell>
          <cell r="F244">
            <v>3.4967018890126265E-5</v>
          </cell>
          <cell r="G244">
            <v>5.4413435214094763E-4</v>
          </cell>
          <cell r="H244">
            <v>1.2821107909022E-3</v>
          </cell>
          <cell r="I244">
            <v>5.1092720673293524E-4</v>
          </cell>
          <cell r="J244">
            <v>6.5475463811812454E-4</v>
          </cell>
          <cell r="K244">
            <v>8.2337048453118384E-5</v>
          </cell>
          <cell r="L244">
            <v>1.0521699475791501E-4</v>
          </cell>
          <cell r="M244">
            <v>7.4032786747432213E-4</v>
          </cell>
          <cell r="N244">
            <v>1.4190488854896673E-3</v>
          </cell>
          <cell r="O244">
            <v>1.2397193745228591E-3</v>
          </cell>
          <cell r="P244">
            <v>3.2193207244233424E-3</v>
          </cell>
        </row>
        <row r="245">
          <cell r="B245" t="str">
            <v>RHNS-SHSTG-CHPNGA</v>
          </cell>
          <cell r="C245" t="str">
            <v>VAR_ncap</v>
          </cell>
          <cell r="D245" t="str">
            <v>-</v>
          </cell>
          <cell r="E245">
            <v>5.3686830505521299E-4</v>
          </cell>
          <cell r="F245">
            <v>1.50646519689394E-5</v>
          </cell>
          <cell r="G245">
            <v>1.25587767632252E-5</v>
          </cell>
          <cell r="H245">
            <v>8.0180405596409392E-6</v>
          </cell>
          <cell r="I245">
            <v>4.4571724101782499E-4</v>
          </cell>
          <cell r="J245">
            <v>4.0099327799122702E-5</v>
          </cell>
          <cell r="K245">
            <v>9.8194757588316806E-6</v>
          </cell>
          <cell r="L245">
            <v>5.9898390464867496E-4</v>
          </cell>
          <cell r="M245">
            <v>5.5032705346558E-5</v>
          </cell>
          <cell r="N245">
            <v>6.1932642075989601E-4</v>
          </cell>
          <cell r="O245">
            <v>2.1188468740543199E-4</v>
          </cell>
          <cell r="P245">
            <v>1.30001935559038E-3</v>
          </cell>
        </row>
        <row r="246">
          <cell r="B246" t="str">
            <v>RHNS-SHSTG-CHPNGA</v>
          </cell>
          <cell r="C246" t="str">
            <v>VAR_cap</v>
          </cell>
          <cell r="D246" t="str">
            <v>-</v>
          </cell>
          <cell r="E246">
            <v>5.3686830505521299E-4</v>
          </cell>
          <cell r="F246">
            <v>5.5109848490529937E-4</v>
          </cell>
          <cell r="G246">
            <v>5.6095572294099735E-4</v>
          </cell>
          <cell r="H246">
            <v>5.6179877226057555E-4</v>
          </cell>
          <cell r="I246">
            <v>6.0104217196841247E-4</v>
          </cell>
          <cell r="J246">
            <v>4.8950547411076648E-4</v>
          </cell>
          <cell r="K246">
            <v>4.8549626740370039E-4</v>
          </cell>
          <cell r="L246">
            <v>6.4035748807470374E-4</v>
          </cell>
          <cell r="M246">
            <v>6.6006338760173013E-4</v>
          </cell>
          <cell r="N246">
            <v>1.2634340314478787E-3</v>
          </cell>
          <cell r="O246">
            <v>9.5928714453124566E-4</v>
          </cell>
          <cell r="P246">
            <v>2.1216452794143403E-3</v>
          </cell>
        </row>
        <row r="247">
          <cell r="B247" t="str">
            <v>ITOT-CHPGFC</v>
          </cell>
          <cell r="C247" t="str">
            <v>VAR_fout</v>
          </cell>
          <cell r="D247" t="str">
            <v>ITOT_NKEV_GAS_ELC_CHP</v>
          </cell>
          <cell r="E247"/>
          <cell r="F247"/>
          <cell r="G247"/>
          <cell r="H247">
            <v>1.2893702007445954E-4</v>
          </cell>
          <cell r="I247">
            <v>2.0445735128429466E-4</v>
          </cell>
          <cell r="J247">
            <v>1.8605790097175102E-3</v>
          </cell>
          <cell r="K247">
            <v>9.9116284954010219E-4</v>
          </cell>
          <cell r="L247">
            <v>4.1439249373334492E-4</v>
          </cell>
          <cell r="M247">
            <v>6.5776631847260533E-4</v>
          </cell>
          <cell r="N247">
            <v>4.4711006997604305E-4</v>
          </cell>
          <cell r="O247">
            <v>4.0789074748626402E-4</v>
          </cell>
          <cell r="P247">
            <v>5.1548453161001152E-4</v>
          </cell>
        </row>
        <row r="248">
          <cell r="B248" t="str">
            <v>ITOT-CHPGFC</v>
          </cell>
          <cell r="C248" t="str">
            <v>VAR_fout</v>
          </cell>
          <cell r="D248" t="str">
            <v>ITOT_LTH_CHP</v>
          </cell>
          <cell r="E248"/>
          <cell r="F248"/>
          <cell r="G248"/>
          <cell r="H248">
            <v>6.4468510037229797E-5</v>
          </cell>
          <cell r="I248">
            <v>9.7070347972130728E-5</v>
          </cell>
          <cell r="J248">
            <v>8.3640707776291834E-4</v>
          </cell>
          <cell r="K248">
            <v>4.2275576231792577E-4</v>
          </cell>
          <cell r="L248">
            <v>1.6721100624327956E-4</v>
          </cell>
          <cell r="M248">
            <v>2.6541447938368314E-4</v>
          </cell>
          <cell r="N248">
            <v>1.8041283525349126E-4</v>
          </cell>
          <cell r="O248">
            <v>1.6458749459972083E-4</v>
          </cell>
          <cell r="P248">
            <v>2.0800253029877681E-4</v>
          </cell>
        </row>
        <row r="249">
          <cell r="B249" t="str">
            <v>ITOT-CHPGFC</v>
          </cell>
          <cell r="C249" t="str">
            <v>VAR_fout</v>
          </cell>
          <cell r="D249" t="str">
            <v>CO2_I</v>
          </cell>
          <cell r="E249"/>
          <cell r="F249"/>
          <cell r="G249"/>
          <cell r="H249">
            <v>1.39847075619222E-2</v>
          </cell>
          <cell r="I249">
            <v>2.16552011501112E-2</v>
          </cell>
          <cell r="J249">
            <v>0.19254432320746301</v>
          </cell>
          <cell r="K249">
            <v>0.10027190083239799</v>
          </cell>
          <cell r="L249">
            <v>4.1003046748352E-2</v>
          </cell>
          <cell r="M249">
            <v>6.5084246248868299E-2</v>
          </cell>
          <cell r="N249">
            <v>4.4240364818682099E-2</v>
          </cell>
          <cell r="O249">
            <v>4.0359716067061902E-2</v>
          </cell>
          <cell r="P249">
            <v>5.1005837864569498E-2</v>
          </cell>
        </row>
        <row r="250">
          <cell r="B250" t="str">
            <v>ITOT-CHPGFC</v>
          </cell>
          <cell r="C250" t="str">
            <v>VAR_fin</v>
          </cell>
          <cell r="D250" t="str">
            <v>INGA</v>
          </cell>
          <cell r="E250"/>
          <cell r="F250"/>
          <cell r="G250"/>
          <cell r="H250">
            <v>2.4795580783549935E-4</v>
          </cell>
          <cell r="I250">
            <v>3.8395746720055329E-4</v>
          </cell>
          <cell r="J250">
            <v>3.413906439848644E-3</v>
          </cell>
          <cell r="K250">
            <v>1.7778705821347122E-3</v>
          </cell>
          <cell r="L250">
            <v>7.2700437497078051E-4</v>
          </cell>
          <cell r="M250">
            <v>1.1539759973203602E-3</v>
          </cell>
          <cell r="N250">
            <v>7.8440363153691741E-4</v>
          </cell>
          <cell r="O250">
            <v>7.1559780260748113E-4</v>
          </cell>
          <cell r="P250">
            <v>9.0435882738598564E-4</v>
          </cell>
        </row>
        <row r="251">
          <cell r="B251" t="str">
            <v>ITOT-CHPGFC</v>
          </cell>
          <cell r="C251" t="str">
            <v>VAR_ncap</v>
          </cell>
          <cell r="D251" t="str">
            <v>-</v>
          </cell>
          <cell r="E251"/>
          <cell r="F251"/>
          <cell r="G251"/>
          <cell r="H251">
            <v>2.4770834207119901E-5</v>
          </cell>
          <cell r="I251">
            <v>2.1146322916447299E-5</v>
          </cell>
          <cell r="J251">
            <v>6.0979780479113901E-5</v>
          </cell>
          <cell r="K251">
            <v>8.4513276383469402E-7</v>
          </cell>
          <cell r="L251">
            <v>3.0818569543809198E-5</v>
          </cell>
          <cell r="M251">
            <v>3.1114577136269697E-5</v>
          </cell>
          <cell r="N251">
            <v>3.66291032306666E-5</v>
          </cell>
          <cell r="O251">
            <v>1.6743583879981001E-5</v>
          </cell>
          <cell r="P251">
            <v>6.8825017732909602E-5</v>
          </cell>
        </row>
        <row r="252">
          <cell r="B252" t="str">
            <v>ITOT-CHPGFC</v>
          </cell>
          <cell r="C252" t="str">
            <v>VAR_cap</v>
          </cell>
          <cell r="D252" t="str">
            <v>-</v>
          </cell>
          <cell r="E252"/>
          <cell r="F252"/>
          <cell r="G252"/>
          <cell r="H252">
            <v>2.4770834207119901E-5</v>
          </cell>
          <cell r="I252">
            <v>4.5902628208194159E-5</v>
          </cell>
          <cell r="J252">
            <v>1.0213522720626271E-4</v>
          </cell>
          <cell r="K252">
            <v>8.2900317222037927E-5</v>
          </cell>
          <cell r="L252">
            <v>9.2557211572321499E-5</v>
          </cell>
          <cell r="M252">
            <v>7.1935044892252589E-5</v>
          </cell>
          <cell r="N252">
            <v>9.8439147812775417E-5</v>
          </cell>
          <cell r="O252">
            <v>7.9941795166712639E-5</v>
          </cell>
          <cell r="P252">
            <v>1.2205050009310257E-4</v>
          </cell>
        </row>
        <row r="253">
          <cell r="B253" t="str">
            <v>ITOT-SWSTG-CHP</v>
          </cell>
          <cell r="C253" t="str">
            <v>VAR_fout</v>
          </cell>
          <cell r="D253" t="str">
            <v>ITOT_LTH_CHP</v>
          </cell>
          <cell r="E253">
            <v>1.5365137035449922E-4</v>
          </cell>
          <cell r="F253">
            <v>8.4195744139535259E-5</v>
          </cell>
          <cell r="G253">
            <v>2.6718219502991362E-2</v>
          </cell>
          <cell r="H253">
            <v>4.4293029538706443E-4</v>
          </cell>
          <cell r="I253">
            <v>7.2621344982240791E-3</v>
          </cell>
          <cell r="J253">
            <v>0.48577171955735793</v>
          </cell>
          <cell r="K253">
            <v>0.23942664965302646</v>
          </cell>
          <cell r="L253">
            <v>0.19373243081997479</v>
          </cell>
          <cell r="M253">
            <v>0.20728349801400345</v>
          </cell>
          <cell r="N253">
            <v>0.17234793273451263</v>
          </cell>
          <cell r="O253">
            <v>9.5527011777467571E-2</v>
          </cell>
          <cell r="P253">
            <v>0.19644761187517601</v>
          </cell>
        </row>
        <row r="254">
          <cell r="B254" t="str">
            <v>ITOT-SWSTG-CHP</v>
          </cell>
          <cell r="C254" t="str">
            <v>VAR_fout</v>
          </cell>
          <cell r="D254" t="str">
            <v>AUX_ITOT-CHP_OUT</v>
          </cell>
          <cell r="E254">
            <v>1.5365137035449881E-4</v>
          </cell>
          <cell r="F254">
            <v>8.4126981345076829E-5</v>
          </cell>
          <cell r="G254">
            <v>2.6684140141380413E-2</v>
          </cell>
          <cell r="H254">
            <v>4.4293029538706508E-4</v>
          </cell>
          <cell r="I254">
            <v>7.2540654598927303E-3</v>
          </cell>
          <cell r="J254">
            <v>0.48577171955735815</v>
          </cell>
          <cell r="K254">
            <v>0.23919283456547474</v>
          </cell>
          <cell r="L254">
            <v>0.19373243081997479</v>
          </cell>
          <cell r="M254">
            <v>0.20728349801400345</v>
          </cell>
          <cell r="N254">
            <v>0.17234793273451265</v>
          </cell>
          <cell r="O254">
            <v>9.5527011777467571E-2</v>
          </cell>
          <cell r="P254">
            <v>0.19644761187517601</v>
          </cell>
        </row>
        <row r="255">
          <cell r="B255" t="str">
            <v>ITOT-SWSTG-CHP</v>
          </cell>
          <cell r="C255" t="str">
            <v>VAR_fin</v>
          </cell>
          <cell r="D255" t="str">
            <v>ITOT_LTH_CHP</v>
          </cell>
          <cell r="E255">
            <v>1.934119331173721E-4</v>
          </cell>
          <cell r="F255">
            <v>1.0190494466670358E-4</v>
          </cell>
          <cell r="G255">
            <v>3.1808922106077574E-2</v>
          </cell>
          <cell r="H255">
            <v>5.1004258762579735E-4</v>
          </cell>
          <cell r="I255">
            <v>8.0699680521858826E-3</v>
          </cell>
          <cell r="J255">
            <v>0.52233611204055841</v>
          </cell>
          <cell r="K255">
            <v>0.24940350036549377</v>
          </cell>
          <cell r="L255">
            <v>0.19569023801457242</v>
          </cell>
          <cell r="M255">
            <v>0.20937819229307364</v>
          </cell>
          <cell r="N255">
            <v>0.17408975020213335</v>
          </cell>
          <cell r="O255">
            <v>9.6492884778003052E-2</v>
          </cell>
          <cell r="P255">
            <v>0.19843380048040501</v>
          </cell>
        </row>
        <row r="256">
          <cell r="B256" t="str">
            <v>ITOT-SWSTG-CHP</v>
          </cell>
          <cell r="C256" t="str">
            <v>VAR_fin</v>
          </cell>
          <cell r="D256" t="str">
            <v>AUX_ITOT-CHP_IN</v>
          </cell>
          <cell r="E256">
            <v>1.934119331173721E-4</v>
          </cell>
          <cell r="F256">
            <v>1.0190494466670358E-4</v>
          </cell>
          <cell r="G256">
            <v>3.1808922106077574E-2</v>
          </cell>
          <cell r="H256">
            <v>5.1004258762579735E-4</v>
          </cell>
          <cell r="I256">
            <v>8.0699680521858826E-3</v>
          </cell>
          <cell r="J256">
            <v>0.52233611204055841</v>
          </cell>
          <cell r="K256">
            <v>0.24940350036549377</v>
          </cell>
          <cell r="L256">
            <v>0.19569023801457242</v>
          </cell>
          <cell r="M256">
            <v>0.20937819229307364</v>
          </cell>
          <cell r="N256">
            <v>0.17408975020213335</v>
          </cell>
          <cell r="O256">
            <v>9.6492884778003052E-2</v>
          </cell>
          <cell r="P256">
            <v>0.19843380048040501</v>
          </cell>
        </row>
        <row r="257">
          <cell r="B257" t="str">
            <v>ITOT-SWSTG-CHP</v>
          </cell>
          <cell r="C257" t="str">
            <v>VAR_ncap</v>
          </cell>
          <cell r="D257" t="str">
            <v>-</v>
          </cell>
          <cell r="E257">
            <v>8.9561673162695499E-4</v>
          </cell>
          <cell r="F257">
            <v>1.4787107547048399E-5</v>
          </cell>
          <cell r="G257">
            <v>7.6236270284106805E-4</v>
          </cell>
          <cell r="H257">
            <v>3.5911205708233301E-6</v>
          </cell>
          <cell r="I257">
            <v>1.7670454365793301E-3</v>
          </cell>
          <cell r="J257">
            <v>5.6567270715626901E-2</v>
          </cell>
          <cell r="K257">
            <v>5.8977643073059496E-3</v>
          </cell>
          <cell r="L257">
            <v>2.8728053523592201E-2</v>
          </cell>
          <cell r="M257">
            <v>1.22805045129082E-4</v>
          </cell>
          <cell r="N257">
            <v>7.6976377025348103E-4</v>
          </cell>
          <cell r="O257">
            <v>1.9956356525479901E-2</v>
          </cell>
          <cell r="P257">
            <v>7.0598094776882303E-3</v>
          </cell>
        </row>
        <row r="258">
          <cell r="B258" t="str">
            <v>ITOT-SWSTG-CHP</v>
          </cell>
          <cell r="C258" t="str">
            <v>VAR_cap</v>
          </cell>
          <cell r="D258" t="str">
            <v>-</v>
          </cell>
          <cell r="E258">
            <v>9.0618633469075754E-4</v>
          </cell>
          <cell r="F258">
            <v>9.1948850135863559E-4</v>
          </cell>
          <cell r="G258">
            <v>1.6795310392875322E-3</v>
          </cell>
          <cell r="H258">
            <v>1.2511510516975181E-3</v>
          </cell>
          <cell r="I258">
            <v>2.6517014999627741E-3</v>
          </cell>
          <cell r="J258">
            <v>5.849003389145313E-2</v>
          </cell>
          <cell r="K258">
            <v>6.4226327631649316E-2</v>
          </cell>
          <cell r="L258">
            <v>9.1184965622079242E-2</v>
          </cell>
          <cell r="M258">
            <v>4.2645843739416607E-2</v>
          </cell>
          <cell r="N258">
            <v>2.9610455351530417E-2</v>
          </cell>
          <cell r="O258">
            <v>2.588331343735243E-2</v>
          </cell>
          <cell r="P258">
            <v>2.7776549126746326E-2</v>
          </cell>
        </row>
        <row r="259">
          <cell r="B259" t="str">
            <v>D-ELFO</v>
          </cell>
          <cell r="C259" t="str">
            <v>VAR_fout</v>
          </cell>
          <cell r="D259" t="str">
            <v>CO2</v>
          </cell>
          <cell r="E259">
            <v>26.124686151710002</v>
          </cell>
          <cell r="F259">
            <v>16.348173990540399</v>
          </cell>
          <cell r="G259">
            <v>5.1835081744806004</v>
          </cell>
          <cell r="H259">
            <v>4.8270669531998198</v>
          </cell>
          <cell r="I259">
            <v>8.5285138911861999E-2</v>
          </cell>
          <cell r="J259">
            <v>37.1001170042572</v>
          </cell>
          <cell r="K259">
            <v>37.370299042089599</v>
          </cell>
          <cell r="L259">
            <v>5.6075862330814703E-3</v>
          </cell>
          <cell r="M259">
            <v>0.32691629717542697</v>
          </cell>
          <cell r="N259">
            <v>0.23002635215963799</v>
          </cell>
          <cell r="O259">
            <v>0.157066594560728</v>
          </cell>
          <cell r="P259">
            <v>0.28476814665644501</v>
          </cell>
        </row>
        <row r="260">
          <cell r="B260" t="str">
            <v>D-ELFO</v>
          </cell>
          <cell r="C260" t="str">
            <v>VAR_fout</v>
          </cell>
          <cell r="D260" t="str">
            <v>ELFO</v>
          </cell>
          <cell r="E260">
            <v>0.34855323537838628</v>
          </cell>
          <cell r="F260">
            <v>0.21811588104221746</v>
          </cell>
          <cell r="G260">
            <v>6.915790430298685E-2</v>
          </cell>
          <cell r="H260">
            <v>6.4402297281407048E-2</v>
          </cell>
          <cell r="I260">
            <v>1.1378667259311305E-3</v>
          </cell>
          <cell r="J260">
            <v>0.4949864560919941</v>
          </cell>
          <cell r="K260">
            <v>0.49859120077220648</v>
          </cell>
          <cell r="L260">
            <v>7.4815915982818764E-5</v>
          </cell>
          <cell r="M260">
            <v>4.3616881143262506E-3</v>
          </cell>
          <cell r="N260">
            <v>3.068991099144055E-3</v>
          </cell>
          <cell r="O260">
            <v>2.0955685127120142E-3</v>
          </cell>
          <cell r="P260">
            <v>3.7993512447732814E-3</v>
          </cell>
        </row>
        <row r="261">
          <cell r="B261" t="str">
            <v>D-ELFO</v>
          </cell>
          <cell r="C261" t="str">
            <v>VAR_fin</v>
          </cell>
          <cell r="D261" t="str">
            <v>LFO</v>
          </cell>
          <cell r="E261">
            <v>0.35447335348317516</v>
          </cell>
          <cell r="F261">
            <v>0.22182054261248876</v>
          </cell>
          <cell r="G261">
            <v>7.0332539680876605E-2</v>
          </cell>
          <cell r="H261">
            <v>6.5496159473538901E-2</v>
          </cell>
          <cell r="I261">
            <v>1.1571932009750621E-3</v>
          </cell>
          <cell r="J261">
            <v>0.50339371783252662</v>
          </cell>
          <cell r="K261">
            <v>0.50705968849510952</v>
          </cell>
          <cell r="L261">
            <v>7.6086651737876127E-5</v>
          </cell>
          <cell r="M261">
            <v>4.4357706536692944E-3</v>
          </cell>
          <cell r="N261">
            <v>3.12111739701002E-3</v>
          </cell>
          <cell r="O261">
            <v>2.1311613915973994E-3</v>
          </cell>
          <cell r="P261">
            <v>3.8638825869259908E-3</v>
          </cell>
        </row>
        <row r="262">
          <cell r="B262" t="str">
            <v>EHYD-DAM00</v>
          </cell>
          <cell r="C262" t="str">
            <v>VAR_fout</v>
          </cell>
          <cell r="D262" t="str">
            <v>ELC</v>
          </cell>
          <cell r="E262">
            <v>66.745680088377071</v>
          </cell>
          <cell r="F262">
            <v>49.793674661518416</v>
          </cell>
          <cell r="G262">
            <v>68.733983723432587</v>
          </cell>
          <cell r="H262">
            <v>69.693471387094277</v>
          </cell>
          <cell r="I262">
            <v>70.412328127066701</v>
          </cell>
          <cell r="J262">
            <v>71.392899852586623</v>
          </cell>
          <cell r="K262">
            <v>71.400871187303437</v>
          </cell>
          <cell r="L262">
            <v>71.397018026817236</v>
          </cell>
          <cell r="M262">
            <v>71.395728503039791</v>
          </cell>
          <cell r="N262">
            <v>71.395879700168578</v>
          </cell>
          <cell r="O262">
            <v>71.394772370008695</v>
          </cell>
          <cell r="P262">
            <v>71.395879610090233</v>
          </cell>
        </row>
        <row r="263">
          <cell r="B263" t="str">
            <v>EHYD-DAM00</v>
          </cell>
          <cell r="C263" t="str">
            <v>VAR_fin</v>
          </cell>
          <cell r="D263" t="str">
            <v>HYDD</v>
          </cell>
          <cell r="E263">
            <v>66.745680088377071</v>
          </cell>
          <cell r="F263">
            <v>49.793674661518416</v>
          </cell>
          <cell r="G263">
            <v>68.733983723432587</v>
          </cell>
          <cell r="H263">
            <v>69.693471387094277</v>
          </cell>
          <cell r="I263">
            <v>70.412328127066701</v>
          </cell>
          <cell r="J263">
            <v>71.392899852586623</v>
          </cell>
          <cell r="K263">
            <v>71.400871187303437</v>
          </cell>
          <cell r="L263">
            <v>71.397018026817236</v>
          </cell>
          <cell r="M263">
            <v>71.395728503039791</v>
          </cell>
          <cell r="N263">
            <v>71.395879700168578</v>
          </cell>
          <cell r="O263">
            <v>71.394772370008695</v>
          </cell>
          <cell r="P263">
            <v>71.395879610090233</v>
          </cell>
        </row>
        <row r="264">
          <cell r="B264" t="str">
            <v>EHYD-DAM00</v>
          </cell>
          <cell r="C264" t="str">
            <v>VAR_cap</v>
          </cell>
          <cell r="D264" t="str">
            <v>-</v>
          </cell>
          <cell r="E264">
            <v>7.3394300010600002</v>
          </cell>
          <cell r="F264">
            <v>7.3394300010600002</v>
          </cell>
          <cell r="G264">
            <v>7.3394300010600002</v>
          </cell>
          <cell r="H264">
            <v>7.3394300010600002</v>
          </cell>
          <cell r="I264">
            <v>7.3394300010600002</v>
          </cell>
          <cell r="J264">
            <v>7.3394300010600002</v>
          </cell>
          <cell r="K264">
            <v>7.3394300010600002</v>
          </cell>
          <cell r="L264">
            <v>7.3394300010600002</v>
          </cell>
          <cell r="M264">
            <v>7.3394300010600002</v>
          </cell>
          <cell r="N264">
            <v>7.3394300010600002</v>
          </cell>
          <cell r="O264">
            <v>7.3394300010600002</v>
          </cell>
          <cell r="P264">
            <v>7.3394300010600002</v>
          </cell>
        </row>
        <row r="265">
          <cell r="B265" t="str">
            <v>RHES-SHSTG-CHPWOD</v>
          </cell>
          <cell r="C265" t="str">
            <v>VAR_fout</v>
          </cell>
          <cell r="D265" t="str">
            <v>AUX_RES-CHPWOD_OUT</v>
          </cell>
          <cell r="E265">
            <v>4.0658020356917374E-5</v>
          </cell>
          <cell r="F265">
            <v>3.1662771376207527E-5</v>
          </cell>
          <cell r="G265">
            <v>5.1543635873744377E-5</v>
          </cell>
          <cell r="H265">
            <v>2.0615516026679722E-4</v>
          </cell>
          <cell r="I265">
            <v>3.0509562357413533E-4</v>
          </cell>
          <cell r="J265">
            <v>6.3720684347298349E-4</v>
          </cell>
          <cell r="K265">
            <v>6.0250268058805129E-4</v>
          </cell>
          <cell r="L265">
            <v>7.9514881310856461E-4</v>
          </cell>
          <cell r="M265">
            <v>7.1652736873755634E-4</v>
          </cell>
          <cell r="N265">
            <v>1.0333451995051012E-3</v>
          </cell>
          <cell r="O265">
            <v>7.8852321415714456E-4</v>
          </cell>
          <cell r="P265">
            <v>1.9964824847112502E-3</v>
          </cell>
        </row>
        <row r="266">
          <cell r="B266" t="str">
            <v>RHES-SHSTG-CHPWOD</v>
          </cell>
          <cell r="C266" t="str">
            <v>VAR_fout</v>
          </cell>
          <cell r="D266" t="str">
            <v>RHES_LTH_CHPWOD</v>
          </cell>
          <cell r="E266">
            <v>4.0658020356917259E-5</v>
          </cell>
          <cell r="F266">
            <v>3.1683879890458279E-5</v>
          </cell>
          <cell r="G266">
            <v>5.1597327161112797E-5</v>
          </cell>
          <cell r="H266">
            <v>2.0615516026679722E-4</v>
          </cell>
          <cell r="I266">
            <v>3.0537604234580216E-4</v>
          </cell>
          <cell r="J266">
            <v>6.3720684347298143E-4</v>
          </cell>
          <cell r="K266">
            <v>6.0299492134016403E-4</v>
          </cell>
          <cell r="L266">
            <v>7.9514881310856396E-4</v>
          </cell>
          <cell r="M266">
            <v>7.1652736873755558E-4</v>
          </cell>
          <cell r="N266">
            <v>1.0333451995051001E-3</v>
          </cell>
          <cell r="O266">
            <v>7.885232141571438E-4</v>
          </cell>
          <cell r="P266">
            <v>1.9964824847112485E-3</v>
          </cell>
        </row>
        <row r="267">
          <cell r="B267" t="str">
            <v>RHES-SHSTG-CHPWOD</v>
          </cell>
          <cell r="C267" t="str">
            <v>VAR_fin</v>
          </cell>
          <cell r="D267" t="str">
            <v>AUX_RES-CHPWOD_IN</v>
          </cell>
          <cell r="E267">
            <v>3.2310603275508983E-5</v>
          </cell>
          <cell r="F267">
            <v>1.4725882587516006E-5</v>
          </cell>
          <cell r="G267">
            <v>4.0788273537044757E-5</v>
          </cell>
          <cell r="H267">
            <v>2.5749183201820205E-4</v>
          </cell>
          <cell r="I267">
            <v>3.7016761372810617E-4</v>
          </cell>
          <cell r="J267">
            <v>7.4987849643141349E-4</v>
          </cell>
          <cell r="K267">
            <v>6.896291293535502E-4</v>
          </cell>
          <cell r="L267">
            <v>8.8445157205174426E-4</v>
          </cell>
          <cell r="M267">
            <v>7.9611208920142508E-4</v>
          </cell>
          <cell r="N267">
            <v>1.1488039563708015E-3</v>
          </cell>
          <cell r="O267">
            <v>8.7634630509617051E-4</v>
          </cell>
          <cell r="P267">
            <v>2.2192057512009926E-3</v>
          </cell>
        </row>
        <row r="268">
          <cell r="B268" t="str">
            <v>RHES-SHSTG-CHPWOD</v>
          </cell>
          <cell r="C268" t="str">
            <v>VAR_fin</v>
          </cell>
          <cell r="D268" t="str">
            <v>RHES_LTH_CHPWOD</v>
          </cell>
          <cell r="E268">
            <v>3.2310603275508983E-5</v>
          </cell>
          <cell r="F268">
            <v>1.4725882587516006E-5</v>
          </cell>
          <cell r="G268">
            <v>4.0788273537044757E-5</v>
          </cell>
          <cell r="H268">
            <v>2.5749183201820205E-4</v>
          </cell>
          <cell r="I268">
            <v>3.7016761372810617E-4</v>
          </cell>
          <cell r="J268">
            <v>7.4987849643141349E-4</v>
          </cell>
          <cell r="K268">
            <v>6.896291293535502E-4</v>
          </cell>
          <cell r="L268">
            <v>8.8445157205174426E-4</v>
          </cell>
          <cell r="M268">
            <v>7.9611208920142508E-4</v>
          </cell>
          <cell r="N268">
            <v>1.1488039563708015E-3</v>
          </cell>
          <cell r="O268">
            <v>8.7634630509617051E-4</v>
          </cell>
          <cell r="P268">
            <v>2.2192057512009926E-3</v>
          </cell>
        </row>
        <row r="269">
          <cell r="B269" t="str">
            <v>RHES-SHSTG-CHPWOD</v>
          </cell>
          <cell r="C269" t="str">
            <v>VAR_ncap</v>
          </cell>
          <cell r="D269" t="str">
            <v>-</v>
          </cell>
          <cell r="E269">
            <v>3.9117588260570999E-4</v>
          </cell>
          <cell r="F269">
            <v>9.0530664852140504E-6</v>
          </cell>
          <cell r="G269">
            <v>1.6092737837004901E-5</v>
          </cell>
          <cell r="H269">
            <v>1.38121815224982E-5</v>
          </cell>
          <cell r="I269">
            <v>4.4891128759371298E-4</v>
          </cell>
          <cell r="J269">
            <v>1.89173579435635E-4</v>
          </cell>
          <cell r="K269">
            <v>3.1716224142903998E-5</v>
          </cell>
          <cell r="L269">
            <v>7.2501200978985201E-4</v>
          </cell>
          <cell r="M269">
            <v>1.6842473001027999E-5</v>
          </cell>
          <cell r="N269">
            <v>5.3814659101215001E-4</v>
          </cell>
          <cell r="O269">
            <v>2.9447518928931701E-4</v>
          </cell>
          <cell r="P269">
            <v>1.2990823307714801E-3</v>
          </cell>
        </row>
        <row r="270">
          <cell r="B270" t="str">
            <v>RHES-SHSTG-CHPWOD</v>
          </cell>
          <cell r="C270" t="str">
            <v>VAR_cap</v>
          </cell>
          <cell r="D270" t="str">
            <v>-</v>
          </cell>
          <cell r="E270">
            <v>3.9117588260570999E-4</v>
          </cell>
          <cell r="F270">
            <v>3.9921847249974561E-4</v>
          </cell>
          <cell r="G270">
            <v>4.1262709213097645E-4</v>
          </cell>
          <cell r="H270">
            <v>4.2199341787657287E-4</v>
          </cell>
          <cell r="I270">
            <v>5.7419718293739346E-4</v>
          </cell>
          <cell r="J270">
            <v>6.4558133599399456E-4</v>
          </cell>
          <cell r="K270">
            <v>6.6338764724503988E-4</v>
          </cell>
          <cell r="L270">
            <v>9.3902851984983869E-4</v>
          </cell>
          <cell r="M270">
            <v>7.838584165694685E-4</v>
          </cell>
          <cell r="N270">
            <v>1.2699472986839396E-3</v>
          </cell>
          <cell r="O270">
            <v>9.5840921040338126E-4</v>
          </cell>
          <cell r="P270">
            <v>2.1222619948932028E-3</v>
          </cell>
        </row>
        <row r="271">
          <cell r="B271" t="str">
            <v>ENUC_GOE_EXT</v>
          </cell>
          <cell r="C271" t="str">
            <v>VAR_fout</v>
          </cell>
          <cell r="D271" t="str">
            <v>ELC</v>
          </cell>
          <cell r="E271"/>
          <cell r="F271"/>
          <cell r="G271">
            <v>27.367174458096496</v>
          </cell>
          <cell r="H271">
            <v>28.985519431511385</v>
          </cell>
          <cell r="I271">
            <v>29.711484175878638</v>
          </cell>
          <cell r="J271"/>
          <cell r="K271"/>
          <cell r="L271"/>
        </row>
        <row r="272">
          <cell r="B272" t="str">
            <v>ENUC_GOE_EXT</v>
          </cell>
          <cell r="C272" t="str">
            <v>VAR_fin</v>
          </cell>
          <cell r="D272" t="str">
            <v>URN</v>
          </cell>
          <cell r="E272"/>
          <cell r="F272"/>
          <cell r="G272">
            <v>82.535827222864071</v>
          </cell>
          <cell r="H272">
            <v>87.416544496665225</v>
          </cell>
          <cell r="I272">
            <v>89.605959439838529</v>
          </cell>
          <cell r="J272"/>
          <cell r="K272"/>
          <cell r="L272"/>
        </row>
        <row r="273">
          <cell r="B273" t="str">
            <v>ENUC_GOE_EXT</v>
          </cell>
          <cell r="C273" t="str">
            <v>VAR_ncap</v>
          </cell>
          <cell r="D273" t="str">
            <v>-</v>
          </cell>
          <cell r="E273"/>
          <cell r="F273"/>
          <cell r="G273">
            <v>1.00990146401018</v>
          </cell>
          <cell r="H273"/>
          <cell r="I273"/>
          <cell r="J273"/>
          <cell r="K273"/>
          <cell r="L273"/>
        </row>
        <row r="274">
          <cell r="B274" t="str">
            <v>ENUC_GOE_EXT</v>
          </cell>
          <cell r="C274" t="str">
            <v>VAR_cap</v>
          </cell>
          <cell r="D274" t="str">
            <v>-</v>
          </cell>
          <cell r="E274"/>
          <cell r="F274"/>
          <cell r="G274">
            <v>1.00990146401018</v>
          </cell>
          <cell r="H274">
            <v>1.0099014476654484</v>
          </cell>
          <cell r="I274">
            <v>1.0099014308691656</v>
          </cell>
          <cell r="J274"/>
          <cell r="K274"/>
          <cell r="L274"/>
        </row>
        <row r="275">
          <cell r="B275" t="str">
            <v>ESOL-PV_A</v>
          </cell>
          <cell r="C275" t="str">
            <v>VAR_fout</v>
          </cell>
          <cell r="D275" t="str">
            <v>ELC35</v>
          </cell>
          <cell r="E275"/>
          <cell r="F275"/>
          <cell r="G275"/>
          <cell r="H275">
            <v>0.34128004456967165</v>
          </cell>
          <cell r="I275">
            <v>1.2719937313850314</v>
          </cell>
          <cell r="J275">
            <v>2.6239160392651248</v>
          </cell>
          <cell r="K275">
            <v>2.9848057260329846</v>
          </cell>
          <cell r="L275">
            <v>2.9848095087662414</v>
          </cell>
          <cell r="M275">
            <v>2.6435299340188561</v>
          </cell>
          <cell r="N275">
            <v>1.7128171268370229</v>
          </cell>
          <cell r="O275">
            <v>0.30463680557203537</v>
          </cell>
          <cell r="P275">
            <v>1.5245378550698852E-3</v>
          </cell>
        </row>
        <row r="276">
          <cell r="B276" t="str">
            <v>ESOL-PV_A</v>
          </cell>
          <cell r="C276" t="str">
            <v>VAR_fin</v>
          </cell>
          <cell r="D276" t="str">
            <v>SOL</v>
          </cell>
          <cell r="E276"/>
          <cell r="F276"/>
          <cell r="G276"/>
          <cell r="H276">
            <v>0.34128004456967165</v>
          </cell>
          <cell r="I276">
            <v>1.2719937313850314</v>
          </cell>
          <cell r="J276">
            <v>2.6239160392651248</v>
          </cell>
          <cell r="K276">
            <v>2.9848057260329846</v>
          </cell>
          <cell r="L276">
            <v>2.9848095087662414</v>
          </cell>
          <cell r="M276">
            <v>2.6435299340188561</v>
          </cell>
          <cell r="N276">
            <v>1.7128171268370229</v>
          </cell>
          <cell r="O276">
            <v>0.30463680557203537</v>
          </cell>
          <cell r="P276">
            <v>1.5245378550698852E-3</v>
          </cell>
        </row>
        <row r="277">
          <cell r="B277" t="str">
            <v>ESOL-PV_A</v>
          </cell>
          <cell r="C277" t="str">
            <v>VAR_fin</v>
          </cell>
          <cell r="D277" t="str">
            <v>SOLPVC</v>
          </cell>
          <cell r="E277"/>
          <cell r="F277"/>
          <cell r="G277"/>
          <cell r="H277">
            <v>0.34128004456967198</v>
          </cell>
          <cell r="I277">
            <v>1.27199373138503</v>
          </cell>
          <cell r="J277">
            <v>2.6239160392651302</v>
          </cell>
          <cell r="K277">
            <v>2.9848057260329899</v>
          </cell>
          <cell r="L277">
            <v>2.9848095087662401</v>
          </cell>
          <cell r="M277">
            <v>2.6435299340188601</v>
          </cell>
          <cell r="N277">
            <v>1.71281712683702</v>
          </cell>
          <cell r="O277">
            <v>0.30463680557203499</v>
          </cell>
          <cell r="P277">
            <v>1.52453785506989E-3</v>
          </cell>
        </row>
        <row r="278">
          <cell r="B278" t="str">
            <v>ESOL-PV_A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>
            <v>0.18449524208398499</v>
          </cell>
          <cell r="I278">
            <v>0.24821221837530499</v>
          </cell>
          <cell r="J278">
            <v>2.2110429688083899E-4</v>
          </cell>
          <cell r="K278">
            <v>6.59426466203926E-7</v>
          </cell>
          <cell r="L278">
            <v>1.44100547306992E-7</v>
          </cell>
          <cell r="M278">
            <v>1.8030119547296399E-7</v>
          </cell>
          <cell r="N278">
            <v>5.2402874250477695E-7</v>
          </cell>
          <cell r="O278">
            <v>2.2036925623666599E-4</v>
          </cell>
        </row>
        <row r="279">
          <cell r="B279" t="str">
            <v>ESOL-PV_A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>
            <v>4.9500671966956102E-2</v>
          </cell>
          <cell r="I279">
            <v>0.18449524208398499</v>
          </cell>
          <cell r="J279">
            <v>0.38058365465954103</v>
          </cell>
          <cell r="K279">
            <v>0.43292866798936402</v>
          </cell>
          <cell r="L279">
            <v>0.43292922418263702</v>
          </cell>
          <cell r="M279">
            <v>0.38342870094838999</v>
          </cell>
          <cell r="N279">
            <v>0.248434306500395</v>
          </cell>
          <cell r="O279">
            <v>4.4186229761793802E-2</v>
          </cell>
          <cell r="P279">
            <v>2.2187711318815499E-4</v>
          </cell>
        </row>
        <row r="280">
          <cell r="B280" t="str">
            <v>G-INTC-IND</v>
          </cell>
          <cell r="C280" t="str">
            <v>VAR_fout</v>
          </cell>
          <cell r="D280" t="str">
            <v>ELC35</v>
          </cell>
          <cell r="E280">
            <v>1.3614156062215453E-3</v>
          </cell>
          <cell r="F280">
            <v>4.9940215055966123E-4</v>
          </cell>
          <cell r="G280">
            <v>5.5492564445973358E-4</v>
          </cell>
          <cell r="H280">
            <v>2.2569062183631293E-4</v>
          </cell>
          <cell r="I280">
            <v>5.9419735485016659E-4</v>
          </cell>
          <cell r="J280">
            <v>4.0973111829422293E-4</v>
          </cell>
          <cell r="K280">
            <v>5.3982066017894189E-4</v>
          </cell>
          <cell r="L280">
            <v>9.3408227109431001E-4</v>
          </cell>
          <cell r="M280">
            <v>6.3612218351500954E-4</v>
          </cell>
          <cell r="N280">
            <v>1.2996365048480467E-3</v>
          </cell>
          <cell r="O280">
            <v>9.9048404396958126E-4</v>
          </cell>
          <cell r="P280">
            <v>2.213285547194722E-3</v>
          </cell>
        </row>
        <row r="281">
          <cell r="B281" t="str">
            <v>G-INTC-IND</v>
          </cell>
          <cell r="C281" t="str">
            <v>VAR_fout</v>
          </cell>
          <cell r="D281" t="str">
            <v>ITOT_ELC</v>
          </cell>
          <cell r="E281">
            <v>55.815352495468382</v>
          </cell>
          <cell r="F281">
            <v>57.134879747672422</v>
          </cell>
          <cell r="G281">
            <v>52.935032380866957</v>
          </cell>
          <cell r="H281">
            <v>53.34027898137041</v>
          </cell>
          <cell r="I281">
            <v>54.440154788776489</v>
          </cell>
          <cell r="J281">
            <v>42.395113087993899</v>
          </cell>
          <cell r="K281">
            <v>52.635042157658184</v>
          </cell>
          <cell r="L281">
            <v>43.048917356719436</v>
          </cell>
          <cell r="M281">
            <v>42.881631645934355</v>
          </cell>
          <cell r="N281">
            <v>44.645619377170711</v>
          </cell>
          <cell r="O281">
            <v>41.501122589957305</v>
          </cell>
          <cell r="P281">
            <v>40.784218527151154</v>
          </cell>
        </row>
        <row r="282">
          <cell r="B282" t="str">
            <v>G-INTC-IND</v>
          </cell>
          <cell r="C282" t="str">
            <v>VAR_fout</v>
          </cell>
          <cell r="D282" t="str">
            <v>ELC13</v>
          </cell>
          <cell r="E282">
            <v>1.2785623774051334E-3</v>
          </cell>
          <cell r="F282">
            <v>3.5391757614660507E-4</v>
          </cell>
          <cell r="G282">
            <v>4.2103487244164191E-4</v>
          </cell>
          <cell r="H282">
            <v>1.718866845951456E-4</v>
          </cell>
          <cell r="I282">
            <v>4.2137299007282612E-4</v>
          </cell>
          <cell r="J282">
            <v>3.1124852500109037E-4</v>
          </cell>
          <cell r="K282">
            <v>3.8990092202548725E-4</v>
          </cell>
          <cell r="L282">
            <v>7.2214702294692E-4</v>
          </cell>
          <cell r="M282">
            <v>4.6452727795412093E-4</v>
          </cell>
          <cell r="N282">
            <v>9.6672523281299901E-4</v>
          </cell>
          <cell r="O282">
            <v>7.4003867536759002E-4</v>
          </cell>
          <cell r="P282">
            <v>1.6664252449203009E-3</v>
          </cell>
        </row>
        <row r="283">
          <cell r="B283" t="str">
            <v>G-INTC-IND</v>
          </cell>
          <cell r="C283" t="str">
            <v>VAR_fin</v>
          </cell>
          <cell r="D283" t="str">
            <v>ELC3</v>
          </cell>
          <cell r="E283">
            <v>25.74919152884631</v>
          </cell>
          <cell r="F283">
            <v>57.134584624935449</v>
          </cell>
          <cell r="G283">
            <v>52.934315495671861</v>
          </cell>
          <cell r="H283">
            <v>24.438448902567334</v>
          </cell>
          <cell r="I283">
            <v>54.439938891429705</v>
          </cell>
          <cell r="J283">
            <v>19.256065760202016</v>
          </cell>
          <cell r="K283">
            <v>52.618321015833324</v>
          </cell>
          <cell r="L283">
            <v>19.427590077311503</v>
          </cell>
          <cell r="M283">
            <v>42.881362082612604</v>
          </cell>
          <cell r="N283">
            <v>44.644340921611992</v>
          </cell>
          <cell r="O283">
            <v>41.499351774711663</v>
          </cell>
          <cell r="P283">
            <v>40.780167742346094</v>
          </cell>
        </row>
        <row r="284">
          <cell r="B284" t="str">
            <v>G-INTC-IND</v>
          </cell>
          <cell r="C284" t="str">
            <v>VAR_fin</v>
          </cell>
          <cell r="D284" t="str">
            <v>ELC5</v>
          </cell>
          <cell r="E284">
            <v>30.068798021881548</v>
          </cell>
          <cell r="F284">
            <v>1.1463708327496647E-3</v>
          </cell>
          <cell r="G284">
            <v>1.6907252373231539E-3</v>
          </cell>
          <cell r="H284">
            <v>28.902224758213229</v>
          </cell>
          <cell r="I284">
            <v>1.2281584989353278E-3</v>
          </cell>
          <cell r="J284">
            <v>23.139768307435208</v>
          </cell>
          <cell r="K284">
            <v>1.7640367532344246E-2</v>
          </cell>
          <cell r="L284">
            <v>23.622983508701978</v>
          </cell>
          <cell r="M284">
            <v>1.3635932462553921E-3</v>
          </cell>
          <cell r="N284">
            <v>3.5281755793067711E-3</v>
          </cell>
          <cell r="O284">
            <v>3.4941514751853104E-3</v>
          </cell>
          <cell r="P284">
            <v>7.9213025917616239E-3</v>
          </cell>
        </row>
        <row r="285">
          <cell r="B285" t="str">
            <v>G-INTC-IND</v>
          </cell>
          <cell r="C285" t="str">
            <v>VAR_ncap</v>
          </cell>
          <cell r="D285" t="str">
            <v>-</v>
          </cell>
          <cell r="E285">
            <v>1.0140456850614901E-7</v>
          </cell>
          <cell r="F285">
            <v>1.05471083805695E-7</v>
          </cell>
          <cell r="G285">
            <v>9.6927812767455405E-8</v>
          </cell>
          <cell r="H285">
            <v>1.1807998123243299E-7</v>
          </cell>
          <cell r="I285">
            <v>1.7902154451542401E-7</v>
          </cell>
          <cell r="J285">
            <v>2.15705271907379E-7</v>
          </cell>
          <cell r="K285">
            <v>2.7570383185132501E-7</v>
          </cell>
          <cell r="L285">
            <v>3.8617725405265001E-7</v>
          </cell>
          <cell r="M285">
            <v>4.7606548793061598E-7</v>
          </cell>
          <cell r="N285">
            <v>8.9664144469077698E-7</v>
          </cell>
          <cell r="O285">
            <v>1.59229739520106E-6</v>
          </cell>
        </row>
        <row r="286">
          <cell r="B286" t="str">
            <v>G-INTC-IND</v>
          </cell>
          <cell r="C286" t="str">
            <v>VAR_cap</v>
          </cell>
          <cell r="D286" t="str">
            <v>-</v>
          </cell>
          <cell r="E286">
            <v>4.4927373631622096</v>
          </cell>
          <cell r="F286">
            <v>4.4927373961326031</v>
          </cell>
          <cell r="G286">
            <v>4.4927375700378622</v>
          </cell>
          <cell r="H286">
            <v>4.4927377319320216</v>
          </cell>
          <cell r="I286">
            <v>4.4927378281572441</v>
          </cell>
          <cell r="J286">
            <v>4.4927380471676335</v>
          </cell>
          <cell r="K286">
            <v>4.492738312520836</v>
          </cell>
          <cell r="L286">
            <v>4.4927384554763039</v>
          </cell>
          <cell r="M286">
            <v>4.4927391035797157</v>
          </cell>
          <cell r="N286">
            <v>4.4927395336463345</v>
          </cell>
          <cell r="O286">
            <v>4.4927409810341778</v>
          </cell>
          <cell r="P286">
            <v>4.4927418066578859</v>
          </cell>
        </row>
        <row r="287">
          <cell r="B287" t="str">
            <v>D-IH2R</v>
          </cell>
          <cell r="C287" t="str">
            <v>VAR_fout</v>
          </cell>
          <cell r="D287" t="str">
            <v>IH2</v>
          </cell>
          <cell r="E287"/>
          <cell r="F287"/>
          <cell r="G287"/>
          <cell r="H287">
            <v>6.9013789249702394E-4</v>
          </cell>
          <cell r="I287">
            <v>8.9426461817817113</v>
          </cell>
          <cell r="J287">
            <v>11.38381129180976</v>
          </cell>
          <cell r="K287">
            <v>3.8178015328142312</v>
          </cell>
          <cell r="L287">
            <v>3.8177880558726751</v>
          </cell>
          <cell r="M287">
            <v>0.7957743945709379</v>
          </cell>
          <cell r="N287">
            <v>0.1937484499418532</v>
          </cell>
          <cell r="O287">
            <v>8.580965210565876E-2</v>
          </cell>
          <cell r="P287">
            <v>8.3199203140581227E-2</v>
          </cell>
        </row>
        <row r="288">
          <cell r="B288" t="str">
            <v>D-IH2R</v>
          </cell>
          <cell r="C288" t="str">
            <v>VAR_fin</v>
          </cell>
          <cell r="D288" t="str">
            <v>H2</v>
          </cell>
          <cell r="E288"/>
          <cell r="F288"/>
          <cell r="G288"/>
          <cell r="H288">
            <v>6.9013789249702394E-4</v>
          </cell>
          <cell r="I288">
            <v>8.9426461817817113</v>
          </cell>
          <cell r="J288">
            <v>11.38381129180976</v>
          </cell>
          <cell r="K288">
            <v>3.8178015328142312</v>
          </cell>
          <cell r="L288">
            <v>3.8177880558726751</v>
          </cell>
          <cell r="M288">
            <v>0.7957743945709379</v>
          </cell>
          <cell r="N288">
            <v>0.1937484499418532</v>
          </cell>
          <cell r="O288">
            <v>8.580965210565876E-2</v>
          </cell>
          <cell r="P288">
            <v>8.3199203140581227E-2</v>
          </cell>
        </row>
        <row r="289">
          <cell r="B289" t="str">
            <v>D-IH2R</v>
          </cell>
          <cell r="C289" t="str">
            <v>VAR_ncap</v>
          </cell>
          <cell r="D289" t="str">
            <v>-</v>
          </cell>
          <cell r="E289"/>
          <cell r="F289"/>
          <cell r="G289"/>
          <cell r="H289">
            <v>7.3667110210972806E-5</v>
          </cell>
          <cell r="I289">
            <v>0.36299724601762501</v>
          </cell>
          <cell r="J289">
            <v>0.32485893554720802</v>
          </cell>
          <cell r="K289">
            <v>0.13451317945591601</v>
          </cell>
          <cell r="L289">
            <v>5.4300862698905696E-7</v>
          </cell>
          <cell r="M289">
            <v>7.3697490347183602E-3</v>
          </cell>
          <cell r="N289">
            <v>1.23273803315129E-3</v>
          </cell>
          <cell r="O289">
            <v>2.8060485447424801E-3</v>
          </cell>
          <cell r="P289">
            <v>1.2971742873547199E-4</v>
          </cell>
        </row>
        <row r="290">
          <cell r="B290" t="str">
            <v>D-IH2R</v>
          </cell>
          <cell r="C290" t="str">
            <v>VAR_cap</v>
          </cell>
          <cell r="D290" t="str">
            <v>-</v>
          </cell>
          <cell r="E290"/>
          <cell r="F290"/>
          <cell r="G290"/>
          <cell r="H290">
            <v>7.3667110210972806E-5</v>
          </cell>
          <cell r="I290">
            <v>0.36305317277082999</v>
          </cell>
          <cell r="J290">
            <v>0.40108724566471199</v>
          </cell>
          <cell r="K290">
            <v>0.13451317945591601</v>
          </cell>
          <cell r="L290">
            <v>0.13451372246454299</v>
          </cell>
          <cell r="M290">
            <v>2.8038412425744001E-2</v>
          </cell>
          <cell r="N290">
            <v>6.8277197593284598E-3</v>
          </cell>
          <cell r="O290">
            <v>3.0243934760513101E-3</v>
          </cell>
          <cell r="P290">
            <v>2.9357659734779501E-3</v>
          </cell>
        </row>
        <row r="291">
          <cell r="B291" t="str">
            <v>ESOL-PV_E</v>
          </cell>
          <cell r="C291" t="str">
            <v>VAR_fout</v>
          </cell>
          <cell r="D291" t="str">
            <v>CELC_E</v>
          </cell>
          <cell r="E291"/>
          <cell r="F291"/>
          <cell r="G291"/>
          <cell r="H291">
            <v>1.1381882907130059E-6</v>
          </cell>
          <cell r="I291">
            <v>1.8573739726262991E-4</v>
          </cell>
          <cell r="J291">
            <v>6.041150257862359E-4</v>
          </cell>
          <cell r="K291">
            <v>7.3015919422494383E-4</v>
          </cell>
          <cell r="L291">
            <v>7.3238633439191337E-4</v>
          </cell>
          <cell r="M291">
            <v>7.3210169713439663E-4</v>
          </cell>
          <cell r="N291">
            <v>7.338513945612978E-4</v>
          </cell>
          <cell r="O291">
            <v>5.2503737941497308E-4</v>
          </cell>
          <cell r="P291">
            <v>5.581578818397091E-4</v>
          </cell>
        </row>
        <row r="292">
          <cell r="B292" t="str">
            <v>ESOL-PV_E</v>
          </cell>
          <cell r="C292" t="str">
            <v>VAR_fin</v>
          </cell>
          <cell r="D292" t="str">
            <v>SOL</v>
          </cell>
          <cell r="E292"/>
          <cell r="F292"/>
          <cell r="G292"/>
          <cell r="H292">
            <v>1.1381882907130059E-6</v>
          </cell>
          <cell r="I292">
            <v>1.8573739726262991E-4</v>
          </cell>
          <cell r="J292">
            <v>6.041150257862359E-4</v>
          </cell>
          <cell r="K292">
            <v>7.3015919422494383E-4</v>
          </cell>
          <cell r="L292">
            <v>7.3238633439191337E-4</v>
          </cell>
          <cell r="M292">
            <v>7.3210169713439663E-4</v>
          </cell>
          <cell r="N292">
            <v>7.338513945612978E-4</v>
          </cell>
          <cell r="O292">
            <v>5.2503737941497308E-4</v>
          </cell>
          <cell r="P292">
            <v>5.581578818397091E-4</v>
          </cell>
        </row>
        <row r="293">
          <cell r="B293" t="str">
            <v>ESOL-PV_E</v>
          </cell>
          <cell r="C293" t="str">
            <v>VAR_fin</v>
          </cell>
          <cell r="D293" t="str">
            <v>SOLPVC</v>
          </cell>
          <cell r="E293"/>
          <cell r="F293"/>
          <cell r="G293"/>
          <cell r="H293">
            <v>1.1381882907130099E-6</v>
          </cell>
          <cell r="I293">
            <v>1.8573739726262999E-4</v>
          </cell>
          <cell r="J293">
            <v>6.0411502578623601E-4</v>
          </cell>
          <cell r="K293">
            <v>7.3015919422494404E-4</v>
          </cell>
          <cell r="L293">
            <v>7.3238633439191305E-4</v>
          </cell>
          <cell r="M293">
            <v>7.3210169713439695E-4</v>
          </cell>
          <cell r="N293">
            <v>7.3385139456129801E-4</v>
          </cell>
          <cell r="O293">
            <v>5.2503737941497297E-4</v>
          </cell>
          <cell r="P293">
            <v>5.5815788183970899E-4</v>
          </cell>
        </row>
        <row r="294">
          <cell r="B294" t="str">
            <v>ESOL-PV_E</v>
          </cell>
          <cell r="C294" t="str">
            <v>VAR_ncap</v>
          </cell>
          <cell r="D294" t="str">
            <v>-</v>
          </cell>
          <cell r="E294"/>
          <cell r="F294"/>
          <cell r="G294"/>
          <cell r="H294">
            <v>4.77387963697725E-7</v>
          </cell>
          <cell r="I294">
            <v>5.3072435787925002E-5</v>
          </cell>
          <cell r="J294">
            <v>1.20678166462611E-4</v>
          </cell>
          <cell r="K294">
            <v>3.6825521853966297E-5</v>
          </cell>
          <cell r="L294">
            <v>8.1792374955576405E-7</v>
          </cell>
          <cell r="M294">
            <v>5.6108507518412895E-7</v>
          </cell>
          <cell r="N294">
            <v>8.3542562991906398E-7</v>
          </cell>
          <cell r="O294">
            <v>2.4158924937383402E-6</v>
          </cell>
          <cell r="P294">
            <v>1.2072312067615E-4</v>
          </cell>
        </row>
        <row r="295">
          <cell r="B295" t="str">
            <v>ESOL-PV_E</v>
          </cell>
          <cell r="C295" t="str">
            <v>VAR_cap</v>
          </cell>
          <cell r="D295" t="str">
            <v>-</v>
          </cell>
          <cell r="E295"/>
          <cell r="F295"/>
          <cell r="G295"/>
          <cell r="H295">
            <v>4.77387963697725E-7</v>
          </cell>
          <cell r="I295">
            <v>5.35498237516228E-5</v>
          </cell>
          <cell r="J295">
            <v>1.7422799021423401E-4</v>
          </cell>
          <cell r="K295">
            <v>2.1105351206819999E-4</v>
          </cell>
          <cell r="L295">
            <v>2.1187143581775599E-4</v>
          </cell>
          <cell r="M295">
            <v>2.1230443615359899E-4</v>
          </cell>
          <cell r="N295">
            <v>2.12790558559161E-4</v>
          </cell>
          <cell r="O295">
            <v>1.5264214385374601E-4</v>
          </cell>
          <cell r="P295">
            <v>1.6217896947851401E-4</v>
          </cell>
        </row>
        <row r="296">
          <cell r="B296" t="str">
            <v>EWSTINC</v>
          </cell>
          <cell r="C296" t="str">
            <v>VAR_fout</v>
          </cell>
          <cell r="D296" t="str">
            <v>ELC35</v>
          </cell>
          <cell r="E296">
            <v>6.5070002627691226</v>
          </cell>
          <cell r="F296">
            <v>7.3027683676917832</v>
          </cell>
          <cell r="G296">
            <v>7.4118225570691143</v>
          </cell>
          <cell r="H296">
            <v>7.398138463708273</v>
          </cell>
          <cell r="I296">
            <v>7.4918604016485055</v>
          </cell>
          <cell r="J296">
            <v>5.8265106745164523</v>
          </cell>
          <cell r="K296">
            <v>4.5214694346412339</v>
          </cell>
          <cell r="L296">
            <v>4.6999649268793622</v>
          </cell>
          <cell r="M296">
            <v>4.6534304199090784</v>
          </cell>
          <cell r="N296">
            <v>4.6534310347284107</v>
          </cell>
          <cell r="O296">
            <v>4.6534304364026395</v>
          </cell>
          <cell r="P296">
            <v>4.6534305780201199</v>
          </cell>
        </row>
        <row r="297">
          <cell r="B297" t="str">
            <v>EWSTINC</v>
          </cell>
          <cell r="C297" t="str">
            <v>VAR_fout</v>
          </cell>
          <cell r="D297" t="str">
            <v>CO2_E</v>
          </cell>
          <cell r="E297">
            <v>1689.2932646377401</v>
          </cell>
          <cell r="F297">
            <v>1895.88395859406</v>
          </cell>
          <cell r="G297">
            <v>1924.19569981985</v>
          </cell>
          <cell r="H297">
            <v>1920.64314936439</v>
          </cell>
          <cell r="I297">
            <v>1944.974459049</v>
          </cell>
          <cell r="J297">
            <v>1512.6302199674301</v>
          </cell>
          <cell r="K297">
            <v>1173.82627228517</v>
          </cell>
          <cell r="L297">
            <v>1220.1657867510501</v>
          </cell>
          <cell r="M297">
            <v>1208.0848852567101</v>
          </cell>
          <cell r="N297">
            <v>1208.08504487099</v>
          </cell>
          <cell r="O297">
            <v>1208.08488953863</v>
          </cell>
          <cell r="P297">
            <v>1208.08492630418</v>
          </cell>
        </row>
        <row r="298">
          <cell r="B298" t="str">
            <v>EWSTINC</v>
          </cell>
          <cell r="C298" t="str">
            <v>VAR_fin</v>
          </cell>
          <cell r="D298" t="str">
            <v>EWST</v>
          </cell>
          <cell r="E298">
            <v>18.203591213768831</v>
          </cell>
          <cell r="F298">
            <v>20.429784036573913</v>
          </cell>
          <cell r="G298">
            <v>20.734867454955268</v>
          </cell>
          <cell r="H298">
            <v>20.696585661254268</v>
          </cell>
          <cell r="I298">
            <v>20.958776498372803</v>
          </cell>
          <cell r="J298">
            <v>16.299894611717971</v>
          </cell>
          <cell r="K298">
            <v>12.648990003072901</v>
          </cell>
          <cell r="L298">
            <v>13.148338219300063</v>
          </cell>
          <cell r="M298">
            <v>13.018156091128322</v>
          </cell>
          <cell r="N298">
            <v>13.01815781110977</v>
          </cell>
          <cell r="O298">
            <v>13.018156137269703</v>
          </cell>
          <cell r="P298">
            <v>13.018156533450219</v>
          </cell>
        </row>
        <row r="299">
          <cell r="B299" t="str">
            <v>EWSTINC</v>
          </cell>
          <cell r="C299" t="str">
            <v>VAR_ncap</v>
          </cell>
          <cell r="D299" t="str">
            <v>-</v>
          </cell>
          <cell r="E299"/>
          <cell r="F299">
            <v>6.5110867369722801E-8</v>
          </cell>
          <cell r="G299">
            <v>2.8780156756306599E-7</v>
          </cell>
          <cell r="H299">
            <v>6.7314206467576604E-2</v>
          </cell>
          <cell r="I299">
            <v>0.18639635633746801</v>
          </cell>
          <cell r="J299">
            <v>3.5669794866412802E-5</v>
          </cell>
          <cell r="K299">
            <v>5.7341513301862299E-6</v>
          </cell>
          <cell r="L299">
            <v>1.3672893766185801E-2</v>
          </cell>
          <cell r="M299">
            <v>1.21495067413307E-7</v>
          </cell>
          <cell r="N299">
            <v>4.0244760051645201E-7</v>
          </cell>
          <cell r="O299">
            <v>0.13631389627416901</v>
          </cell>
          <cell r="P299">
            <v>3.3448133210740201E-2</v>
          </cell>
        </row>
        <row r="300">
          <cell r="B300" t="str">
            <v>EWSTINC</v>
          </cell>
          <cell r="C300" t="str">
            <v>VAR_cap</v>
          </cell>
          <cell r="D300" t="str">
            <v>-</v>
          </cell>
          <cell r="E300">
            <v>0.27650332990076731</v>
          </cell>
          <cell r="F300">
            <v>0.27650275694057747</v>
          </cell>
          <cell r="G300">
            <v>0.27650282571315965</v>
          </cell>
          <cell r="H300">
            <v>0.27599231777868583</v>
          </cell>
          <cell r="I300">
            <v>0.37461087676015892</v>
          </cell>
          <cell r="J300">
            <v>0.35069514205433766</v>
          </cell>
          <cell r="K300">
            <v>0.2793610722771861</v>
          </cell>
          <cell r="L300">
            <v>0.27217303597190784</v>
          </cell>
          <cell r="M300">
            <v>0.249363951638298</v>
          </cell>
          <cell r="N300">
            <v>0.20011063162047876</v>
          </cell>
          <cell r="O300">
            <v>0.18303751287889009</v>
          </cell>
          <cell r="P300">
            <v>0.18344076235073989</v>
          </cell>
        </row>
        <row r="301">
          <cell r="B301" t="str">
            <v>D-IBIO</v>
          </cell>
          <cell r="C301" t="str">
            <v>VAR_fout</v>
          </cell>
          <cell r="D301" t="str">
            <v>IBIO</v>
          </cell>
          <cell r="E301">
            <v>0.43672632918721943</v>
          </cell>
          <cell r="F301">
            <v>0.55206536450021848</v>
          </cell>
          <cell r="G301">
            <v>2.6791445814654797</v>
          </cell>
          <cell r="H301">
            <v>6.0896200548105908</v>
          </cell>
          <cell r="I301">
            <v>6.0896292501673503</v>
          </cell>
          <cell r="J301">
            <v>6.0896297242748645</v>
          </cell>
          <cell r="K301">
            <v>6.0896300516666448</v>
          </cell>
          <cell r="L301">
            <v>6.0896311283439939</v>
          </cell>
          <cell r="M301">
            <v>6.0896321135550382</v>
          </cell>
          <cell r="N301">
            <v>6.496772431600867</v>
          </cell>
          <cell r="O301">
            <v>6.4967739393399961</v>
          </cell>
          <cell r="P301">
            <v>6.4967936234095225</v>
          </cell>
        </row>
        <row r="302">
          <cell r="B302" t="str">
            <v>D-IBIO</v>
          </cell>
          <cell r="C302" t="str">
            <v>VAR_fin</v>
          </cell>
          <cell r="D302" t="str">
            <v>BIO</v>
          </cell>
          <cell r="E302">
            <v>0.43672632918721943</v>
          </cell>
          <cell r="F302">
            <v>0.55206536450021848</v>
          </cell>
          <cell r="G302">
            <v>2.6791445814654797</v>
          </cell>
          <cell r="H302">
            <v>6.0896200548105908</v>
          </cell>
          <cell r="I302">
            <v>6.0896292501673503</v>
          </cell>
          <cell r="J302">
            <v>6.0896297242748645</v>
          </cell>
          <cell r="K302">
            <v>6.0896300516666448</v>
          </cell>
          <cell r="L302">
            <v>6.0896311283439939</v>
          </cell>
          <cell r="M302">
            <v>6.0896321135550382</v>
          </cell>
          <cell r="N302">
            <v>6.496772431600867</v>
          </cell>
          <cell r="O302">
            <v>6.4967739393399961</v>
          </cell>
          <cell r="P302">
            <v>6.4967936234095225</v>
          </cell>
        </row>
        <row r="303">
          <cell r="B303" t="str">
            <v>D-EWOD</v>
          </cell>
          <cell r="C303" t="str">
            <v>VAR_fout</v>
          </cell>
          <cell r="D303" t="str">
            <v>EWOD</v>
          </cell>
          <cell r="E303">
            <v>3.210522468015939</v>
          </cell>
          <cell r="F303">
            <v>2.6394308315129553</v>
          </cell>
          <cell r="G303">
            <v>2.281991731290991</v>
          </cell>
          <cell r="H303">
            <v>5.154620715866348</v>
          </cell>
          <cell r="I303">
            <v>4.5571616777832684</v>
          </cell>
          <cell r="J303">
            <v>6.076597266966961</v>
          </cell>
          <cell r="K303">
            <v>6.6270117683307683</v>
          </cell>
          <cell r="L303">
            <v>6.8716312514126354</v>
          </cell>
          <cell r="M303">
            <v>6.4126405180137001</v>
          </cell>
          <cell r="N303">
            <v>6.0590434423154607</v>
          </cell>
          <cell r="O303">
            <v>5.7803938103409287</v>
          </cell>
          <cell r="P303">
            <v>5.6745645652244372</v>
          </cell>
        </row>
        <row r="304">
          <cell r="B304" t="str">
            <v>D-EWOD</v>
          </cell>
          <cell r="C304" t="str">
            <v>VAR_fin</v>
          </cell>
          <cell r="D304" t="str">
            <v>WOD</v>
          </cell>
          <cell r="E304">
            <v>3.210522468015939</v>
          </cell>
          <cell r="F304">
            <v>2.6394308315129553</v>
          </cell>
          <cell r="G304">
            <v>2.281991731290991</v>
          </cell>
          <cell r="H304">
            <v>5.154620715866348</v>
          </cell>
          <cell r="I304">
            <v>4.5571616777832684</v>
          </cell>
          <cell r="J304">
            <v>6.076597266966961</v>
          </cell>
          <cell r="K304">
            <v>6.6270117683307683</v>
          </cell>
          <cell r="L304">
            <v>6.8716312514126354</v>
          </cell>
          <cell r="M304">
            <v>6.4126405180137001</v>
          </cell>
          <cell r="N304">
            <v>6.0590434423154607</v>
          </cell>
          <cell r="O304">
            <v>5.7803938103409287</v>
          </cell>
          <cell r="P304">
            <v>5.6745645652244372</v>
          </cell>
        </row>
        <row r="305">
          <cell r="B305" t="str">
            <v>HPLWOD</v>
          </cell>
          <cell r="C305" t="str">
            <v>VAR_fout</v>
          </cell>
          <cell r="D305" t="str">
            <v>LTH</v>
          </cell>
          <cell r="E305">
            <v>2.0468369479711899</v>
          </cell>
          <cell r="F305">
            <v>1.8472700748178537</v>
          </cell>
          <cell r="G305">
            <v>1.5838087122237479</v>
          </cell>
          <cell r="H305">
            <v>3.607102748420616</v>
          </cell>
          <cell r="I305">
            <v>3.1865069809248299</v>
          </cell>
          <cell r="J305">
            <v>2.4656584082691322</v>
          </cell>
          <cell r="K305">
            <v>1.9078803583316919</v>
          </cell>
          <cell r="L305">
            <v>1.4762872042276143</v>
          </cell>
          <cell r="M305">
            <v>1.1423167698271637</v>
          </cell>
          <cell r="N305">
            <v>0.88390421931202745</v>
          </cell>
          <cell r="O305">
            <v>0.68394791267262123</v>
          </cell>
          <cell r="P305">
            <v>0.52925342889624827</v>
          </cell>
        </row>
        <row r="306">
          <cell r="B306" t="str">
            <v>HPLWOD</v>
          </cell>
          <cell r="C306" t="str">
            <v>VAR_fin</v>
          </cell>
          <cell r="D306" t="str">
            <v>EWOD</v>
          </cell>
          <cell r="E306">
            <v>2.9240527828159859</v>
          </cell>
          <cell r="F306">
            <v>2.6389572497397915</v>
          </cell>
          <cell r="G306">
            <v>2.2625838746053555</v>
          </cell>
          <cell r="H306">
            <v>5.1530039263151659</v>
          </cell>
          <cell r="I306">
            <v>4.5521528298926155</v>
          </cell>
          <cell r="J306">
            <v>3.5223691546701894</v>
          </cell>
          <cell r="K306">
            <v>2.7255433690452744</v>
          </cell>
          <cell r="L306">
            <v>2.1089817203251626</v>
          </cell>
          <cell r="M306">
            <v>1.6318810997530913</v>
          </cell>
          <cell r="N306">
            <v>1.2627203133028972</v>
          </cell>
          <cell r="O306">
            <v>0.97706844667517234</v>
          </cell>
          <cell r="P306">
            <v>0.75607632699464089</v>
          </cell>
        </row>
        <row r="307">
          <cell r="B307" t="str">
            <v>HPLWOD</v>
          </cell>
          <cell r="C307" t="str">
            <v>VAR_ncap</v>
          </cell>
          <cell r="D307" t="str">
            <v>-</v>
          </cell>
          <cell r="E307">
            <v>0.25961991741246698</v>
          </cell>
          <cell r="F307">
            <v>4.4825302752355702E-7</v>
          </cell>
          <cell r="G307">
            <v>8.3477170305426801E-7</v>
          </cell>
          <cell r="H307">
            <v>0.19790107573857599</v>
          </cell>
          <cell r="I307">
            <v>1.9284504650635199E-6</v>
          </cell>
          <cell r="J307">
            <v>7.1745523947523799E-3</v>
          </cell>
          <cell r="K307">
            <v>9.9671781515394506E-2</v>
          </cell>
          <cell r="L307">
            <v>8.0403063790753099E-2</v>
          </cell>
          <cell r="M307">
            <v>7.0758084032430601E-7</v>
          </cell>
          <cell r="N307">
            <v>2.64702583118492E-6</v>
          </cell>
          <cell r="O307">
            <v>6.6414810512936103E-3</v>
          </cell>
          <cell r="P307">
            <v>6.04980377842365E-2</v>
          </cell>
        </row>
        <row r="308">
          <cell r="B308" t="str">
            <v>HPLWOD</v>
          </cell>
          <cell r="C308" t="str">
            <v>VAR_cap</v>
          </cell>
          <cell r="D308" t="str">
            <v>-</v>
          </cell>
          <cell r="E308">
            <v>0.25961991741246698</v>
          </cell>
          <cell r="F308">
            <v>0.25962036566549401</v>
          </cell>
          <cell r="G308">
            <v>0.259621200437197</v>
          </cell>
          <cell r="H308">
            <v>0.45752227617577301</v>
          </cell>
          <cell r="I308">
            <v>0.457524204626238</v>
          </cell>
          <cell r="J308">
            <v>0.312787701087817</v>
          </cell>
          <cell r="K308">
            <v>0.242012135612579</v>
          </cell>
          <cell r="L308">
            <v>0.187251326151365</v>
          </cell>
          <cell r="M308">
            <v>0.18630009528921701</v>
          </cell>
          <cell r="N308">
            <v>0.18007819991281901</v>
          </cell>
          <cell r="O308">
            <v>8.70478994487182E-2</v>
          </cell>
          <cell r="P308">
            <v>6.71428734422016E-2</v>
          </cell>
        </row>
        <row r="309">
          <cell r="B309" t="str">
            <v>ENGA-GTCC</v>
          </cell>
          <cell r="C309" t="str">
            <v>VAR_fout</v>
          </cell>
          <cell r="D309" t="str">
            <v>ELC13</v>
          </cell>
          <cell r="E309"/>
          <cell r="F309"/>
          <cell r="G309"/>
          <cell r="H309"/>
          <cell r="I309"/>
          <cell r="J309">
            <v>5.3314049092129994E-6</v>
          </cell>
          <cell r="K309">
            <v>3.2343324716187345E-6</v>
          </cell>
          <cell r="L309">
            <v>7.5366641328156661E-5</v>
          </cell>
          <cell r="M309">
            <v>1.1479195972352188E-3</v>
          </cell>
          <cell r="N309">
            <v>6.9516390145520546E-4</v>
          </cell>
          <cell r="O309">
            <v>7.4050318766784903E-4</v>
          </cell>
          <cell r="P309">
            <v>1.2078827649235865E-3</v>
          </cell>
        </row>
        <row r="310">
          <cell r="B310" t="str">
            <v>ENGA-GTCC</v>
          </cell>
          <cell r="C310" t="str">
            <v>VAR_fout</v>
          </cell>
          <cell r="D310" t="str">
            <v>CO2_E</v>
          </cell>
          <cell r="E310"/>
          <cell r="F310"/>
          <cell r="G310"/>
          <cell r="H310"/>
          <cell r="I310"/>
          <cell r="J310">
            <v>5.8472197546788405E-4</v>
          </cell>
          <cell r="K310">
            <v>5.4109025646456002E-4</v>
          </cell>
          <cell r="L310">
            <v>1.1944280825113099E-2</v>
          </cell>
          <cell r="M310">
            <v>0.112327390847259</v>
          </cell>
          <cell r="N310">
            <v>7.6298880806207101E-2</v>
          </cell>
          <cell r="O310">
            <v>8.0281017033904001E-2</v>
          </cell>
          <cell r="P310">
            <v>0.13291462504094201</v>
          </cell>
        </row>
        <row r="311">
          <cell r="B311" t="str">
            <v>ENGA-GTCC</v>
          </cell>
          <cell r="C311" t="str">
            <v>VAR_fin</v>
          </cell>
          <cell r="D311" t="str">
            <v>ENGA</v>
          </cell>
          <cell r="E311"/>
          <cell r="F311"/>
          <cell r="G311"/>
          <cell r="H311"/>
          <cell r="I311"/>
          <cell r="J311">
            <v>1.0367410912551138E-5</v>
          </cell>
          <cell r="K311">
            <v>9.593798873485111E-6</v>
          </cell>
          <cell r="L311">
            <v>2.1177802881406217E-4</v>
          </cell>
          <cell r="M311">
            <v>1.9916204050932449E-3</v>
          </cell>
          <cell r="N311">
            <v>1.3528170355710479E-3</v>
          </cell>
          <cell r="O311">
            <v>1.4234222878351784E-3</v>
          </cell>
          <cell r="P311">
            <v>2.3566422879599596E-3</v>
          </cell>
        </row>
        <row r="312">
          <cell r="B312" t="str">
            <v>ENGA-GTCC</v>
          </cell>
          <cell r="C312" t="str">
            <v>VAR_fin</v>
          </cell>
          <cell r="D312" t="str">
            <v>GTC</v>
          </cell>
          <cell r="E312"/>
          <cell r="F312"/>
          <cell r="G312"/>
          <cell r="H312"/>
          <cell r="I312"/>
          <cell r="J312">
            <v>1.7022055593024599E-6</v>
          </cell>
          <cell r="K312">
            <v>2.0953807527943301E-6</v>
          </cell>
          <cell r="L312">
            <v>4.5314045954331771E-6</v>
          </cell>
          <cell r="M312">
            <v>1.4127960316865124E-4</v>
          </cell>
          <cell r="N312">
            <v>1.4919939115573753E-4</v>
          </cell>
          <cell r="O312">
            <v>1.944266192805252E-4</v>
          </cell>
          <cell r="P312">
            <v>2.4227494533777275E-4</v>
          </cell>
        </row>
        <row r="313">
          <cell r="B313" t="str">
            <v>ENGA-GTCC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/>
          <cell r="I313"/>
          <cell r="J313">
            <v>4.4184452580964503E-6</v>
          </cell>
          <cell r="K313">
            <v>4.5810468404280603E-6</v>
          </cell>
          <cell r="L313">
            <v>1.27003735806443E-4</v>
          </cell>
          <cell r="M313">
            <v>1.81618151467191E-5</v>
          </cell>
          <cell r="N313">
            <v>1.0045908506916701E-6</v>
          </cell>
          <cell r="O313">
            <v>9.5607160154990704E-5</v>
          </cell>
        </row>
        <row r="314">
          <cell r="B314" t="str">
            <v>ENGA-GTCC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/>
          <cell r="I314"/>
          <cell r="J314">
            <v>1.7022055593024599E-6</v>
          </cell>
          <cell r="K314">
            <v>2.0953807527943305E-6</v>
          </cell>
          <cell r="L314">
            <v>4.5314045954331796E-6</v>
          </cell>
          <cell r="M314">
            <v>1.4127960316865132E-4</v>
          </cell>
          <cell r="N314">
            <v>1.4919939115573777E-4</v>
          </cell>
          <cell r="O314">
            <v>1.9442661928052452E-4</v>
          </cell>
          <cell r="P314">
            <v>2.422749453377734E-4</v>
          </cell>
        </row>
        <row r="315">
          <cell r="B315" t="str">
            <v>D-SNGA</v>
          </cell>
          <cell r="C315" t="str">
            <v>VAR_fout</v>
          </cell>
          <cell r="D315" t="str">
            <v>CO2</v>
          </cell>
          <cell r="E315">
            <v>1521.8087947699701</v>
          </cell>
          <cell r="F315">
            <v>1408.6989432406799</v>
          </cell>
          <cell r="G315">
            <v>1660.0859687940899</v>
          </cell>
          <cell r="H315">
            <v>1637.3808847380899</v>
          </cell>
          <cell r="I315">
            <v>1650.8001306313299</v>
          </cell>
          <cell r="J315">
            <v>1608.6274982919199</v>
          </cell>
          <cell r="K315">
            <v>1344.9383841818001</v>
          </cell>
          <cell r="L315">
            <v>376.93515016518597</v>
          </cell>
          <cell r="M315">
            <v>200.95251812221599</v>
          </cell>
          <cell r="N315">
            <v>93.026892816199606</v>
          </cell>
          <cell r="O315">
            <v>58.379782053948503</v>
          </cell>
          <cell r="P315">
            <v>41.008396545924803</v>
          </cell>
        </row>
        <row r="316">
          <cell r="B316" t="str">
            <v>D-SNGA</v>
          </cell>
          <cell r="C316" t="str">
            <v>VAR_fout</v>
          </cell>
          <cell r="D316" t="str">
            <v>SNGA</v>
          </cell>
          <cell r="E316">
            <v>27.203749964787491</v>
          </cell>
          <cell r="F316">
            <v>28.4883137579974</v>
          </cell>
          <cell r="G316">
            <v>29.352943401902216</v>
          </cell>
          <cell r="H316">
            <v>28.939173692949161</v>
          </cell>
          <cell r="I316">
            <v>29.176174275103531</v>
          </cell>
          <cell r="J316">
            <v>28.431650952380959</v>
          </cell>
          <cell r="K316">
            <v>23.770317425284286</v>
          </cell>
          <cell r="L316">
            <v>7.8755476832356246</v>
          </cell>
          <cell r="M316">
            <v>5.1569234378147533</v>
          </cell>
          <cell r="N316">
            <v>3.2497693100509495</v>
          </cell>
          <cell r="O316">
            <v>2.6374835426451115</v>
          </cell>
          <cell r="P316">
            <v>2.3305124873444352</v>
          </cell>
        </row>
        <row r="317">
          <cell r="B317" t="str">
            <v>D-SNGA</v>
          </cell>
          <cell r="C317" t="str">
            <v>VAR_fout</v>
          </cell>
          <cell r="D317" t="str">
            <v>RSH2</v>
          </cell>
          <cell r="E317"/>
          <cell r="F317"/>
          <cell r="G317"/>
          <cell r="H317">
            <v>5.8644254176944046E-4</v>
          </cell>
          <cell r="I317">
            <v>7.1582955334275764E-2</v>
          </cell>
          <cell r="J317">
            <v>0.26050562068779409</v>
          </cell>
          <cell r="K317">
            <v>0.53244289026311142</v>
          </cell>
          <cell r="L317">
            <v>0.24406194194731193</v>
          </cell>
          <cell r="M317">
            <v>0.15981317816195853</v>
          </cell>
          <cell r="N317">
            <v>5.9103617301063824E-2</v>
          </cell>
          <cell r="O317">
            <v>4.3235182666071549E-2</v>
          </cell>
          <cell r="P317">
            <v>2.5336527206646933E-2</v>
          </cell>
        </row>
        <row r="318">
          <cell r="B318" t="str">
            <v>D-SNGA</v>
          </cell>
          <cell r="C318" t="str">
            <v>VAR_fin</v>
          </cell>
          <cell r="D318" t="str">
            <v>NGA</v>
          </cell>
          <cell r="E318">
            <v>26.982425439183778</v>
          </cell>
          <cell r="F318">
            <v>24.976931617742618</v>
          </cell>
          <cell r="G318">
            <v>29.434148382873904</v>
          </cell>
          <cell r="H318">
            <v>29.031575970533471</v>
          </cell>
          <cell r="I318">
            <v>29.269505862257628</v>
          </cell>
          <cell r="J318">
            <v>28.52176415411196</v>
          </cell>
          <cell r="K318">
            <v>23.846425251450395</v>
          </cell>
          <cell r="L318">
            <v>6.6832473433543624</v>
          </cell>
          <cell r="M318">
            <v>3.5629879099683639</v>
          </cell>
          <cell r="N318">
            <v>1.6494129931950303</v>
          </cell>
          <cell r="O318">
            <v>1.0351025186870313</v>
          </cell>
          <cell r="P318">
            <v>0.72709922953767425</v>
          </cell>
        </row>
        <row r="319">
          <cell r="B319" t="str">
            <v>D-SNGA</v>
          </cell>
          <cell r="C319" t="str">
            <v>VAR_fin</v>
          </cell>
          <cell r="D319" t="str">
            <v>BNGA</v>
          </cell>
          <cell r="E319">
            <v>0.30823015810998738</v>
          </cell>
          <cell r="F319">
            <v>3.6023914654169267</v>
          </cell>
          <cell r="G319">
            <v>1.2566506987353593E-2</v>
          </cell>
          <cell r="H319">
            <v>7.4390426980920467E-5</v>
          </cell>
          <cell r="I319">
            <v>1.2911481279158775E-4</v>
          </cell>
          <cell r="J319">
            <v>1.5887350572716273E-3</v>
          </cell>
          <cell r="K319">
            <v>1.5895454572779008E-3</v>
          </cell>
          <cell r="L319">
            <v>1.2182986682680945</v>
          </cell>
          <cell r="M319">
            <v>1.6109670943877898</v>
          </cell>
          <cell r="N319">
            <v>1.6109768116064811</v>
          </cell>
          <cell r="O319">
            <v>1.6109855547864684</v>
          </cell>
          <cell r="P319">
            <v>1.6109884556894734</v>
          </cell>
        </row>
        <row r="320">
          <cell r="B320" t="str">
            <v>D-SNGA</v>
          </cell>
          <cell r="C320" t="str">
            <v>VAR_fin</v>
          </cell>
          <cell r="D320" t="str">
            <v>H2</v>
          </cell>
          <cell r="E320"/>
          <cell r="F320"/>
          <cell r="G320"/>
          <cell r="H320">
            <v>5.8605834349450983E-4</v>
          </cell>
          <cell r="I320">
            <v>7.1582687731022221E-2</v>
          </cell>
          <cell r="J320">
            <v>0.2605056206878083</v>
          </cell>
          <cell r="K320">
            <v>0.53244263873688236</v>
          </cell>
          <cell r="L320">
            <v>0.24406118996753529</v>
          </cell>
          <cell r="M320">
            <v>0.15981276997013055</v>
          </cell>
          <cell r="N320">
            <v>5.9103563420074307E-2</v>
          </cell>
          <cell r="O320">
            <v>4.3235139814225193E-2</v>
          </cell>
          <cell r="P320">
            <v>2.533558814382068E-2</v>
          </cell>
        </row>
        <row r="321">
          <cell r="B321" t="str">
            <v>D-SNGA</v>
          </cell>
          <cell r="C321" t="str">
            <v>VAR_ncap</v>
          </cell>
          <cell r="D321" t="str">
            <v>-</v>
          </cell>
          <cell r="E321">
            <v>8.04411472063043E-8</v>
          </cell>
          <cell r="F321">
            <v>3.8721589136838403E-8</v>
          </cell>
          <cell r="G321">
            <v>5.4886282785373399E-8</v>
          </cell>
          <cell r="H321">
            <v>6.3614800232736894E-8</v>
          </cell>
          <cell r="I321">
            <v>1.00127584714238E-7</v>
          </cell>
          <cell r="J321">
            <v>1.4806170712652601E-7</v>
          </cell>
          <cell r="K321">
            <v>2.71354533748034E-7</v>
          </cell>
          <cell r="L321">
            <v>0.524059284633002</v>
          </cell>
          <cell r="M321">
            <v>1.5730905682840599E-7</v>
          </cell>
          <cell r="N321">
            <v>3.3953303638964598E-7</v>
          </cell>
          <cell r="O321">
            <v>4.8595081429999098E-7</v>
          </cell>
          <cell r="P321">
            <v>2.22043294011173E-6</v>
          </cell>
        </row>
        <row r="322">
          <cell r="B322" t="str">
            <v>D-SNGA</v>
          </cell>
          <cell r="C322" t="str">
            <v>VAR_cap</v>
          </cell>
          <cell r="D322" t="str">
            <v>-</v>
          </cell>
          <cell r="E322">
            <v>2.2350522820662873</v>
          </cell>
          <cell r="F322">
            <v>2.2350523207878763</v>
          </cell>
          <cell r="G322">
            <v>2.2350523756741594</v>
          </cell>
          <cell r="H322">
            <v>2.2350524392889595</v>
          </cell>
          <cell r="I322">
            <v>2.2350525394165444</v>
          </cell>
          <cell r="J322">
            <v>2.2350526874782513</v>
          </cell>
          <cell r="K322">
            <v>2.2350529588327852</v>
          </cell>
          <cell r="L322">
            <v>1.287547699430053</v>
          </cell>
          <cell r="M322">
            <v>0.52406019914970403</v>
          </cell>
          <cell r="N322">
            <v>0.52406046021993602</v>
          </cell>
          <cell r="O322">
            <v>0.52406084013933696</v>
          </cell>
          <cell r="P322">
            <v>0.52406300740267497</v>
          </cell>
        </row>
        <row r="323">
          <cell r="B323" t="str">
            <v>RHES-CHPWOD</v>
          </cell>
          <cell r="C323" t="str">
            <v>VAR_fout</v>
          </cell>
          <cell r="D323" t="str">
            <v>RHES_KEV_WOD_ELC_CHP</v>
          </cell>
          <cell r="E323"/>
          <cell r="F323"/>
          <cell r="G323"/>
          <cell r="H323">
            <v>1.0074254738150971E-4</v>
          </cell>
          <cell r="I323">
            <v>1.7564269438946614E-4</v>
          </cell>
          <cell r="J323">
            <v>5.7676006540862432E-4</v>
          </cell>
          <cell r="K323">
            <v>1.8984340839724135E-3</v>
          </cell>
          <cell r="L323">
            <v>2.0804651532667345E-3</v>
          </cell>
          <cell r="M323">
            <v>1.5541666252808354E-3</v>
          </cell>
          <cell r="N323">
            <v>9.7115376575992074E-4</v>
          </cell>
          <cell r="O323">
            <v>1.1996585201275217E-3</v>
          </cell>
          <cell r="P323">
            <v>1.2271302280827683E-3</v>
          </cell>
        </row>
        <row r="324">
          <cell r="B324" t="str">
            <v>RHES-CHPWOD</v>
          </cell>
          <cell r="C324" t="str">
            <v>VAR_fout</v>
          </cell>
          <cell r="D324" t="str">
            <v>RHES_LTH_CHPWOD</v>
          </cell>
          <cell r="E324"/>
          <cell r="F324"/>
          <cell r="G324"/>
          <cell r="H324">
            <v>2.7196133923654471E-4</v>
          </cell>
          <cell r="I324">
            <v>4.6436268486128494E-4</v>
          </cell>
          <cell r="J324">
            <v>1.4926639503250708E-3</v>
          </cell>
          <cell r="K324">
            <v>4.8156930427233468E-3</v>
          </cell>
          <cell r="L324">
            <v>5.1706141811247337E-3</v>
          </cell>
          <cell r="M324">
            <v>3.8625958141571297E-3</v>
          </cell>
          <cell r="N324">
            <v>2.4136243884721048E-3</v>
          </cell>
          <cell r="O324">
            <v>2.9815310037462584E-3</v>
          </cell>
          <cell r="P324">
            <v>3.0498068902758096E-3</v>
          </cell>
        </row>
        <row r="325">
          <cell r="B325" t="str">
            <v>RHES-CHPWOD</v>
          </cell>
          <cell r="C325" t="str">
            <v>VAR_fin</v>
          </cell>
          <cell r="D325" t="str">
            <v>RWOD</v>
          </cell>
          <cell r="E325"/>
          <cell r="F325"/>
          <cell r="G325"/>
          <cell r="H325">
            <v>6.0850540304695244E-4</v>
          </cell>
          <cell r="I325">
            <v>9.6810129864661738E-4</v>
          </cell>
          <cell r="J325">
            <v>2.5705155426476887E-3</v>
          </cell>
          <cell r="K325">
            <v>7.4720406754034728E-3</v>
          </cell>
          <cell r="L325">
            <v>7.9631078497719825E-3</v>
          </cell>
          <cell r="M325">
            <v>5.9760304373258355E-3</v>
          </cell>
          <cell r="N325">
            <v>3.9285880307330925E-3</v>
          </cell>
          <cell r="O325">
            <v>4.6548189558354601E-3</v>
          </cell>
          <cell r="P325">
            <v>5.3477501068822713E-3</v>
          </cell>
        </row>
        <row r="326">
          <cell r="B326" t="str">
            <v>RHES-CHPWOD</v>
          </cell>
          <cell r="C326" t="str">
            <v>VAR_ncap</v>
          </cell>
          <cell r="D326" t="str">
            <v>-</v>
          </cell>
          <cell r="E326"/>
          <cell r="F326"/>
          <cell r="G326"/>
          <cell r="H326">
            <v>8.9595161539689006E-6</v>
          </cell>
          <cell r="I326">
            <v>6.7000288409335699E-6</v>
          </cell>
          <cell r="J326">
            <v>3.7330598932102403E-5</v>
          </cell>
          <cell r="K326">
            <v>1.2472421991248199E-4</v>
          </cell>
          <cell r="L326">
            <v>2.29198604424414E-5</v>
          </cell>
          <cell r="M326">
            <v>1.32327441383811E-6</v>
          </cell>
          <cell r="N326">
            <v>6.2140535623215999E-5</v>
          </cell>
          <cell r="O326">
            <v>3.9558883779977901E-5</v>
          </cell>
          <cell r="P326">
            <v>7.4954538610684698E-6</v>
          </cell>
        </row>
        <row r="327">
          <cell r="B327" t="str">
            <v>RHES-CHPWOD</v>
          </cell>
          <cell r="C327" t="str">
            <v>VAR_cap</v>
          </cell>
          <cell r="D327" t="str">
            <v>-</v>
          </cell>
          <cell r="E327"/>
          <cell r="F327"/>
          <cell r="G327"/>
          <cell r="H327">
            <v>8.9595161539689006E-6</v>
          </cell>
          <cell r="I327">
            <v>1.5659544994902499E-5</v>
          </cell>
          <cell r="J327">
            <v>5.1268140613612521E-5</v>
          </cell>
          <cell r="K327">
            <v>1.6874413788340009E-4</v>
          </cell>
          <cell r="L327">
            <v>1.8495451506088349E-4</v>
          </cell>
          <cell r="M327">
            <v>1.3813718638837431E-4</v>
          </cell>
          <cell r="N327">
            <v>8.6360124043690487E-5</v>
          </cell>
          <cell r="O327">
            <v>1.0661919516183606E-4</v>
          </cell>
          <cell r="P327">
            <v>1.0917044581374531E-4</v>
          </cell>
        </row>
        <row r="328">
          <cell r="B328" t="str">
            <v>G-INTC-RES</v>
          </cell>
          <cell r="C328" t="str">
            <v>VAR_fout</v>
          </cell>
          <cell r="D328" t="str">
            <v>RHNS_ELC</v>
          </cell>
          <cell r="E328">
            <v>12.135650955529401</v>
          </cell>
          <cell r="F328">
            <v>14.925778835578463</v>
          </cell>
          <cell r="G328">
            <v>14.927545401554342</v>
          </cell>
          <cell r="H328">
            <v>15.633775210938023</v>
          </cell>
          <cell r="I328">
            <v>17.645254088666</v>
          </cell>
          <cell r="J328">
            <v>19.667317631105853</v>
          </cell>
          <cell r="K328">
            <v>19.668435414172276</v>
          </cell>
          <cell r="L328">
            <v>21.492678764439543</v>
          </cell>
          <cell r="M328">
            <v>21.79739126526313</v>
          </cell>
          <cell r="N328">
            <v>21.756487899076692</v>
          </cell>
          <cell r="O328">
            <v>21.83250449510107</v>
          </cell>
          <cell r="P328">
            <v>21.780609153143221</v>
          </cell>
        </row>
        <row r="329">
          <cell r="B329" t="str">
            <v>G-INTC-RES</v>
          </cell>
          <cell r="C329" t="str">
            <v>VAR_fout</v>
          </cell>
          <cell r="D329" t="str">
            <v>ELC35</v>
          </cell>
          <cell r="E329">
            <v>43.516076087835465</v>
          </cell>
          <cell r="F329">
            <v>1.167858943214084E-3</v>
          </cell>
          <cell r="G329">
            <v>1.7234177202163493E-3</v>
          </cell>
          <cell r="H329">
            <v>6.6117379597699615E-4</v>
          </cell>
          <cell r="I329">
            <v>1.7000922248710835E-2</v>
          </cell>
          <cell r="J329">
            <v>1.1513132834051415E-3</v>
          </cell>
          <cell r="K329">
            <v>1.1165762359495776E-3</v>
          </cell>
          <cell r="L329">
            <v>2.7242669347130955E-3</v>
          </cell>
          <cell r="M329">
            <v>2.8858096736474239E-3</v>
          </cell>
          <cell r="N329">
            <v>6.6133612271733158E-2</v>
          </cell>
          <cell r="O329">
            <v>0.24599204353229126</v>
          </cell>
          <cell r="P329">
            <v>0.55526070321971921</v>
          </cell>
        </row>
        <row r="330">
          <cell r="B330" t="str">
            <v>G-INTC-RES</v>
          </cell>
          <cell r="C330" t="str">
            <v>VAR_fout</v>
          </cell>
          <cell r="D330" t="str">
            <v>RHES_ELC</v>
          </cell>
          <cell r="E330">
            <v>21.749621657684404</v>
          </cell>
          <cell r="F330">
            <v>18.588511227987031</v>
          </cell>
          <cell r="G330">
            <v>18.319418046587131</v>
          </cell>
          <cell r="H330">
            <v>16.88372919019659</v>
          </cell>
          <cell r="I330">
            <v>17.839614554325841</v>
          </cell>
          <cell r="J330">
            <v>18.970169150372975</v>
          </cell>
          <cell r="K330">
            <v>19.24280147734228</v>
          </cell>
          <cell r="L330">
            <v>21.558493029266629</v>
          </cell>
          <cell r="M330">
            <v>22.181090869797771</v>
          </cell>
          <cell r="N330">
            <v>21.789168921289793</v>
          </cell>
          <cell r="O330">
            <v>21.790316926981642</v>
          </cell>
          <cell r="P330">
            <v>21.252432920624493</v>
          </cell>
        </row>
        <row r="331">
          <cell r="B331" t="str">
            <v>G-INTC-RES</v>
          </cell>
          <cell r="C331" t="str">
            <v>VAR_fout</v>
          </cell>
          <cell r="D331" t="str">
            <v>RHNM_ELC</v>
          </cell>
          <cell r="E331">
            <v>11.971772611766227</v>
          </cell>
          <cell r="F331">
            <v>15.008573074472006</v>
          </cell>
          <cell r="G331">
            <v>14.597850860429633</v>
          </cell>
          <cell r="H331">
            <v>14.980524607394354</v>
          </cell>
          <cell r="I331">
            <v>16.578255989696245</v>
          </cell>
          <cell r="J331">
            <v>18.339067145844751</v>
          </cell>
          <cell r="K331">
            <v>18.412678640050004</v>
          </cell>
          <cell r="L331">
            <v>20.433676819019471</v>
          </cell>
          <cell r="M331">
            <v>20.83591754606578</v>
          </cell>
          <cell r="N331">
            <v>20.861546194886426</v>
          </cell>
          <cell r="O331">
            <v>20.778387670571071</v>
          </cell>
          <cell r="P331">
            <v>20.655313140864635</v>
          </cell>
        </row>
        <row r="332">
          <cell r="B332" t="str">
            <v>G-INTC-RES</v>
          </cell>
          <cell r="C332" t="str">
            <v>VAR_fout</v>
          </cell>
          <cell r="D332" t="str">
            <v>RHEM_ELC</v>
          </cell>
          <cell r="E332">
            <v>22.771602688966556</v>
          </cell>
          <cell r="F332">
            <v>19.428818681819902</v>
          </cell>
          <cell r="G332">
            <v>18.983192280361319</v>
          </cell>
          <cell r="H332">
            <v>18.489318948710697</v>
          </cell>
          <cell r="I332">
            <v>20.702923560594332</v>
          </cell>
          <cell r="J332">
            <v>22.013943826923235</v>
          </cell>
          <cell r="K332">
            <v>22.266026438808886</v>
          </cell>
          <cell r="L332">
            <v>24.217500479050962</v>
          </cell>
          <cell r="M332">
            <v>24.967666564284865</v>
          </cell>
          <cell r="N332">
            <v>25.028585625778835</v>
          </cell>
          <cell r="O332">
            <v>25.017537571708161</v>
          </cell>
          <cell r="P332">
            <v>23.806007229288642</v>
          </cell>
        </row>
        <row r="333">
          <cell r="B333" t="str">
            <v>G-INTC-RES</v>
          </cell>
          <cell r="C333" t="str">
            <v>VAR_fin</v>
          </cell>
          <cell r="D333" t="str">
            <v>ELC5</v>
          </cell>
          <cell r="E333">
            <v>112.14471491117845</v>
          </cell>
          <cell r="F333">
            <v>67.952849678800575</v>
          </cell>
          <cell r="G333">
            <v>66.829730006652696</v>
          </cell>
          <cell r="H333">
            <v>65.988009131035639</v>
          </cell>
          <cell r="I333">
            <v>72.783049115531128</v>
          </cell>
          <cell r="J333">
            <v>78.991649067530204</v>
          </cell>
          <cell r="K333">
            <v>79.591058546609389</v>
          </cell>
          <cell r="L333">
            <v>87.705073358711346</v>
          </cell>
          <cell r="M333">
            <v>89.784952055085199</v>
          </cell>
          <cell r="N333">
            <v>89.501922253303562</v>
          </cell>
          <cell r="O333">
            <v>89.664738707894259</v>
          </cell>
          <cell r="P333">
            <v>88.049623147140821</v>
          </cell>
        </row>
        <row r="334">
          <cell r="B334" t="str">
            <v>G-INTC-RES</v>
          </cell>
          <cell r="C334" t="str">
            <v>VAR_ncap</v>
          </cell>
          <cell r="D334" t="str">
            <v>-</v>
          </cell>
          <cell r="E334">
            <v>1.11875907670095E-8</v>
          </cell>
          <cell r="F334">
            <v>1.16425118266748E-8</v>
          </cell>
          <cell r="G334">
            <v>1.05659055309038E-8</v>
          </cell>
          <cell r="H334">
            <v>1.4738185860642899E-8</v>
          </cell>
          <cell r="I334">
            <v>2.00655713614325E-8</v>
          </cell>
          <cell r="J334">
            <v>2.4247184455374201E-8</v>
          </cell>
          <cell r="K334">
            <v>3.1529920927775701E-8</v>
          </cell>
          <cell r="L334">
            <v>4.4887387122529501E-8</v>
          </cell>
          <cell r="M334">
            <v>6.3336363244464097E-8</v>
          </cell>
          <cell r="N334">
            <v>1.0467971128961201E-7</v>
          </cell>
          <cell r="O334">
            <v>1.9376233412133401E-7</v>
          </cell>
        </row>
        <row r="335">
          <cell r="B335" t="str">
            <v>G-INTC-RES</v>
          </cell>
          <cell r="C335" t="str">
            <v>VAR_cap</v>
          </cell>
          <cell r="D335" t="str">
            <v>-</v>
          </cell>
          <cell r="E335">
            <v>4.3300925142827298</v>
          </cell>
          <cell r="F335">
            <v>4.3300925179202316</v>
          </cell>
          <cell r="G335">
            <v>4.330092537112832</v>
          </cell>
          <cell r="H335">
            <v>4.3300925557875303</v>
          </cell>
          <cell r="I335">
            <v>4.3300925672490722</v>
          </cell>
          <cell r="J335">
            <v>4.3300925918237203</v>
          </cell>
          <cell r="K335">
            <v>4.3300926219109899</v>
          </cell>
          <cell r="L335">
            <v>4.3300926382596003</v>
          </cell>
          <cell r="M335">
            <v>4.3300927179939794</v>
          </cell>
          <cell r="N335">
            <v>4.3300927716920965</v>
          </cell>
          <cell r="O335">
            <v>4.3300929444574958</v>
          </cell>
          <cell r="P335">
            <v>4.3300930449253965</v>
          </cell>
        </row>
        <row r="336">
          <cell r="B336" t="str">
            <v>SCOM-CHPNGA</v>
          </cell>
          <cell r="C336" t="str">
            <v>VAR_fout</v>
          </cell>
          <cell r="D336" t="str">
            <v>CO2_S</v>
          </cell>
          <cell r="E336">
            <v>93.345512049489599</v>
          </cell>
          <cell r="F336">
            <v>98.053242016482798</v>
          </cell>
          <cell r="G336">
            <v>191.26249663693</v>
          </cell>
          <cell r="H336">
            <v>208.85255772852</v>
          </cell>
          <cell r="I336">
            <v>201.910308696817</v>
          </cell>
          <cell r="J336">
            <v>122.864892461759</v>
          </cell>
          <cell r="K336"/>
          <cell r="L336"/>
          <cell r="M336">
            <v>0.14024779767448001</v>
          </cell>
          <cell r="N336">
            <v>0.12648152161461701</v>
          </cell>
          <cell r="O336">
            <v>0.100012046792742</v>
          </cell>
          <cell r="P336">
            <v>0.26054553672755498</v>
          </cell>
        </row>
        <row r="337">
          <cell r="B337" t="str">
            <v>SCOM-CHPNGA</v>
          </cell>
          <cell r="C337" t="str">
            <v>VAR_fout</v>
          </cell>
          <cell r="D337" t="str">
            <v>SCOM_NKEV_GAS_ELC_CHP</v>
          </cell>
          <cell r="E337">
            <v>0.59440064606576692</v>
          </cell>
          <cell r="F337">
            <v>0.62586719656574508</v>
          </cell>
          <cell r="G337">
            <v>1.2205953112565564</v>
          </cell>
          <cell r="H337">
            <v>1.3317314670384279</v>
          </cell>
          <cell r="I337">
            <v>1.2839934571302525</v>
          </cell>
          <cell r="J337">
            <v>0.78123866470346748</v>
          </cell>
          <cell r="K337"/>
          <cell r="L337"/>
          <cell r="M337">
            <v>8.609349883585024E-4</v>
          </cell>
          <cell r="N337">
            <v>7.418480375534685E-4</v>
          </cell>
          <cell r="O337">
            <v>5.8466613806681922E-4</v>
          </cell>
          <cell r="P337">
            <v>1.527337312626158E-3</v>
          </cell>
        </row>
        <row r="338">
          <cell r="B338" t="str">
            <v>SCOM-CHPNGA</v>
          </cell>
          <cell r="C338" t="str">
            <v>VAR_fout</v>
          </cell>
          <cell r="D338" t="str">
            <v>SCOM_LTH_CHPNGA</v>
          </cell>
          <cell r="E338">
            <v>0.69257948795220847</v>
          </cell>
          <cell r="F338">
            <v>0.7501991916078744</v>
          </cell>
          <cell r="G338">
            <v>1.5243766192817216</v>
          </cell>
          <cell r="H338">
            <v>1.7746472670291535</v>
          </cell>
          <cell r="I338">
            <v>1.8185112145200486</v>
          </cell>
          <cell r="J338">
            <v>1.1718579970552001</v>
          </cell>
          <cell r="K338"/>
          <cell r="L338"/>
          <cell r="M338">
            <v>1.2914024825377533E-3</v>
          </cell>
          <cell r="N338">
            <v>1.112772056330203E-3</v>
          </cell>
          <cell r="O338">
            <v>8.7699920710022797E-4</v>
          </cell>
          <cell r="P338">
            <v>2.2910059689392357E-3</v>
          </cell>
        </row>
        <row r="339">
          <cell r="B339" t="str">
            <v>SCOM-CHPNGA</v>
          </cell>
          <cell r="C339" t="str">
            <v>VAR_fin</v>
          </cell>
          <cell r="D339" t="str">
            <v>SNGA</v>
          </cell>
          <cell r="E339">
            <v>1.6550622703810205</v>
          </cell>
          <cell r="F339">
            <v>1.7385326598667135</v>
          </cell>
          <cell r="G339">
            <v>3.3911790183852841</v>
          </cell>
          <cell r="H339">
            <v>3.7030595341936214</v>
          </cell>
          <cell r="I339">
            <v>3.5799700123549067</v>
          </cell>
          <cell r="J339">
            <v>2.1784555401021106</v>
          </cell>
          <cell r="K339"/>
          <cell r="L339"/>
          <cell r="M339">
            <v>2.4866630793347502E-3</v>
          </cell>
          <cell r="N339">
            <v>2.2425801704719275E-3</v>
          </cell>
          <cell r="O339">
            <v>1.7732632410060721E-3</v>
          </cell>
          <cell r="P339">
            <v>4.6196017150275754E-3</v>
          </cell>
        </row>
        <row r="340">
          <cell r="B340" t="str">
            <v>SCOM-CHPNGA</v>
          </cell>
          <cell r="C340" t="str">
            <v>VAR_ncap</v>
          </cell>
          <cell r="D340" t="str">
            <v>-</v>
          </cell>
          <cell r="E340"/>
          <cell r="F340">
            <v>8.9614416678255093E-2</v>
          </cell>
          <cell r="G340"/>
          <cell r="H340"/>
          <cell r="I340"/>
          <cell r="J340"/>
          <cell r="K340"/>
          <cell r="L340"/>
          <cell r="M340">
            <v>9.2972308156049997E-5</v>
          </cell>
          <cell r="N340">
            <v>1.5128314799228899E-6</v>
          </cell>
          <cell r="O340">
            <v>3.0150710002504303E-7</v>
          </cell>
          <cell r="P340">
            <v>9.2874537824846201E-5</v>
          </cell>
        </row>
        <row r="341">
          <cell r="B341" t="str">
            <v>SCOM-CHPNGA</v>
          </cell>
          <cell r="C341" t="str">
            <v>VAR_cap</v>
          </cell>
          <cell r="D341" t="str">
            <v>-</v>
          </cell>
          <cell r="E341">
            <v>6.519990488979123E-2</v>
          </cell>
          <cell r="F341">
            <v>0.10228262828465504</v>
          </cell>
          <cell r="G341">
            <v>0.10228212461533999</v>
          </cell>
          <cell r="H341">
            <v>0.10062744684368721</v>
          </cell>
          <cell r="I341">
            <v>9.1662967757133673E-2</v>
          </cell>
          <cell r="J341">
            <v>5.5090441181954143E-2</v>
          </cell>
          <cell r="K341"/>
          <cell r="L341"/>
          <cell r="M341">
            <v>9.2972308156049997E-5</v>
          </cell>
          <cell r="N341">
            <v>9.4425478785918645E-5</v>
          </cell>
          <cell r="O341">
            <v>9.4530587733188877E-5</v>
          </cell>
          <cell r="P341">
            <v>1.8706625911631714E-4</v>
          </cell>
        </row>
        <row r="342">
          <cell r="B342" t="str">
            <v>D-IPLT</v>
          </cell>
          <cell r="C342" t="str">
            <v>VAR_fout</v>
          </cell>
          <cell r="D342" t="str">
            <v>IPLT</v>
          </cell>
          <cell r="E342">
            <v>0.62578795840677848</v>
          </cell>
          <cell r="F342">
            <v>0.73757354018496268</v>
          </cell>
          <cell r="G342">
            <v>0.73632731713913968</v>
          </cell>
          <cell r="H342">
            <v>0.73426111258585758</v>
          </cell>
          <cell r="I342">
            <v>0.7322103383831926</v>
          </cell>
          <cell r="J342">
            <v>0.73016695377291063</v>
          </cell>
          <cell r="K342">
            <v>0.72813619633177096</v>
          </cell>
          <cell r="L342">
            <v>0.7261190365973178</v>
          </cell>
          <cell r="M342">
            <v>0.7261198050286557</v>
          </cell>
          <cell r="N342">
            <v>0.72612497212221505</v>
          </cell>
          <cell r="O342">
            <v>0.7261291091822224</v>
          </cell>
          <cell r="P342">
            <v>0.7261348773645383</v>
          </cell>
        </row>
        <row r="343">
          <cell r="B343" t="str">
            <v>D-IPLT</v>
          </cell>
          <cell r="C343" t="str">
            <v>VAR_fin</v>
          </cell>
          <cell r="D343" t="str">
            <v>PLT</v>
          </cell>
          <cell r="E343">
            <v>0.62578795840677848</v>
          </cell>
          <cell r="F343">
            <v>0.73757354018496268</v>
          </cell>
          <cell r="G343">
            <v>0.73632731713913968</v>
          </cell>
          <cell r="H343">
            <v>0.73426111258585758</v>
          </cell>
          <cell r="I343">
            <v>0.7322103383831926</v>
          </cell>
          <cell r="J343">
            <v>0.73016695377291063</v>
          </cell>
          <cell r="K343">
            <v>0.72813619633177096</v>
          </cell>
          <cell r="L343">
            <v>0.7261190365973178</v>
          </cell>
          <cell r="M343">
            <v>0.7261198050286557</v>
          </cell>
          <cell r="N343">
            <v>0.72612497212221505</v>
          </cell>
          <cell r="O343">
            <v>0.7261291091822224</v>
          </cell>
          <cell r="P343">
            <v>0.7261348773645383</v>
          </cell>
        </row>
        <row r="344">
          <cell r="B344" t="str">
            <v>LTH-STG</v>
          </cell>
          <cell r="C344" t="str">
            <v>VAR_fout</v>
          </cell>
          <cell r="D344" t="str">
            <v>AUX_LTH-STG_OUT</v>
          </cell>
          <cell r="E344">
            <v>7.2247812538557286E-5</v>
          </cell>
          <cell r="F344">
            <v>2.1260110081270788E-4</v>
          </cell>
          <cell r="G344">
            <v>1.017613021800865E-3</v>
          </cell>
          <cell r="H344">
            <v>2.1093415811955878E-4</v>
          </cell>
          <cell r="I344">
            <v>2.0800700237593104E-4</v>
          </cell>
          <cell r="J344">
            <v>5.3165095470579645E-4</v>
          </cell>
          <cell r="K344">
            <v>6.4656817672835713E-4</v>
          </cell>
          <cell r="L344">
            <v>6.1074871460699114E-4</v>
          </cell>
          <cell r="M344">
            <v>2.4958211492654477E-3</v>
          </cell>
          <cell r="N344">
            <v>2.0453995370169663E-3</v>
          </cell>
          <cell r="O344">
            <v>1.6734229753499329E-3</v>
          </cell>
          <cell r="P344">
            <v>3.4855242567077339E-3</v>
          </cell>
        </row>
        <row r="345">
          <cell r="B345" t="str">
            <v>LTH-STG</v>
          </cell>
          <cell r="C345" t="str">
            <v>VAR_fout</v>
          </cell>
          <cell r="D345" t="str">
            <v>LTH</v>
          </cell>
          <cell r="E345">
            <v>7.2247812538557123E-5</v>
          </cell>
          <cell r="F345">
            <v>2.1274283487991599E-4</v>
          </cell>
          <cell r="G345">
            <v>1.0186730353652397E-3</v>
          </cell>
          <cell r="H345">
            <v>2.1093415811955878E-4</v>
          </cell>
          <cell r="I345">
            <v>2.0819818528252602E-4</v>
          </cell>
          <cell r="J345">
            <v>5.316509547057945E-4</v>
          </cell>
          <cell r="K345">
            <v>6.4709641870280713E-4</v>
          </cell>
          <cell r="L345">
            <v>6.1074871460699038E-4</v>
          </cell>
          <cell r="M345">
            <v>2.4958211492654451E-3</v>
          </cell>
          <cell r="N345">
            <v>2.0453995370169646E-3</v>
          </cell>
          <cell r="O345">
            <v>1.6734229753499307E-3</v>
          </cell>
          <cell r="P345">
            <v>3.4855242567077304E-3</v>
          </cell>
        </row>
        <row r="346">
          <cell r="B346" t="str">
            <v>LTH-STG</v>
          </cell>
          <cell r="C346" t="str">
            <v>VAR_fin</v>
          </cell>
          <cell r="D346" t="str">
            <v>AUX_LTH-STG_IN</v>
          </cell>
          <cell r="E346">
            <v>9.8189858365113381E-5</v>
          </cell>
          <cell r="F346">
            <v>2.7937598919486572E-4</v>
          </cell>
          <cell r="G346">
            <v>1.3139713285978993E-3</v>
          </cell>
          <cell r="H346">
            <v>2.6353887195875613E-4</v>
          </cell>
          <cell r="I346">
            <v>2.5218431718441878E-4</v>
          </cell>
          <cell r="J346">
            <v>6.2547171141846846E-4</v>
          </cell>
          <cell r="K346">
            <v>7.3953618292212596E-4</v>
          </cell>
          <cell r="L346">
            <v>6.785522203666427E-4</v>
          </cell>
          <cell r="M346">
            <v>2.7731044021034081E-3</v>
          </cell>
          <cell r="N346">
            <v>2.272643267999485E-3</v>
          </cell>
          <cell r="O346">
            <v>1.859044056356788E-3</v>
          </cell>
          <cell r="P346">
            <v>3.8725343950185486E-3</v>
          </cell>
        </row>
        <row r="347">
          <cell r="B347" t="str">
            <v>LTH-STG</v>
          </cell>
          <cell r="C347" t="str">
            <v>VAR_fin</v>
          </cell>
          <cell r="D347" t="str">
            <v>LTH</v>
          </cell>
          <cell r="E347">
            <v>9.8189858365113381E-5</v>
          </cell>
          <cell r="F347">
            <v>2.7937598919486572E-4</v>
          </cell>
          <cell r="G347">
            <v>1.3139713285978993E-3</v>
          </cell>
          <cell r="H347">
            <v>2.6353887195875613E-4</v>
          </cell>
          <cell r="I347">
            <v>2.5218431718441878E-4</v>
          </cell>
          <cell r="J347">
            <v>6.2547171141846846E-4</v>
          </cell>
          <cell r="K347">
            <v>7.3953618292212596E-4</v>
          </cell>
          <cell r="L347">
            <v>6.785522203666427E-4</v>
          </cell>
          <cell r="M347">
            <v>2.7731044021034081E-3</v>
          </cell>
          <cell r="N347">
            <v>2.272643267999485E-3</v>
          </cell>
          <cell r="O347">
            <v>1.859044056356788E-3</v>
          </cell>
          <cell r="P347">
            <v>3.8725343950185486E-3</v>
          </cell>
        </row>
        <row r="348">
          <cell r="B348" t="str">
            <v>LTH-STG</v>
          </cell>
          <cell r="C348" t="str">
            <v>VAR_ncap</v>
          </cell>
          <cell r="D348" t="str">
            <v>-</v>
          </cell>
          <cell r="E348">
            <v>1.6655019041252E-5</v>
          </cell>
          <cell r="F348">
            <v>6.9373367880115204E-7</v>
          </cell>
          <cell r="G348">
            <v>7.7268581787105198E-7</v>
          </cell>
          <cell r="H348">
            <v>6.7509925119862598E-7</v>
          </cell>
          <cell r="I348">
            <v>5.9971880375200603E-5</v>
          </cell>
          <cell r="J348">
            <v>1.01858589713694E-5</v>
          </cell>
          <cell r="K348">
            <v>1.25384344390039E-5</v>
          </cell>
          <cell r="L348">
            <v>1.18755003938364E-4</v>
          </cell>
          <cell r="M348">
            <v>4.5048830040244797E-6</v>
          </cell>
          <cell r="N348">
            <v>1.9372990512822201E-5</v>
          </cell>
          <cell r="O348">
            <v>7.6155903378950601E-6</v>
          </cell>
          <cell r="P348">
            <v>2.4569400466801502E-4</v>
          </cell>
        </row>
        <row r="349">
          <cell r="B349" t="str">
            <v>LTH-STG</v>
          </cell>
          <cell r="C349" t="str">
            <v>VAR_cap</v>
          </cell>
          <cell r="D349" t="str">
            <v>-</v>
          </cell>
          <cell r="E349">
            <v>1.8149127409440509E-4</v>
          </cell>
          <cell r="F349">
            <v>1.7815887414009937E-4</v>
          </cell>
          <cell r="G349">
            <v>1.7670227925269995E-4</v>
          </cell>
          <cell r="H349">
            <v>9.6905813789303192E-5</v>
          </cell>
          <cell r="I349">
            <v>8.114427795439669E-5</v>
          </cell>
          <cell r="J349">
            <v>7.723659600345105E-5</v>
          </cell>
          <cell r="K349">
            <v>8.2194977835464787E-5</v>
          </cell>
          <cell r="L349">
            <v>1.9991514924331229E-4</v>
          </cell>
          <cell r="M349">
            <v>1.5961936108098952E-4</v>
          </cell>
          <cell r="N349">
            <v>1.5293311750917866E-4</v>
          </cell>
          <cell r="O349">
            <v>1.4764099260405197E-4</v>
          </cell>
          <cell r="P349">
            <v>2.7483151319338206E-4</v>
          </cell>
        </row>
        <row r="350">
          <cell r="B350" t="str">
            <v>ITOT-CHPOIL</v>
          </cell>
          <cell r="C350" t="str">
            <v>VAR_fout</v>
          </cell>
          <cell r="D350" t="str">
            <v>ITOT_LTH_CHP</v>
          </cell>
          <cell r="E350">
            <v>0.92933052533514404</v>
          </cell>
          <cell r="F350">
            <v>2.0726429847650989</v>
          </cell>
          <cell r="G350">
            <v>9.0307299501465238E-2</v>
          </cell>
          <cell r="H350">
            <v>1.3187848241430067</v>
          </cell>
          <cell r="I350">
            <v>0.84966833146967002</v>
          </cell>
          <cell r="J350"/>
          <cell r="K350"/>
          <cell r="L350"/>
          <cell r="M350">
            <v>5.2200090719975015E-2</v>
          </cell>
          <cell r="N350">
            <v>5.2081288953182661E-2</v>
          </cell>
          <cell r="O350">
            <v>0.37903933231039627</v>
          </cell>
          <cell r="P350">
            <v>0.37795158146974922</v>
          </cell>
        </row>
        <row r="351">
          <cell r="B351" t="str">
            <v>ITOT-CHPOIL</v>
          </cell>
          <cell r="C351" t="str">
            <v>VAR_fout</v>
          </cell>
          <cell r="D351" t="str">
            <v>ITOT_NKEV_OIL_ELC_CHP</v>
          </cell>
          <cell r="E351">
            <v>7.050093640473501E-2</v>
          </cell>
          <cell r="F351">
            <v>0.17150104267362748</v>
          </cell>
          <cell r="G351">
            <v>8.6496740712307518E-3</v>
          </cell>
          <cell r="H351">
            <v>0.17128701591304016</v>
          </cell>
          <cell r="I351">
            <v>0.17137339067395693</v>
          </cell>
          <cell r="J351"/>
          <cell r="K351"/>
          <cell r="L351"/>
          <cell r="M351">
            <v>2.3548346920756334E-2</v>
          </cell>
          <cell r="N351">
            <v>2.3494753427322955E-2</v>
          </cell>
          <cell r="O351">
            <v>0.17099107627492133</v>
          </cell>
          <cell r="P351">
            <v>0.17050037340820973</v>
          </cell>
        </row>
        <row r="352">
          <cell r="B352" t="str">
            <v>ITOT-CHPOIL</v>
          </cell>
          <cell r="C352" t="str">
            <v>VAR_fout</v>
          </cell>
          <cell r="D352" t="str">
            <v>CO2_I</v>
          </cell>
          <cell r="E352">
            <v>21.538573349064901</v>
          </cell>
          <cell r="F352">
            <v>51.243361113238201</v>
          </cell>
          <cell r="G352">
            <v>2.5617836937147298</v>
          </cell>
          <cell r="H352">
            <v>47.927292590095099</v>
          </cell>
          <cell r="I352">
            <v>47.961036648032199</v>
          </cell>
          <cell r="J352"/>
          <cell r="K352"/>
          <cell r="L352"/>
          <cell r="M352">
            <v>6.6130734750698501</v>
          </cell>
          <cell r="N352">
            <v>6.6109410865548703</v>
          </cell>
          <cell r="O352">
            <v>47.953907985584102</v>
          </cell>
          <cell r="P352">
            <v>47.9540415256972</v>
          </cell>
        </row>
        <row r="353">
          <cell r="B353" t="str">
            <v>ITOT-CHPOIL</v>
          </cell>
          <cell r="C353" t="str">
            <v>VAR_fin</v>
          </cell>
          <cell r="D353" t="str">
            <v>ILFO</v>
          </cell>
          <cell r="E353">
            <v>0.29224658546899529</v>
          </cell>
          <cell r="F353">
            <v>0.6952966229747386</v>
          </cell>
          <cell r="G353">
            <v>3.4759615925573042E-2</v>
          </cell>
          <cell r="H353">
            <v>0.65030247747754621</v>
          </cell>
          <cell r="I353">
            <v>0.65076033443734338</v>
          </cell>
          <cell r="J353"/>
          <cell r="K353"/>
          <cell r="L353"/>
          <cell r="M353">
            <v>8.9729626527406417E-2</v>
          </cell>
          <cell r="N353">
            <v>8.9700693168994164E-2</v>
          </cell>
          <cell r="O353">
            <v>0.65066360903099252</v>
          </cell>
          <cell r="P353">
            <v>0.65066542097282531</v>
          </cell>
        </row>
        <row r="354">
          <cell r="B354" t="str">
            <v>ITOT-CHPOIL</v>
          </cell>
          <cell r="C354" t="str">
            <v>VAR_ncap</v>
          </cell>
          <cell r="D354" t="str">
            <v>-</v>
          </cell>
          <cell r="E354"/>
          <cell r="F354">
            <v>2.1236845800616001E-2</v>
          </cell>
          <cell r="G354"/>
          <cell r="H354"/>
          <cell r="I354"/>
          <cell r="J354"/>
          <cell r="K354"/>
          <cell r="L354"/>
          <cell r="M354">
            <v>3.8457870374969702E-3</v>
          </cell>
          <cell r="N354">
            <v>3.62672631537547E-6</v>
          </cell>
          <cell r="O354">
            <v>2.4888254437625702E-2</v>
          </cell>
          <cell r="P354">
            <v>1.4728507998385199E-4</v>
          </cell>
        </row>
        <row r="355">
          <cell r="B355" t="str">
            <v>ITOT-CHPOIL</v>
          </cell>
          <cell r="C355" t="str">
            <v>VAR_cap</v>
          </cell>
          <cell r="D355" t="str">
            <v>-</v>
          </cell>
          <cell r="E355">
            <v>8.3052473478685777E-3</v>
          </cell>
          <cell r="F355">
            <v>2.2169513219386369E-2</v>
          </cell>
          <cell r="G355">
            <v>2.2169327136016565E-2</v>
          </cell>
          <cell r="H355">
            <v>2.2169249622831878E-2</v>
          </cell>
          <cell r="I355">
            <v>1.088825607941339E-2</v>
          </cell>
          <cell r="J355"/>
          <cell r="K355"/>
          <cell r="L355"/>
          <cell r="M355">
            <v>3.8457870374969702E-3</v>
          </cell>
          <cell r="N355">
            <v>3.8492514766077963E-3</v>
          </cell>
          <cell r="O355">
            <v>2.7518098162879121E-2</v>
          </cell>
          <cell r="P355">
            <v>2.5038737437492506E-2</v>
          </cell>
        </row>
        <row r="356">
          <cell r="B356" t="str">
            <v>ENUC_GOE</v>
          </cell>
          <cell r="C356" t="str">
            <v>VAR_fout</v>
          </cell>
          <cell r="D356" t="str">
            <v>ELC</v>
          </cell>
          <cell r="E356">
            <v>29.714400338057459</v>
          </cell>
          <cell r="F356">
            <v>29.714398466459702</v>
          </cell>
          <cell r="G356">
            <v>2.569800644887293E-3</v>
          </cell>
          <cell r="H356"/>
          <cell r="I356"/>
          <cell r="J356"/>
          <cell r="K356"/>
          <cell r="L356"/>
        </row>
        <row r="357">
          <cell r="B357" t="str">
            <v>ENUC_GOE</v>
          </cell>
          <cell r="C357" t="str">
            <v>VAR_fin</v>
          </cell>
          <cell r="D357" t="str">
            <v>URN</v>
          </cell>
          <cell r="E357">
            <v>89.58057637286764</v>
          </cell>
          <cell r="F357">
            <v>89.580570730525693</v>
          </cell>
          <cell r="G357">
            <v>7.7472276173627059E-3</v>
          </cell>
          <cell r="H357"/>
          <cell r="I357"/>
          <cell r="J357"/>
          <cell r="K357"/>
          <cell r="L357"/>
        </row>
        <row r="358">
          <cell r="B358" t="str">
            <v>ENUC_GOE</v>
          </cell>
          <cell r="C358" t="str">
            <v>VAR_cap</v>
          </cell>
          <cell r="D358" t="str">
            <v>-</v>
          </cell>
          <cell r="E358">
            <v>1.01</v>
          </cell>
          <cell r="F358">
            <v>1.0099999835632796</v>
          </cell>
          <cell r="G358">
            <v>9.8511782600008146E-5</v>
          </cell>
          <cell r="H358"/>
          <cell r="I358"/>
          <cell r="J358"/>
          <cell r="K358"/>
          <cell r="L358"/>
        </row>
        <row r="359">
          <cell r="B359" t="str">
            <v>D-RNGA</v>
          </cell>
          <cell r="C359" t="str">
            <v>VAR_fout</v>
          </cell>
          <cell r="D359" t="str">
            <v>CO2</v>
          </cell>
          <cell r="E359">
            <v>2650.4994804272701</v>
          </cell>
          <cell r="F359">
            <v>2731.8394607432601</v>
          </cell>
          <cell r="G359">
            <v>2745.4612739304798</v>
          </cell>
          <cell r="H359">
            <v>2988.8172980330701</v>
          </cell>
          <cell r="I359">
            <v>2951.60244993181</v>
          </cell>
          <cell r="J359">
            <v>2948.0737464895401</v>
          </cell>
          <cell r="K359">
            <v>2367.08428576915</v>
          </cell>
          <cell r="L359">
            <v>1027.5480258953</v>
          </cell>
          <cell r="M359">
            <v>378.60552083980099</v>
          </cell>
          <cell r="N359">
            <v>226.69624259909801</v>
          </cell>
          <cell r="O359">
            <v>226.53702312227</v>
          </cell>
          <cell r="P359">
            <v>152.51281020957799</v>
          </cell>
        </row>
        <row r="360">
          <cell r="B360" t="str">
            <v>D-RNGA</v>
          </cell>
          <cell r="C360" t="str">
            <v>VAR_fout</v>
          </cell>
          <cell r="D360" t="str">
            <v>RNGA</v>
          </cell>
          <cell r="E360">
            <v>47.157674889052764</v>
          </cell>
          <cell r="F360">
            <v>48.283019158668964</v>
          </cell>
          <cell r="G360">
            <v>48.523771801376981</v>
          </cell>
          <cell r="H360">
            <v>52.824834018694062</v>
          </cell>
          <cell r="I360">
            <v>52.166695840225856</v>
          </cell>
          <cell r="J360">
            <v>52.104659742375453</v>
          </cell>
          <cell r="K360">
            <v>41.834362022967987</v>
          </cell>
          <cell r="L360">
            <v>20.101865739036555</v>
          </cell>
          <cell r="M360">
            <v>10.812143785022128</v>
          </cell>
          <cell r="N360">
            <v>8.127243045542885</v>
          </cell>
          <cell r="O360">
            <v>8.1245051403067468</v>
          </cell>
          <cell r="P360">
            <v>6.8163718107144122</v>
          </cell>
        </row>
        <row r="361">
          <cell r="B361" t="str">
            <v>D-RNGA</v>
          </cell>
          <cell r="C361" t="str">
            <v>VAR_fout</v>
          </cell>
          <cell r="D361" t="str">
            <v>RSH2</v>
          </cell>
          <cell r="E361"/>
          <cell r="F361"/>
          <cell r="G361"/>
          <cell r="H361">
            <v>5.7763288514999097E-4</v>
          </cell>
          <cell r="I361">
            <v>0.12713223636439983</v>
          </cell>
          <cell r="J361">
            <v>0.39589428143894601</v>
          </cell>
          <cell r="K361">
            <v>0.97728848391717682</v>
          </cell>
          <cell r="L361">
            <v>0.62329533154097549</v>
          </cell>
          <cell r="M361">
            <v>0.13109705106717037</v>
          </cell>
          <cell r="N361">
            <v>0.14863652929116344</v>
          </cell>
          <cell r="O361">
            <v>0.13049298054840835</v>
          </cell>
          <cell r="P361">
            <v>7.4224539067078515E-2</v>
          </cell>
        </row>
        <row r="362">
          <cell r="B362" t="str">
            <v>D-RNGA</v>
          </cell>
          <cell r="C362" t="str">
            <v>VAR_fin</v>
          </cell>
          <cell r="D362" t="str">
            <v>NGA</v>
          </cell>
          <cell r="E362">
            <v>46.99467163878144</v>
          </cell>
          <cell r="F362">
            <v>48.436869871334352</v>
          </cell>
          <cell r="G362">
            <v>48.678391381746124</v>
          </cell>
          <cell r="H362">
            <v>52.993214504132446</v>
          </cell>
          <cell r="I362">
            <v>52.333376771840513</v>
          </cell>
          <cell r="J362">
            <v>52.270811107970445</v>
          </cell>
          <cell r="K362">
            <v>41.96957953491404</v>
          </cell>
          <cell r="L362">
            <v>18.218936629349354</v>
          </cell>
          <cell r="M362">
            <v>6.7128638446773232</v>
          </cell>
          <cell r="N362">
            <v>4.0194369255159188</v>
          </cell>
          <cell r="O362">
            <v>4.0166138851466364</v>
          </cell>
          <cell r="P362">
            <v>2.7041278405953459</v>
          </cell>
        </row>
        <row r="363">
          <cell r="B363" t="str">
            <v>D-RNGA</v>
          </cell>
          <cell r="C363" t="str">
            <v>VAR_fin</v>
          </cell>
          <cell r="D363" t="str">
            <v>BNGA</v>
          </cell>
          <cell r="E363">
            <v>0.31365408219938234</v>
          </cell>
          <cell r="F363">
            <v>3.9516610970837326E-4</v>
          </cell>
          <cell r="G363">
            <v>3.9541151413627948E-4</v>
          </cell>
          <cell r="H363">
            <v>3.957298803425752E-4</v>
          </cell>
          <cell r="I363">
            <v>3.9646289796239383E-4</v>
          </cell>
          <cell r="J363">
            <v>1.604627866175364E-3</v>
          </cell>
          <cell r="K363">
            <v>1.6053309797597487E-3</v>
          </cell>
          <cell r="L363">
            <v>1.9491947187237233</v>
          </cell>
          <cell r="M363">
            <v>4.1342834781156448</v>
          </cell>
          <cell r="N363">
            <v>4.1342934397806799</v>
          </cell>
          <cell r="O363">
            <v>4.1343024646143434</v>
          </cell>
          <cell r="P363">
            <v>4.1343053751947183</v>
          </cell>
        </row>
        <row r="364">
          <cell r="B364" t="str">
            <v>D-RNGA</v>
          </cell>
          <cell r="C364" t="str">
            <v>VAR_fin</v>
          </cell>
          <cell r="D364" t="str">
            <v>H2</v>
          </cell>
          <cell r="E364"/>
          <cell r="F364"/>
          <cell r="G364"/>
          <cell r="H364">
            <v>5.7725817203326045E-4</v>
          </cell>
          <cell r="I364">
            <v>0.12713219837466441</v>
          </cell>
          <cell r="J364">
            <v>0.39589428143895838</v>
          </cell>
          <cell r="K364">
            <v>0.97728681743616452</v>
          </cell>
          <cell r="L364">
            <v>0.62329443400428497</v>
          </cell>
          <cell r="M364">
            <v>0.1310968061539016</v>
          </cell>
          <cell r="N364">
            <v>0.14863652929116689</v>
          </cell>
          <cell r="O364">
            <v>0.1304929521011928</v>
          </cell>
          <cell r="P364">
            <v>7.4224064159968878E-2</v>
          </cell>
        </row>
        <row r="365">
          <cell r="B365" t="str">
            <v>D-RNGA</v>
          </cell>
          <cell r="C365" t="str">
            <v>VAR_ncap</v>
          </cell>
          <cell r="D365" t="str">
            <v>-</v>
          </cell>
          <cell r="E365">
            <v>6.8124127983207899E-8</v>
          </cell>
          <cell r="F365">
            <v>4.1313287640784603E-8</v>
          </cell>
          <cell r="G365">
            <v>5.5567419384233198E-8</v>
          </cell>
          <cell r="H365">
            <v>6.8848990125331296E-8</v>
          </cell>
          <cell r="I365">
            <v>3.1829909509775902E-7</v>
          </cell>
          <cell r="J365">
            <v>8.1779837257703302E-8</v>
          </cell>
          <cell r="K365">
            <v>1.2330592671598599E-7</v>
          </cell>
          <cell r="L365">
            <v>0.192552770135792</v>
          </cell>
          <cell r="M365">
            <v>0.46314852327682898</v>
          </cell>
          <cell r="N365">
            <v>2.8201687921349401E-7</v>
          </cell>
          <cell r="O365">
            <v>3.1903640146103701E-7</v>
          </cell>
          <cell r="P365">
            <v>1.45197700896149E-6</v>
          </cell>
        </row>
        <row r="366">
          <cell r="B366" t="str">
            <v>D-RNGA</v>
          </cell>
          <cell r="C366" t="str">
            <v>VAR_cap</v>
          </cell>
          <cell r="D366" t="str">
            <v>-</v>
          </cell>
          <cell r="E366">
            <v>3.0972400755200482</v>
          </cell>
          <cell r="F366">
            <v>3.0972401168333357</v>
          </cell>
          <cell r="G366">
            <v>3.0972401724007552</v>
          </cell>
          <cell r="H366">
            <v>3.0972402412497453</v>
          </cell>
          <cell r="I366">
            <v>3.0972405595488404</v>
          </cell>
          <cell r="J366">
            <v>3.0972406413286775</v>
          </cell>
          <cell r="K366">
            <v>3.0972407646346043</v>
          </cell>
          <cell r="L366">
            <v>1.2505621575619461</v>
          </cell>
          <cell r="M366">
            <v>0.65570205065130505</v>
          </cell>
          <cell r="N366">
            <v>0.65570226206431304</v>
          </cell>
          <cell r="O366">
            <v>0.65570247471588605</v>
          </cell>
          <cell r="P366">
            <v>0.65570386982776896</v>
          </cell>
        </row>
        <row r="367">
          <cell r="B367" t="str">
            <v>RHES-CHPGFC</v>
          </cell>
          <cell r="C367" t="str">
            <v>VAR_fout</v>
          </cell>
          <cell r="D367" t="str">
            <v>CO2_R</v>
          </cell>
          <cell r="E367"/>
          <cell r="F367"/>
          <cell r="G367"/>
          <cell r="H367"/>
          <cell r="I367"/>
          <cell r="J367"/>
          <cell r="K367"/>
          <cell r="L367"/>
          <cell r="M367">
            <v>2.82903206318166E-2</v>
          </cell>
          <cell r="N367">
            <v>4.6479085082206599E-2</v>
          </cell>
          <cell r="O367">
            <v>4.6646874108677398E-2</v>
          </cell>
          <cell r="P367">
            <v>9.44773063625029E-2</v>
          </cell>
        </row>
        <row r="368">
          <cell r="B368" t="str">
            <v>RHES-CHPGFC</v>
          </cell>
          <cell r="C368" t="str">
            <v>VAR_fout</v>
          </cell>
          <cell r="D368" t="str">
            <v>RHES_NKEV_GAS_ELC_CHP</v>
          </cell>
          <cell r="E368"/>
          <cell r="F368"/>
          <cell r="G368"/>
          <cell r="H368"/>
          <cell r="I368"/>
          <cell r="J368"/>
          <cell r="K368"/>
          <cell r="L368"/>
          <cell r="M368">
            <v>2.2572064333896175E-4</v>
          </cell>
          <cell r="N368">
            <v>3.7084376395377631E-4</v>
          </cell>
          <cell r="O368">
            <v>3.721825061862556E-4</v>
          </cell>
          <cell r="P368">
            <v>7.5380829544550152E-4</v>
          </cell>
        </row>
        <row r="369">
          <cell r="B369" t="str">
            <v>RHES-CHPGFC</v>
          </cell>
          <cell r="C369" t="str">
            <v>VAR_fout</v>
          </cell>
          <cell r="D369" t="str">
            <v>RHES_LTH_CHPNGA</v>
          </cell>
          <cell r="E369"/>
          <cell r="F369"/>
          <cell r="G369"/>
          <cell r="H369"/>
          <cell r="I369"/>
          <cell r="J369"/>
          <cell r="K369"/>
          <cell r="L369"/>
          <cell r="M369">
            <v>2.2572064333896175E-4</v>
          </cell>
          <cell r="N369">
            <v>3.7084376395377631E-4</v>
          </cell>
          <cell r="O369">
            <v>3.721825061862556E-4</v>
          </cell>
          <cell r="P369">
            <v>7.5380829544550152E-4</v>
          </cell>
        </row>
        <row r="370">
          <cell r="B370" t="str">
            <v>RHES-CHPGFC</v>
          </cell>
          <cell r="C370" t="str">
            <v>VAR_fin</v>
          </cell>
          <cell r="D370" t="str">
            <v>RNGA</v>
          </cell>
          <cell r="E370"/>
          <cell r="F370"/>
          <cell r="G370"/>
          <cell r="H370"/>
          <cell r="I370"/>
          <cell r="J370"/>
          <cell r="K370"/>
          <cell r="L370"/>
          <cell r="M370">
            <v>5.0160142964213725E-4</v>
          </cell>
          <cell r="N370">
            <v>8.2409725323061408E-4</v>
          </cell>
          <cell r="O370">
            <v>8.270722359694562E-4</v>
          </cell>
          <cell r="P370">
            <v>1.6751295454344505E-3</v>
          </cell>
        </row>
        <row r="371">
          <cell r="B371" t="str">
            <v>RHES-CHPGFC</v>
          </cell>
          <cell r="C371" t="str">
            <v>VAR_ncap</v>
          </cell>
          <cell r="D371" t="str">
            <v>-</v>
          </cell>
          <cell r="E371"/>
          <cell r="F371"/>
          <cell r="G371"/>
          <cell r="H371"/>
          <cell r="I371"/>
          <cell r="J371"/>
          <cell r="K371"/>
          <cell r="L371"/>
          <cell r="M371">
            <v>2.0043713881694601E-5</v>
          </cell>
          <cell r="N371">
            <v>1.2976643801794599E-5</v>
          </cell>
          <cell r="O371">
            <v>1.5049860647041301E-7</v>
          </cell>
          <cell r="P371">
            <v>3.4104887066625901E-5</v>
          </cell>
        </row>
        <row r="372">
          <cell r="B372" t="str">
            <v>RHES-CHPGFC</v>
          </cell>
          <cell r="C372" t="str">
            <v>VAR_cap</v>
          </cell>
          <cell r="D372" t="str">
            <v>-</v>
          </cell>
          <cell r="E372"/>
          <cell r="F372"/>
          <cell r="G372"/>
          <cell r="H372"/>
          <cell r="I372"/>
          <cell r="J372"/>
          <cell r="K372"/>
          <cell r="L372"/>
          <cell r="M372">
            <v>2.0043713881694601E-5</v>
          </cell>
          <cell r="N372">
            <v>3.3009565534212208E-5</v>
          </cell>
          <cell r="O372">
            <v>3.315059266407984E-5</v>
          </cell>
          <cell r="P372">
            <v>6.7191347948615125E-5</v>
          </cell>
        </row>
        <row r="373">
          <cell r="B373" t="str">
            <v>ITOT-CHPHFC</v>
          </cell>
          <cell r="C373" t="str">
            <v>VAR_fout</v>
          </cell>
          <cell r="D373" t="str">
            <v>ITOT_LTH_CHP</v>
          </cell>
          <cell r="E373"/>
          <cell r="F373"/>
          <cell r="G373"/>
          <cell r="H373">
            <v>2.9477871426928748E-3</v>
          </cell>
          <cell r="I373">
            <v>0.46776437493633816</v>
          </cell>
          <cell r="J373">
            <v>1.8243681613114149</v>
          </cell>
          <cell r="K373">
            <v>2.279169334553691</v>
          </cell>
          <cell r="L373">
            <v>2.0719722568096008</v>
          </cell>
          <cell r="M373">
            <v>2.0719725552780313</v>
          </cell>
          <cell r="N373">
            <v>2.0719717776734048</v>
          </cell>
          <cell r="O373">
            <v>2.0719719526672189</v>
          </cell>
          <cell r="P373">
            <v>2.0719723748997105</v>
          </cell>
        </row>
        <row r="374">
          <cell r="B374" t="str">
            <v>ITOT-CHPHFC</v>
          </cell>
          <cell r="C374" t="str">
            <v>VAR_fout</v>
          </cell>
          <cell r="D374" t="str">
            <v>ITOT_KEV_HFC_ELC_CHP</v>
          </cell>
          <cell r="E374"/>
          <cell r="F374"/>
          <cell r="G374"/>
          <cell r="H374">
            <v>3.9436611773864122E-3</v>
          </cell>
          <cell r="I374">
            <v>0.69428295530281092</v>
          </cell>
          <cell r="J374">
            <v>3.0406136021856951</v>
          </cell>
          <cell r="K374">
            <v>4.1439442446430759</v>
          </cell>
          <cell r="L374">
            <v>4.1439445136192008</v>
          </cell>
          <cell r="M374">
            <v>4.1439451105560599</v>
          </cell>
          <cell r="N374">
            <v>4.1439435553468096</v>
          </cell>
          <cell r="O374">
            <v>4.1439439053344351</v>
          </cell>
          <cell r="P374">
            <v>4.1439447497994211</v>
          </cell>
        </row>
        <row r="375">
          <cell r="B375" t="str">
            <v>ITOT-CHPHFC</v>
          </cell>
          <cell r="C375" t="str">
            <v>VAR_fin</v>
          </cell>
          <cell r="D375" t="str">
            <v>IH2</v>
          </cell>
          <cell r="E375"/>
          <cell r="F375"/>
          <cell r="G375"/>
          <cell r="H375">
            <v>7.9669922775483064E-3</v>
          </cell>
          <cell r="I375">
            <v>1.3287712063211699</v>
          </cell>
          <cell r="J375">
            <v>5.5283883676103489</v>
          </cell>
          <cell r="K375">
            <v>7.2068595559009996</v>
          </cell>
          <cell r="L375">
            <v>6.9065741893653376</v>
          </cell>
          <cell r="M375">
            <v>6.9065751842601006</v>
          </cell>
          <cell r="N375">
            <v>6.9065725922446894</v>
          </cell>
          <cell r="O375">
            <v>6.9065731755573889</v>
          </cell>
          <cell r="P375">
            <v>6.9065745829990357</v>
          </cell>
        </row>
        <row r="376">
          <cell r="B376" t="str">
            <v>ITOT-CHPHFC</v>
          </cell>
          <cell r="C376" t="str">
            <v>VAR_ncap</v>
          </cell>
          <cell r="D376" t="str">
            <v>-</v>
          </cell>
          <cell r="E376"/>
          <cell r="F376"/>
          <cell r="G376"/>
          <cell r="H376">
            <v>1.47416167628156E-4</v>
          </cell>
          <cell r="I376">
            <v>3.8503339771653398E-2</v>
          </cell>
          <cell r="J376">
            <v>7.4809916175319999E-2</v>
          </cell>
          <cell r="K376">
            <v>5.2539896157077097E-2</v>
          </cell>
          <cell r="L376">
            <v>4.1245865393644603E-2</v>
          </cell>
          <cell r="M376">
            <v>5.6273929124952098E-2</v>
          </cell>
          <cell r="N376">
            <v>5.7074228518452598E-2</v>
          </cell>
          <cell r="O376">
            <v>5.1779767250916403E-2</v>
          </cell>
          <cell r="P376">
            <v>4.5751505294278197E-2</v>
          </cell>
        </row>
        <row r="377">
          <cell r="B377" t="str">
            <v>ITOT-CHPHFC</v>
          </cell>
          <cell r="C377" t="str">
            <v>VAR_cap</v>
          </cell>
          <cell r="D377" t="str">
            <v>-</v>
          </cell>
          <cell r="E377"/>
          <cell r="F377"/>
          <cell r="G377"/>
          <cell r="H377">
            <v>1.47416167628156E-4</v>
          </cell>
          <cell r="I377">
            <v>3.8650734962204371E-2</v>
          </cell>
          <cell r="J377">
            <v>0.11343254033599301</v>
          </cell>
          <cell r="K377">
            <v>0.16585307015378906</v>
          </cell>
          <cell r="L377">
            <v>0.16859552677018358</v>
          </cell>
          <cell r="M377">
            <v>0.15459308888345105</v>
          </cell>
          <cell r="N377">
            <v>0.15459384616853769</v>
          </cell>
          <cell r="O377">
            <v>0.1545936362616486</v>
          </cell>
          <cell r="P377">
            <v>0.15460530355971078</v>
          </cell>
        </row>
        <row r="378">
          <cell r="B378" t="str">
            <v>G-INTC-TRA</v>
          </cell>
          <cell r="C378" t="str">
            <v>VAR_fout</v>
          </cell>
          <cell r="D378" t="str">
            <v>TRAN_ELC</v>
          </cell>
          <cell r="E378">
            <v>8.043494051050196</v>
          </cell>
          <cell r="F378">
            <v>12.131690466913366</v>
          </cell>
          <cell r="G378">
            <v>15.126586370268011</v>
          </cell>
          <cell r="H378">
            <v>24.332958789905387</v>
          </cell>
          <cell r="I378">
            <v>24.834659506497573</v>
          </cell>
          <cell r="J378">
            <v>24.967465998774877</v>
          </cell>
          <cell r="K378">
            <v>25.580909296627194</v>
          </cell>
          <cell r="L378">
            <v>26.180807287385171</v>
          </cell>
          <cell r="M378">
            <v>26.361297774181303</v>
          </cell>
          <cell r="N378">
            <v>26.263842140266146</v>
          </cell>
          <cell r="O378">
            <v>26.061834085376109</v>
          </cell>
          <cell r="P378">
            <v>25.802075991611563</v>
          </cell>
        </row>
        <row r="379">
          <cell r="B379" t="str">
            <v>G-INTC-TRA</v>
          </cell>
          <cell r="C379" t="str">
            <v>VAR_fin</v>
          </cell>
          <cell r="D379" t="str">
            <v>ELC3</v>
          </cell>
          <cell r="E379">
            <v>7.424763739430956</v>
          </cell>
          <cell r="F379">
            <v>12.130590113206065</v>
          </cell>
          <cell r="G379">
            <v>15.124913947459094</v>
          </cell>
          <cell r="H379">
            <v>17.105347268151309</v>
          </cell>
          <cell r="I379">
            <v>24.692671017391358</v>
          </cell>
          <cell r="J379">
            <v>13.034485925830998</v>
          </cell>
          <cell r="K379">
            <v>25.169939131992642</v>
          </cell>
          <cell r="L379">
            <v>12.013345116046992</v>
          </cell>
          <cell r="M379">
            <v>26.301634889451559</v>
          </cell>
          <cell r="N379">
            <v>26.154162072586942</v>
          </cell>
          <cell r="O379">
            <v>25.801629790082885</v>
          </cell>
          <cell r="P379">
            <v>25.33759902750846</v>
          </cell>
        </row>
        <row r="380">
          <cell r="B380" t="str">
            <v>G-INTC-TRA</v>
          </cell>
          <cell r="C380" t="str">
            <v>VAR_fin</v>
          </cell>
          <cell r="D380" t="str">
            <v>ELC5</v>
          </cell>
          <cell r="E380">
            <v>0.61873031161924519</v>
          </cell>
          <cell r="F380">
            <v>1.1003537073051479E-3</v>
          </cell>
          <cell r="G380">
            <v>1.6724228089032747E-3</v>
          </cell>
          <cell r="H380">
            <v>7.2276115217540768</v>
          </cell>
          <cell r="I380">
            <v>0.14198848910623266</v>
          </cell>
          <cell r="J380">
            <v>11.93298007294386</v>
          </cell>
          <cell r="K380">
            <v>0.41097016463455571</v>
          </cell>
          <cell r="L380">
            <v>14.167462171338174</v>
          </cell>
          <cell r="M380">
            <v>5.9662884729717994E-2</v>
          </cell>
          <cell r="N380">
            <v>0.10968006767921214</v>
          </cell>
          <cell r="O380">
            <v>0.26020429529323774</v>
          </cell>
          <cell r="P380">
            <v>0.46447696410312117</v>
          </cell>
        </row>
        <row r="381">
          <cell r="B381" t="str">
            <v>G-INTC-TRA</v>
          </cell>
          <cell r="C381" t="str">
            <v>VAR_ncap</v>
          </cell>
          <cell r="D381" t="str">
            <v>-</v>
          </cell>
          <cell r="E381">
            <v>4.17409819185595E-8</v>
          </cell>
          <cell r="F381">
            <v>4.4948273124743903E-8</v>
          </cell>
          <cell r="G381">
            <v>5.7108146959798402E-8</v>
          </cell>
          <cell r="H381">
            <v>6.86981273249147E-8</v>
          </cell>
          <cell r="I381">
            <v>1.01042000509288E-7</v>
          </cell>
          <cell r="J381">
            <v>1.3098659365447E-7</v>
          </cell>
          <cell r="K381">
            <v>1.6367744034419599E-7</v>
          </cell>
          <cell r="L381">
            <v>2.2632016780633399E-7</v>
          </cell>
          <cell r="M381">
            <v>2.6446504688471502E-7</v>
          </cell>
          <cell r="N381">
            <v>4.4708757127085101E-7</v>
          </cell>
          <cell r="O381">
            <v>7.9384088398486002E-7</v>
          </cell>
        </row>
        <row r="382">
          <cell r="B382" t="str">
            <v>G-INTC-TRA</v>
          </cell>
          <cell r="C382" t="str">
            <v>VAR_cap</v>
          </cell>
          <cell r="D382" t="str">
            <v>-</v>
          </cell>
          <cell r="E382">
            <v>0.86351880627381705</v>
          </cell>
          <cell r="F382">
            <v>0.86351881984536161</v>
          </cell>
          <cell r="G382">
            <v>0.86351889296307205</v>
          </cell>
          <cell r="H382">
            <v>0.86351898786819647</v>
          </cell>
          <cell r="I382">
            <v>0.86351904310206629</v>
          </cell>
          <cell r="J382">
            <v>0.863519170273918</v>
          </cell>
          <cell r="K382">
            <v>0.86351932960682831</v>
          </cell>
          <cell r="L382">
            <v>0.86351941447538094</v>
          </cell>
          <cell r="M382">
            <v>0.86351978630139858</v>
          </cell>
          <cell r="N382">
            <v>0.86352001292727487</v>
          </cell>
          <cell r="O382">
            <v>0.86352073457382339</v>
          </cell>
          <cell r="P382">
            <v>0.86352114618905085</v>
          </cell>
        </row>
        <row r="383">
          <cell r="B383" t="str">
            <v>SCOM-SWHSTG-CHPBIO</v>
          </cell>
          <cell r="C383" t="str">
            <v>VAR_fout</v>
          </cell>
          <cell r="D383" t="str">
            <v>AUX_SCOM-CHPBIO_OUT</v>
          </cell>
          <cell r="E383">
            <v>4.5233724698964664E-6</v>
          </cell>
          <cell r="F383">
            <v>3.8131867289286562E-5</v>
          </cell>
          <cell r="G383">
            <v>7.2183183045841899E-3</v>
          </cell>
          <cell r="H383">
            <v>4.2657068219894879E-3</v>
          </cell>
          <cell r="I383">
            <v>1.5392301111050099E-2</v>
          </cell>
          <cell r="J383">
            <v>4.6118064478159519E-2</v>
          </cell>
          <cell r="K383">
            <v>0.43095953804994452</v>
          </cell>
          <cell r="L383">
            <v>0.46582815710348696</v>
          </cell>
          <cell r="M383">
            <v>0.45897833282152417</v>
          </cell>
          <cell r="N383">
            <v>0.35875558098407639</v>
          </cell>
          <cell r="O383">
            <v>0.36451166952721992</v>
          </cell>
          <cell r="P383">
            <v>0.43551740720857651</v>
          </cell>
        </row>
        <row r="384">
          <cell r="B384" t="str">
            <v>SCOM-SWHSTG-CHPBIO</v>
          </cell>
          <cell r="C384" t="str">
            <v>VAR_fout</v>
          </cell>
          <cell r="D384" t="str">
            <v>SCOM_LTH_CHPBIO</v>
          </cell>
          <cell r="E384">
            <v>4.523372469896474E-6</v>
          </cell>
          <cell r="F384">
            <v>3.8163035099076044E-5</v>
          </cell>
          <cell r="G384">
            <v>7.2275371019080506E-3</v>
          </cell>
          <cell r="H384">
            <v>4.2657068219894801E-3</v>
          </cell>
          <cell r="I384">
            <v>1.5409422691818778E-2</v>
          </cell>
          <cell r="J384">
            <v>4.6118064478159485E-2</v>
          </cell>
          <cell r="K384">
            <v>0.4313808083706186</v>
          </cell>
          <cell r="L384">
            <v>0.46582815710348696</v>
          </cell>
          <cell r="M384">
            <v>0.45897833282152417</v>
          </cell>
          <cell r="N384">
            <v>0.35875558098407628</v>
          </cell>
          <cell r="O384">
            <v>0.36451166952721992</v>
          </cell>
          <cell r="P384">
            <v>0.43551740720857651</v>
          </cell>
        </row>
        <row r="385">
          <cell r="B385" t="str">
            <v>SCOM-SWHSTG-CHPBIO</v>
          </cell>
          <cell r="C385" t="str">
            <v>VAR_fin</v>
          </cell>
          <cell r="D385" t="str">
            <v>SCOM_LTH_CHPBIO</v>
          </cell>
          <cell r="E385">
            <v>3.7249688221905156E-6</v>
          </cell>
          <cell r="F385">
            <v>4.642704974602011E-5</v>
          </cell>
          <cell r="G385">
            <v>8.6040558821330777E-3</v>
          </cell>
          <cell r="H385">
            <v>4.9034811353238826E-3</v>
          </cell>
          <cell r="I385">
            <v>1.712286273314954E-2</v>
          </cell>
          <cell r="J385">
            <v>4.9590597716205123E-2</v>
          </cell>
          <cell r="K385">
            <v>0.44935688448013883</v>
          </cell>
          <cell r="L385">
            <v>0.47053634249202325</v>
          </cell>
          <cell r="M385">
            <v>0.46361571546743552</v>
          </cell>
          <cell r="N385">
            <v>0.36238191822439397</v>
          </cell>
          <cell r="O385">
            <v>0.36819476773408155</v>
          </cell>
          <cell r="P385">
            <v>0.43991956454360287</v>
          </cell>
        </row>
        <row r="386">
          <cell r="B386" t="str">
            <v>SCOM-SWHSTG-CHPBIO</v>
          </cell>
          <cell r="C386" t="str">
            <v>VAR_fin</v>
          </cell>
          <cell r="D386" t="str">
            <v>AUX_SCOM-CHPBIO_IN</v>
          </cell>
          <cell r="E386">
            <v>3.7249688221905156E-6</v>
          </cell>
          <cell r="F386">
            <v>4.642704974602011E-5</v>
          </cell>
          <cell r="G386">
            <v>8.6040558821330777E-3</v>
          </cell>
          <cell r="H386">
            <v>4.9034811353238826E-3</v>
          </cell>
          <cell r="I386">
            <v>1.712286273314954E-2</v>
          </cell>
          <cell r="J386">
            <v>4.9590597716205123E-2</v>
          </cell>
          <cell r="K386">
            <v>0.44935688448013883</v>
          </cell>
          <cell r="L386">
            <v>0.47053634249202325</v>
          </cell>
          <cell r="M386">
            <v>0.46361571546743552</v>
          </cell>
          <cell r="N386">
            <v>0.36238191822439397</v>
          </cell>
          <cell r="O386">
            <v>0.36819476773408155</v>
          </cell>
          <cell r="P386">
            <v>0.43991956454360287</v>
          </cell>
        </row>
        <row r="387">
          <cell r="B387" t="str">
            <v>SCOM-SWHSTG-CHPBIO</v>
          </cell>
          <cell r="C387" t="str">
            <v>VAR_ncap</v>
          </cell>
          <cell r="D387" t="str">
            <v>-</v>
          </cell>
          <cell r="E387">
            <v>8.4382505083073402E-4</v>
          </cell>
          <cell r="F387">
            <v>1.08705808409839E-5</v>
          </cell>
          <cell r="G387">
            <v>4.1090871468789299E-4</v>
          </cell>
          <cell r="H387">
            <v>7.0634532899700701E-6</v>
          </cell>
          <cell r="I387">
            <v>4.7934286376321899E-3</v>
          </cell>
          <cell r="J387">
            <v>8.4886650580461107E-3</v>
          </cell>
          <cell r="K387">
            <v>0.104267078041046</v>
          </cell>
          <cell r="L387">
            <v>5.5314910563556101E-5</v>
          </cell>
          <cell r="M387">
            <v>9.8756680513416605E-6</v>
          </cell>
          <cell r="N387">
            <v>6.3261829997098701E-2</v>
          </cell>
          <cell r="O387">
            <v>1.08369610206447E-4</v>
          </cell>
          <cell r="P387">
            <v>1.5693025771489299E-2</v>
          </cell>
        </row>
        <row r="388">
          <cell r="B388" t="str">
            <v>SCOM-SWHSTG-CHPBIO</v>
          </cell>
          <cell r="C388" t="str">
            <v>VAR_cap</v>
          </cell>
          <cell r="D388" t="str">
            <v>-</v>
          </cell>
          <cell r="E388">
            <v>8.4382505083073402E-4</v>
          </cell>
          <cell r="F388">
            <v>8.5370939301940914E-4</v>
          </cell>
          <cell r="G388">
            <v>1.2622761138456296E-3</v>
          </cell>
          <cell r="H388">
            <v>1.2635683031675738E-3</v>
          </cell>
          <cell r="I388">
            <v>5.4236084533587428E-3</v>
          </cell>
          <cell r="J388">
            <v>1.336339453549191E-2</v>
          </cell>
          <cell r="K388">
            <v>0.11754446888052196</v>
          </cell>
          <cell r="L388">
            <v>0.11280324810874291</v>
          </cell>
          <cell r="M388">
            <v>9.1766446673335625E-2</v>
          </cell>
          <cell r="N388">
            <v>6.3318482743461302E-2</v>
          </cell>
          <cell r="O388">
            <v>6.3376318921869512E-2</v>
          </cell>
          <cell r="P388">
            <v>7.9053592023735422E-2</v>
          </cell>
        </row>
        <row r="389">
          <cell r="B389" t="str">
            <v>SCOM-SWHSTG-CHPHFC</v>
          </cell>
          <cell r="C389" t="str">
            <v>VAR_fout</v>
          </cell>
          <cell r="D389" t="str">
            <v>AUX_SCOM-CHPHFC_OUT</v>
          </cell>
          <cell r="E389">
            <v>2.4098363772213604E-5</v>
          </cell>
          <cell r="F389">
            <v>1.8326552868702019E-5</v>
          </cell>
          <cell r="G389">
            <v>1.8719264715901321E-5</v>
          </cell>
          <cell r="H389">
            <v>7.6692132814351556E-4</v>
          </cell>
          <cell r="I389">
            <v>2.2125913794935987E-3</v>
          </cell>
          <cell r="J389">
            <v>1.0980179320216605E-2</v>
          </cell>
          <cell r="K389">
            <v>5.857403186126231E-2</v>
          </cell>
          <cell r="L389">
            <v>5.0400850956481141E-2</v>
          </cell>
          <cell r="M389">
            <v>8.4591375957586857E-3</v>
          </cell>
          <cell r="N389">
            <v>2.7436083771902698E-2</v>
          </cell>
          <cell r="O389">
            <v>2.8049835312410638E-2</v>
          </cell>
          <cell r="P389">
            <v>6.3449670072538947E-2</v>
          </cell>
        </row>
        <row r="390">
          <cell r="B390" t="str">
            <v>SCOM-SWHSTG-CHPHFC</v>
          </cell>
          <cell r="C390" t="str">
            <v>VAR_fout</v>
          </cell>
          <cell r="D390" t="str">
            <v>SCOM_LTH_CHPHFC</v>
          </cell>
          <cell r="E390">
            <v>2.4098363772213644E-5</v>
          </cell>
          <cell r="F390">
            <v>1.8341532426602379E-5</v>
          </cell>
          <cell r="G390">
            <v>1.8743171822818187E-5</v>
          </cell>
          <cell r="H390">
            <v>7.6692132814351404E-4</v>
          </cell>
          <cell r="I390">
            <v>2.2150525489924803E-3</v>
          </cell>
          <cell r="J390">
            <v>1.0980179320216587E-2</v>
          </cell>
          <cell r="K390">
            <v>5.8631288979406192E-2</v>
          </cell>
          <cell r="L390">
            <v>5.0400850956481114E-2</v>
          </cell>
          <cell r="M390">
            <v>8.4591375957586857E-3</v>
          </cell>
          <cell r="N390">
            <v>2.7436083771902698E-2</v>
          </cell>
          <cell r="O390">
            <v>2.8049835312410631E-2</v>
          </cell>
          <cell r="P390">
            <v>6.3449670072538933E-2</v>
          </cell>
        </row>
        <row r="391">
          <cell r="B391" t="str">
            <v>SCOM-SWHSTG-CHPHFC</v>
          </cell>
          <cell r="C391" t="str">
            <v>VAR_fin</v>
          </cell>
          <cell r="D391" t="str">
            <v>SCOM_LTH_CHPHFC</v>
          </cell>
          <cell r="E391">
            <v>2.4098363772213644E-5</v>
          </cell>
          <cell r="F391">
            <v>1.8341532426602379E-5</v>
          </cell>
          <cell r="G391">
            <v>1.8743171822818187E-5</v>
          </cell>
          <cell r="H391">
            <v>8.8151962885526657E-4</v>
          </cell>
          <cell r="I391">
            <v>2.4611307605123425E-3</v>
          </cell>
          <cell r="J391">
            <v>1.1806644430340074E-2</v>
          </cell>
          <cell r="K391">
            <v>6.1074569260492789E-2</v>
          </cell>
          <cell r="L391">
            <v>5.0910880181915349E-2</v>
          </cell>
          <cell r="M391">
            <v>8.5445769736632177E-3</v>
          </cell>
          <cell r="N391">
            <v>2.7714052034724213E-2</v>
          </cell>
          <cell r="O391">
            <v>2.8333024941549687E-2</v>
          </cell>
          <cell r="P391">
            <v>6.4091595941183244E-2</v>
          </cell>
        </row>
        <row r="392">
          <cell r="B392" t="str">
            <v>SCOM-SWHSTG-CHPHFC</v>
          </cell>
          <cell r="C392" t="str">
            <v>VAR_fin</v>
          </cell>
          <cell r="D392" t="str">
            <v>AUX_SCOM-CHPHFC_IN</v>
          </cell>
          <cell r="E392">
            <v>2.4098363772213644E-5</v>
          </cell>
          <cell r="F392">
            <v>1.8341532426602379E-5</v>
          </cell>
          <cell r="G392">
            <v>1.8743171822818187E-5</v>
          </cell>
          <cell r="H392">
            <v>8.8151962885526657E-4</v>
          </cell>
          <cell r="I392">
            <v>2.4611307605123425E-3</v>
          </cell>
          <cell r="J392">
            <v>1.1806644430340074E-2</v>
          </cell>
          <cell r="K392">
            <v>6.1074569260492789E-2</v>
          </cell>
          <cell r="L392">
            <v>5.0910880181915349E-2</v>
          </cell>
          <cell r="M392">
            <v>8.5445769736632177E-3</v>
          </cell>
          <cell r="N392">
            <v>2.7714052034724213E-2</v>
          </cell>
          <cell r="O392">
            <v>2.8333024941549687E-2</v>
          </cell>
          <cell r="P392">
            <v>6.4091595941183244E-2</v>
          </cell>
        </row>
        <row r="393">
          <cell r="B393" t="str">
            <v>SCOM-SWHSTG-CHPHFC</v>
          </cell>
          <cell r="C393" t="str">
            <v>VAR_ncap</v>
          </cell>
          <cell r="D393" t="str">
            <v>-</v>
          </cell>
          <cell r="E393">
            <v>3.5700307606012299E-4</v>
          </cell>
          <cell r="F393">
            <v>9.3105841833311502E-6</v>
          </cell>
          <cell r="G393">
            <v>1.5532978814963601E-5</v>
          </cell>
          <cell r="H393">
            <v>1.19823248036766E-5</v>
          </cell>
          <cell r="I393">
            <v>5.52596465218918E-4</v>
          </cell>
          <cell r="J393">
            <v>4.5607562557807303E-4</v>
          </cell>
          <cell r="K393">
            <v>2.6490171529031199E-3</v>
          </cell>
          <cell r="L393">
            <v>4.3448650504433402E-5</v>
          </cell>
          <cell r="M393">
            <v>8.4062950149696395E-6</v>
          </cell>
          <cell r="N393">
            <v>1.67927877140593E-3</v>
          </cell>
          <cell r="O393">
            <v>6.9263764120410599E-5</v>
          </cell>
          <cell r="P393">
            <v>2.2313944066219699E-3</v>
          </cell>
        </row>
        <row r="394">
          <cell r="B394" t="str">
            <v>SCOM-SWHSTG-CHPHFC</v>
          </cell>
          <cell r="C394" t="str">
            <v>VAR_cap</v>
          </cell>
          <cell r="D394" t="str">
            <v>-</v>
          </cell>
          <cell r="E394">
            <v>3.5700307606012299E-4</v>
          </cell>
          <cell r="F394">
            <v>3.6527697063201057E-4</v>
          </cell>
          <cell r="G394">
            <v>3.783457903143092E-4</v>
          </cell>
          <cell r="H394">
            <v>3.8641413460298812E-4</v>
          </cell>
          <cell r="I394">
            <v>6.6547010239149029E-4</v>
          </cell>
          <cell r="J394">
            <v>1.0140069427991151E-3</v>
          </cell>
          <cell r="K394">
            <v>3.6531488912053345E-3</v>
          </cell>
          <cell r="L394">
            <v>3.1392746424542448E-3</v>
          </cell>
          <cell r="M394">
            <v>1.6562566622829302E-3</v>
          </cell>
          <cell r="N394">
            <v>1.723209739994685E-3</v>
          </cell>
          <cell r="O394">
            <v>1.7522183736714202E-3</v>
          </cell>
          <cell r="P394">
            <v>3.970368848608124E-3</v>
          </cell>
        </row>
        <row r="395">
          <cell r="B395" t="str">
            <v>D-IHFO</v>
          </cell>
          <cell r="C395" t="str">
            <v>VAR_fout</v>
          </cell>
          <cell r="D395" t="str">
            <v>CO2</v>
          </cell>
          <cell r="E395">
            <v>213.780488251778</v>
          </cell>
          <cell r="F395">
            <v>189.98641051201</v>
          </cell>
          <cell r="G395">
            <v>8.2185933485200494E-2</v>
          </cell>
          <cell r="H395">
            <v>1.10760315370495E-2</v>
          </cell>
          <cell r="I395">
            <v>9.3658431868267195E-3</v>
          </cell>
          <cell r="J395">
            <v>4.4806484390958197E-2</v>
          </cell>
          <cell r="K395">
            <v>2.9114873623140702E-2</v>
          </cell>
          <cell r="L395"/>
        </row>
        <row r="396">
          <cell r="B396" t="str">
            <v>D-IHFO</v>
          </cell>
          <cell r="C396" t="str">
            <v>VAR_fout</v>
          </cell>
          <cell r="D396" t="str">
            <v>IHFO</v>
          </cell>
          <cell r="E396">
            <v>2.7300013631061466</v>
          </cell>
          <cell r="F396">
            <v>2.4261482603528322</v>
          </cell>
          <cell r="G396">
            <v>1.0495238002193224E-3</v>
          </cell>
          <cell r="H396">
            <v>1.414421935379797E-4</v>
          </cell>
          <cell r="I396">
            <v>1.1960289208696137E-4</v>
          </cell>
          <cell r="J396">
            <v>5.7218394655010184E-4</v>
          </cell>
          <cell r="K396">
            <v>3.7180027666615774E-4</v>
          </cell>
          <cell r="L396"/>
        </row>
        <row r="397">
          <cell r="B397" t="str">
            <v>D-IHFO</v>
          </cell>
          <cell r="C397" t="str">
            <v>VAR_fin</v>
          </cell>
          <cell r="D397" t="str">
            <v>HFO</v>
          </cell>
          <cell r="E397">
            <v>2.7763699772958192</v>
          </cell>
          <cell r="F397">
            <v>2.4673559806754515</v>
          </cell>
          <cell r="G397">
            <v>1.0673497855220842E-3</v>
          </cell>
          <cell r="H397">
            <v>1.4384456541622731E-4</v>
          </cell>
          <cell r="I397">
            <v>1.2163432710164576E-4</v>
          </cell>
          <cell r="J397">
            <v>5.8190239468776861E-4</v>
          </cell>
          <cell r="K397">
            <v>3.7811524185897105E-4</v>
          </cell>
          <cell r="L397"/>
        </row>
        <row r="398">
          <cell r="B398" t="str">
            <v>RHNM-CHPNGA</v>
          </cell>
          <cell r="C398" t="str">
            <v>VAR_fout</v>
          </cell>
          <cell r="D398" t="str">
            <v>CO2_R</v>
          </cell>
          <cell r="E398"/>
          <cell r="F398">
            <v>0.29444349348217802</v>
          </cell>
          <cell r="G398">
            <v>1.2202648365367801</v>
          </cell>
          <cell r="H398">
            <v>1.0924143644285</v>
          </cell>
          <cell r="I398">
            <v>1.1722606304546399</v>
          </cell>
          <cell r="J398">
            <v>0.72040550345270105</v>
          </cell>
          <cell r="K398"/>
          <cell r="L398"/>
          <cell r="M398">
            <v>4.54155981126576E-2</v>
          </cell>
          <cell r="N398">
            <v>0.20402786858744801</v>
          </cell>
          <cell r="O398">
            <v>7.08346920175872E-2</v>
          </cell>
          <cell r="P398">
            <v>0.174716001816728</v>
          </cell>
        </row>
        <row r="399">
          <cell r="B399" t="str">
            <v>RHNM-CHPNGA</v>
          </cell>
          <cell r="C399" t="str">
            <v>VAR_fout</v>
          </cell>
          <cell r="D399" t="str">
            <v>RHNM_NKEV_GAS_ELC_CHP</v>
          </cell>
          <cell r="E399"/>
          <cell r="F399">
            <v>1.5181421319802155E-3</v>
          </cell>
          <cell r="G399">
            <v>6.1766139332446821E-3</v>
          </cell>
          <cell r="H399">
            <v>5.7183283426060875E-3</v>
          </cell>
          <cell r="I399">
            <v>6.1766418466671236E-3</v>
          </cell>
          <cell r="J399">
            <v>3.7998859671818977E-3</v>
          </cell>
          <cell r="K399"/>
          <cell r="L399"/>
          <cell r="M399">
            <v>2.1703868714463407E-4</v>
          </cell>
          <cell r="N399">
            <v>1.0695273371709418E-3</v>
          </cell>
          <cell r="O399">
            <v>3.361416931624848E-4</v>
          </cell>
          <cell r="P399">
            <v>8.4018445807281666E-4</v>
          </cell>
        </row>
        <row r="400">
          <cell r="B400" t="str">
            <v>RHNM-CHPNGA</v>
          </cell>
          <cell r="C400" t="str">
            <v>VAR_fout</v>
          </cell>
          <cell r="D400" t="str">
            <v>RHNM_LTH_CHPNGA</v>
          </cell>
          <cell r="E400"/>
          <cell r="F400">
            <v>3.2659250738093985E-3</v>
          </cell>
          <cell r="G400">
            <v>1.3091581715980705E-2</v>
          </cell>
          <cell r="H400">
            <v>1.1817878574719278E-2</v>
          </cell>
          <cell r="I400">
            <v>1.2609799966747758E-2</v>
          </cell>
          <cell r="J400">
            <v>7.6620651469405509E-3</v>
          </cell>
          <cell r="K400"/>
          <cell r="L400"/>
          <cell r="M400">
            <v>4.2707612631686048E-4</v>
          </cell>
          <cell r="N400">
            <v>2.1045537924976559E-3</v>
          </cell>
          <cell r="O400">
            <v>6.6144010590037268E-4</v>
          </cell>
          <cell r="P400">
            <v>1.6532661916916712E-3</v>
          </cell>
        </row>
        <row r="401">
          <cell r="B401" t="str">
            <v>RHNM-CHPNGA</v>
          </cell>
          <cell r="C401" t="str">
            <v>VAR_fin</v>
          </cell>
          <cell r="D401" t="str">
            <v>RNGA</v>
          </cell>
          <cell r="E401"/>
          <cell r="F401">
            <v>5.2206293170598966E-3</v>
          </cell>
          <cell r="G401">
            <v>2.163590135703513E-2</v>
          </cell>
          <cell r="H401">
            <v>1.936904901468962E-2</v>
          </cell>
          <cell r="I401">
            <v>2.0784762951323366E-2</v>
          </cell>
          <cell r="J401">
            <v>1.277314722433869E-2</v>
          </cell>
          <cell r="K401"/>
          <cell r="L401"/>
          <cell r="M401">
            <v>8.0524110128825572E-4</v>
          </cell>
          <cell r="N401">
            <v>3.6175154004866755E-3</v>
          </cell>
          <cell r="O401">
            <v>1.2559342556309804E-3</v>
          </cell>
          <cell r="P401">
            <v>3.0978014506512111E-3</v>
          </cell>
        </row>
        <row r="402">
          <cell r="B402" t="str">
            <v>RHNM-CHPNGA</v>
          </cell>
          <cell r="C402" t="str">
            <v>VAR_ncap</v>
          </cell>
          <cell r="D402" t="str">
            <v>-</v>
          </cell>
          <cell r="E402"/>
          <cell r="F402">
            <v>4.58384680729988E-4</v>
          </cell>
          <cell r="G402"/>
          <cell r="H402"/>
          <cell r="I402"/>
          <cell r="J402"/>
          <cell r="K402"/>
          <cell r="L402"/>
          <cell r="M402">
            <v>3.8470711253196601E-5</v>
          </cell>
          <cell r="N402">
            <v>5.7805245219981297E-5</v>
          </cell>
          <cell r="O402">
            <v>2.0291437097176001E-7</v>
          </cell>
          <cell r="P402">
            <v>3.4319278097828899E-5</v>
          </cell>
        </row>
        <row r="403">
          <cell r="B403" t="str">
            <v>RHNM-CHPNGA</v>
          </cell>
          <cell r="C403" t="str">
            <v>VAR_cap</v>
          </cell>
          <cell r="D403" t="str">
            <v>-</v>
          </cell>
          <cell r="E403"/>
          <cell r="F403">
            <v>4.58384680729988E-4</v>
          </cell>
          <cell r="G403">
            <v>4.58384680729988E-4</v>
          </cell>
          <cell r="H403">
            <v>4.5836991023844736E-4</v>
          </cell>
          <cell r="I403">
            <v>4.5836126853248375E-4</v>
          </cell>
          <cell r="J403">
            <v>2.8175819336096223E-4</v>
          </cell>
          <cell r="K403"/>
          <cell r="L403"/>
          <cell r="M403">
            <v>3.8470711253196601E-5</v>
          </cell>
          <cell r="N403">
            <v>9.6243483857746817E-5</v>
          </cell>
          <cell r="O403">
            <v>9.6141044612094482E-5</v>
          </cell>
          <cell r="P403">
            <v>1.3025155056434136E-4</v>
          </cell>
        </row>
        <row r="404">
          <cell r="B404" t="str">
            <v>G-INTC-EXP00-DE</v>
          </cell>
          <cell r="C404" t="str">
            <v>VAR_fout</v>
          </cell>
          <cell r="D404" t="str">
            <v>ELC_E-DE</v>
          </cell>
          <cell r="E404">
            <v>26.492980019409185</v>
          </cell>
          <cell r="F404">
            <v>1.2418498066395605E-4</v>
          </cell>
          <cell r="G404">
            <v>1.4081242967382897E-4</v>
          </cell>
          <cell r="H404">
            <v>2.5479834780061018E-4</v>
          </cell>
          <cell r="I404">
            <v>2.8622159500662223E-4</v>
          </cell>
          <cell r="J404">
            <v>1.7654985631268896E-4</v>
          </cell>
          <cell r="K404">
            <v>1.1839761300460235E-4</v>
          </cell>
          <cell r="L404">
            <v>9.3272093616108447E-5</v>
          </cell>
          <cell r="M404">
            <v>6.2183311770203442E-5</v>
          </cell>
          <cell r="N404">
            <v>1.1824585244327741E-4</v>
          </cell>
          <cell r="O404">
            <v>1.1916074171139778E-4</v>
          </cell>
          <cell r="P404">
            <v>2.6575529718914483E-4</v>
          </cell>
        </row>
        <row r="405">
          <cell r="B405" t="str">
            <v>G-INTC-EXP00-DE</v>
          </cell>
          <cell r="C405" t="str">
            <v>VAR_fin</v>
          </cell>
          <cell r="D405" t="str">
            <v>ELC</v>
          </cell>
          <cell r="E405">
            <v>26.492980019409185</v>
          </cell>
          <cell r="F405">
            <v>1.2418498066395605E-4</v>
          </cell>
          <cell r="G405">
            <v>1.4081242967382897E-4</v>
          </cell>
          <cell r="H405">
            <v>2.5479834780061018E-4</v>
          </cell>
          <cell r="I405">
            <v>2.8622159500662223E-4</v>
          </cell>
          <cell r="J405">
            <v>1.7654985631268896E-4</v>
          </cell>
          <cell r="K405">
            <v>1.1839761300460235E-4</v>
          </cell>
          <cell r="L405">
            <v>9.3272093616108447E-5</v>
          </cell>
          <cell r="M405">
            <v>6.2183311770203442E-5</v>
          </cell>
          <cell r="N405">
            <v>1.1824585244327741E-4</v>
          </cell>
          <cell r="O405">
            <v>1.1916074171139778E-4</v>
          </cell>
          <cell r="P405">
            <v>2.6575529718914483E-4</v>
          </cell>
        </row>
        <row r="406">
          <cell r="B406" t="str">
            <v>G-INTC-EXP00-DE</v>
          </cell>
          <cell r="C406" t="str">
            <v>VAR_ncap</v>
          </cell>
          <cell r="D406" t="str">
            <v>-</v>
          </cell>
          <cell r="E406">
            <v>2.4055632649011898E-7</v>
          </cell>
          <cell r="F406">
            <v>3.5274349203819497E-7</v>
          </cell>
          <cell r="G406">
            <v>7.0108711871178605E-7</v>
          </cell>
          <cell r="H406">
            <v>7.5161491524292199E-7</v>
          </cell>
          <cell r="I406">
            <v>1.5976164658665E-6</v>
          </cell>
          <cell r="J406">
            <v>6.3482214280908297E-5</v>
          </cell>
          <cell r="K406">
            <v>7.57102567740705E-6</v>
          </cell>
          <cell r="L406">
            <v>4.8713892481133999E-5</v>
          </cell>
          <cell r="M406">
            <v>5.03595207166914E-6</v>
          </cell>
          <cell r="N406">
            <v>1.3272070676148201E-4</v>
          </cell>
        </row>
        <row r="407">
          <cell r="B407" t="str">
            <v>G-INTC-EXP00-DE</v>
          </cell>
          <cell r="C407" t="str">
            <v>VAR_cap</v>
          </cell>
          <cell r="D407" t="str">
            <v>-</v>
          </cell>
          <cell r="E407">
            <v>4.0260459810694478</v>
          </cell>
          <cell r="F407">
            <v>1.3930501063974532E-4</v>
          </cell>
          <cell r="G407">
            <v>1.3661615681925809E-4</v>
          </cell>
          <cell r="H407">
            <v>1.3329760656599632E-4</v>
          </cell>
          <cell r="I407">
            <v>1.3349366366455229E-4</v>
          </cell>
          <cell r="J407">
            <v>1.325785789516587E-4</v>
          </cell>
          <cell r="K407">
            <v>1.416359600829864E-4</v>
          </cell>
          <cell r="L407">
            <v>1.0903455448940669E-4</v>
          </cell>
          <cell r="M407">
            <v>7.0883993052748924E-5</v>
          </cell>
          <cell r="N407">
            <v>1.2119860726541139E-4</v>
          </cell>
          <cell r="O407">
            <v>1.2363694859587423E-4</v>
          </cell>
          <cell r="P407">
            <v>2.5528158060058811E-4</v>
          </cell>
        </row>
        <row r="408">
          <cell r="B408" t="str">
            <v>ENUC_BMGL_EXT</v>
          </cell>
          <cell r="C408" t="str">
            <v>VAR_fout</v>
          </cell>
          <cell r="D408" t="str">
            <v>ELC</v>
          </cell>
          <cell r="E408"/>
          <cell r="F408">
            <v>33.169789001527178</v>
          </cell>
          <cell r="G408">
            <v>33.094728509174729</v>
          </cell>
          <cell r="H408">
            <v>33.169788590391555</v>
          </cell>
          <cell r="I408">
            <v>33.169788537670321</v>
          </cell>
          <cell r="J408">
            <v>33.169788735211199</v>
          </cell>
          <cell r="K408"/>
          <cell r="L408"/>
        </row>
        <row r="409">
          <cell r="B409" t="str">
            <v>ENUC_BMGL_EXT</v>
          </cell>
          <cell r="C409" t="str">
            <v>VAR_fin</v>
          </cell>
          <cell r="D409" t="str">
            <v>URN</v>
          </cell>
          <cell r="E409"/>
          <cell r="F409">
            <v>100.03575554505103</v>
          </cell>
          <cell r="G409">
            <v>99.809382894211652</v>
          </cell>
          <cell r="H409">
            <v>100.0357543051197</v>
          </cell>
          <cell r="I409">
            <v>100.03575414611936</v>
          </cell>
          <cell r="J409">
            <v>100.03575474187697</v>
          </cell>
          <cell r="K409"/>
          <cell r="L409"/>
        </row>
        <row r="410">
          <cell r="B410" t="str">
            <v>ENUC_BMGL_EXT</v>
          </cell>
          <cell r="C410" t="str">
            <v>VAR_ncap</v>
          </cell>
          <cell r="D410" t="str">
            <v>-</v>
          </cell>
          <cell r="E410"/>
          <cell r="F410">
            <v>1.23297248506565</v>
          </cell>
          <cell r="G410"/>
          <cell r="H410"/>
          <cell r="I410"/>
          <cell r="J410"/>
          <cell r="K410"/>
          <cell r="L410"/>
        </row>
        <row r="411">
          <cell r="B411" t="str">
            <v>ENUC_BMGL_EXT</v>
          </cell>
          <cell r="C411" t="str">
            <v>VAR_cap</v>
          </cell>
          <cell r="D411" t="str">
            <v>-</v>
          </cell>
          <cell r="E411"/>
          <cell r="F411">
            <v>1.23297248506565</v>
          </cell>
          <cell r="G411">
            <v>1.2329724712533041</v>
          </cell>
          <cell r="H411">
            <v>1.2329724655056955</v>
          </cell>
          <cell r="I411">
            <v>1.2329724594663403</v>
          </cell>
          <cell r="J411">
            <v>1.2329724480102733</v>
          </cell>
          <cell r="K411"/>
          <cell r="L411"/>
        </row>
        <row r="412">
          <cell r="B412" t="str">
            <v>CEN-EBAT</v>
          </cell>
          <cell r="C412" t="str">
            <v>VAR_fout</v>
          </cell>
          <cell r="D412" t="str">
            <v>ELC13</v>
          </cell>
          <cell r="E412">
            <v>1.1360036726088382E-3</v>
          </cell>
          <cell r="F412">
            <v>9.0949188582788295E-4</v>
          </cell>
          <cell r="G412">
            <v>1.1243087225735915E-3</v>
          </cell>
          <cell r="H412">
            <v>1.1391792514837623E-3</v>
          </cell>
          <cell r="I412">
            <v>0.60589771691195959</v>
          </cell>
          <cell r="J412">
            <v>1.03705317397634</v>
          </cell>
          <cell r="K412">
            <v>1.0417029972996126</v>
          </cell>
          <cell r="L412">
            <v>1.6234857183855873</v>
          </cell>
          <cell r="M412">
            <v>1.7756206415690938</v>
          </cell>
          <cell r="N412">
            <v>2.0398100032282476</v>
          </cell>
          <cell r="O412">
            <v>2.0398904498291253</v>
          </cell>
          <cell r="P412">
            <v>2.0479573854830067</v>
          </cell>
        </row>
        <row r="413">
          <cell r="B413" t="str">
            <v>CEN-EBAT</v>
          </cell>
          <cell r="C413" t="str">
            <v>VAR_fout</v>
          </cell>
          <cell r="D413" t="str">
            <v>AUX_CEN-EBAT_OUT</v>
          </cell>
          <cell r="E413">
            <v>1.1360036726088341E-3</v>
          </cell>
          <cell r="F413">
            <v>9.0949188582788013E-4</v>
          </cell>
          <cell r="G413">
            <v>1.1243087225735876E-3</v>
          </cell>
          <cell r="H413">
            <v>1.1391792514837591E-3</v>
          </cell>
          <cell r="I413">
            <v>0.60589771691195782</v>
          </cell>
          <cell r="J413">
            <v>1.0370531739763378</v>
          </cell>
          <cell r="K413">
            <v>1.041702997299609</v>
          </cell>
          <cell r="L413">
            <v>1.6234857183855829</v>
          </cell>
          <cell r="M413">
            <v>1.7756206415690867</v>
          </cell>
          <cell r="N413">
            <v>2.0398100032282422</v>
          </cell>
          <cell r="O413">
            <v>2.0398904498291204</v>
          </cell>
          <cell r="P413">
            <v>2.0479573854830004</v>
          </cell>
        </row>
        <row r="414">
          <cell r="B414" t="str">
            <v>CEN-EBAT</v>
          </cell>
          <cell r="C414" t="str">
            <v>VAR_fin</v>
          </cell>
          <cell r="D414" t="str">
            <v>AUX_CEN-EBAT_IN</v>
          </cell>
          <cell r="E414">
            <v>1.3106232621311674E-3</v>
          </cell>
          <cell r="F414">
            <v>1.0495937528827021E-3</v>
          </cell>
          <cell r="G414">
            <v>1.2968492687889745E-3</v>
          </cell>
          <cell r="H414">
            <v>1.3140506390945498E-3</v>
          </cell>
          <cell r="I414">
            <v>0.69881250421381447</v>
          </cell>
          <cell r="J414">
            <v>1.1960855403157034</v>
          </cell>
          <cell r="K414">
            <v>1.2014484014897375</v>
          </cell>
          <cell r="L414">
            <v>1.8724478835736993</v>
          </cell>
          <cell r="M414">
            <v>2.0479125205070416</v>
          </cell>
          <cell r="N414">
            <v>2.3526158585956782</v>
          </cell>
          <cell r="O414">
            <v>2.352708261905494</v>
          </cell>
          <cell r="P414">
            <v>2.3620126729023503</v>
          </cell>
        </row>
        <row r="415">
          <cell r="B415" t="str">
            <v>CEN-EBAT</v>
          </cell>
          <cell r="C415" t="str">
            <v>VAR_fin</v>
          </cell>
          <cell r="D415" t="str">
            <v>ELC13</v>
          </cell>
          <cell r="E415">
            <v>1.3106232621311674E-3</v>
          </cell>
          <cell r="F415">
            <v>1.0495937528827021E-3</v>
          </cell>
          <cell r="G415">
            <v>1.2968492687889745E-3</v>
          </cell>
          <cell r="H415">
            <v>1.3140506390945498E-3</v>
          </cell>
          <cell r="I415">
            <v>0.69881250421381447</v>
          </cell>
          <cell r="J415">
            <v>1.1960855403157034</v>
          </cell>
          <cell r="K415">
            <v>1.2014484014897375</v>
          </cell>
          <cell r="L415">
            <v>1.8724478835736993</v>
          </cell>
          <cell r="M415">
            <v>2.0479125205070416</v>
          </cell>
          <cell r="N415">
            <v>2.3526158585956782</v>
          </cell>
          <cell r="O415">
            <v>2.352708261905494</v>
          </cell>
          <cell r="P415">
            <v>2.3620126729023503</v>
          </cell>
        </row>
        <row r="416">
          <cell r="B416" t="str">
            <v>CEN-EBAT</v>
          </cell>
          <cell r="C416" t="str">
            <v>VAR_ncap</v>
          </cell>
          <cell r="D416" t="str">
            <v>-</v>
          </cell>
          <cell r="E416">
            <v>1.9431938780898299E-4</v>
          </cell>
          <cell r="F416">
            <v>2.9399824647433798E-7</v>
          </cell>
          <cell r="G416">
            <v>1.0089494295305499E-6</v>
          </cell>
          <cell r="H416">
            <v>5.1411561982118603E-5</v>
          </cell>
          <cell r="I416">
            <v>0.26302686717249602</v>
          </cell>
          <cell r="J416">
            <v>0.25962597812371302</v>
          </cell>
          <cell r="K416">
            <v>0.12666880285638199</v>
          </cell>
          <cell r="L416">
            <v>0.30732420232072399</v>
          </cell>
          <cell r="M416">
            <v>0.15838005964482499</v>
          </cell>
          <cell r="N416">
            <v>0.20685069514905199</v>
          </cell>
          <cell r="O416">
            <v>0.28778612784475199</v>
          </cell>
          <cell r="P416">
            <v>9.5350955803608403E-2</v>
          </cell>
        </row>
        <row r="417">
          <cell r="B417" t="str">
            <v>CEN-EBAT</v>
          </cell>
          <cell r="C417" t="str">
            <v>VAR_cap</v>
          </cell>
          <cell r="D417" t="str">
            <v>-</v>
          </cell>
          <cell r="E417">
            <v>1.9431938780898299E-4</v>
          </cell>
          <cell r="F417">
            <v>1.9455802855092698E-4</v>
          </cell>
          <cell r="G417">
            <v>1.9544884830895423E-4</v>
          </cell>
          <cell r="H417">
            <v>1.9455535150033479E-4</v>
          </cell>
          <cell r="I417">
            <v>0.26307854687674093</v>
          </cell>
          <cell r="J417">
            <v>0.52266336173334427</v>
          </cell>
          <cell r="K417">
            <v>0.52267679336091055</v>
          </cell>
          <cell r="L417">
            <v>0.5226798040623033</v>
          </cell>
          <cell r="M417">
            <v>0.52268081085268614</v>
          </cell>
          <cell r="N417">
            <v>0.52268560227266236</v>
          </cell>
          <cell r="O417">
            <v>0.52268880505855708</v>
          </cell>
          <cell r="P417">
            <v>0.52273175006883266</v>
          </cell>
        </row>
        <row r="418">
          <cell r="B418" t="str">
            <v>ESOL-PV</v>
          </cell>
          <cell r="C418" t="str">
            <v>VAR_fout</v>
          </cell>
          <cell r="D418" t="str">
            <v>ELC35</v>
          </cell>
          <cell r="E418"/>
          <cell r="F418"/>
          <cell r="G418">
            <v>0.15619199140881254</v>
          </cell>
          <cell r="H418">
            <v>0.19692079142290023</v>
          </cell>
          <cell r="I418">
            <v>1.0480917743511364</v>
          </cell>
          <cell r="J418">
            <v>1.7954524855256171</v>
          </cell>
          <cell r="K418">
            <v>4.6036280245687706</v>
          </cell>
          <cell r="L418">
            <v>7.4118050402742659</v>
          </cell>
          <cell r="M418">
            <v>6.7200410012518468</v>
          </cell>
          <cell r="N418">
            <v>5.8133236089026212</v>
          </cell>
          <cell r="O418">
            <v>2.8431347671458389</v>
          </cell>
          <cell r="P418">
            <v>7.6318357934968923E-3</v>
          </cell>
        </row>
        <row r="419">
          <cell r="B419" t="str">
            <v>ESOL-PV</v>
          </cell>
          <cell r="C419" t="str">
            <v>VAR_fin</v>
          </cell>
          <cell r="D419" t="str">
            <v>SOL</v>
          </cell>
          <cell r="E419"/>
          <cell r="F419"/>
          <cell r="G419">
            <v>0.15619199140881254</v>
          </cell>
          <cell r="H419">
            <v>0.19692079142290023</v>
          </cell>
          <cell r="I419">
            <v>1.0480917743511364</v>
          </cell>
          <cell r="J419">
            <v>1.7954524855256171</v>
          </cell>
          <cell r="K419">
            <v>4.6036280245687706</v>
          </cell>
          <cell r="L419">
            <v>7.4118050402742659</v>
          </cell>
          <cell r="M419">
            <v>6.7200410012518468</v>
          </cell>
          <cell r="N419">
            <v>5.8133236089026212</v>
          </cell>
          <cell r="O419">
            <v>2.8431347671458389</v>
          </cell>
          <cell r="P419">
            <v>7.6318357934968923E-3</v>
          </cell>
        </row>
        <row r="420">
          <cell r="B420" t="str">
            <v>ESOL-PV</v>
          </cell>
          <cell r="C420" t="str">
            <v>VAR_fin</v>
          </cell>
          <cell r="D420" t="str">
            <v>SOLPVC</v>
          </cell>
          <cell r="E420"/>
          <cell r="F420"/>
          <cell r="G420">
            <v>0.15619199140881301</v>
          </cell>
          <cell r="H420">
            <v>0.1969207914229</v>
          </cell>
          <cell r="I420">
            <v>1.04809177435114</v>
          </cell>
          <cell r="J420">
            <v>1.79545248552562</v>
          </cell>
          <cell r="K420">
            <v>4.6036280245687697</v>
          </cell>
          <cell r="L420">
            <v>7.4118050402742597</v>
          </cell>
          <cell r="M420">
            <v>6.7200410012518503</v>
          </cell>
          <cell r="N420">
            <v>5.8133236089026203</v>
          </cell>
          <cell r="O420">
            <v>2.8431347671458398</v>
          </cell>
          <cell r="P420">
            <v>7.6318357934968897E-3</v>
          </cell>
        </row>
        <row r="421">
          <cell r="B421" t="str">
            <v>ESOL-PV</v>
          </cell>
          <cell r="C421" t="str">
            <v>VAR_ncap</v>
          </cell>
          <cell r="D421" t="str">
            <v>-</v>
          </cell>
          <cell r="E421"/>
          <cell r="F421"/>
          <cell r="G421">
            <v>4.4925227253482698E-2</v>
          </cell>
          <cell r="H421">
            <v>1.02058007605162E-5</v>
          </cell>
          <cell r="I421">
            <v>0.19422924447557499</v>
          </cell>
          <cell r="J421">
            <v>0.170540742380243</v>
          </cell>
          <cell r="K421">
            <v>0.67777051592042303</v>
          </cell>
          <cell r="L421">
            <v>0.648763841412345</v>
          </cell>
          <cell r="M421">
            <v>1.0781135933217499E-5</v>
          </cell>
          <cell r="N421">
            <v>8.2070835603977705E-7</v>
          </cell>
          <cell r="O421">
            <v>1.54258223030452E-6</v>
          </cell>
          <cell r="P421">
            <v>1.72945198432632E-3</v>
          </cell>
        </row>
        <row r="422">
          <cell r="B422" t="str">
            <v>ESOL-PV</v>
          </cell>
          <cell r="C422" t="str">
            <v>VAR_cap</v>
          </cell>
          <cell r="D422" t="str">
            <v>-</v>
          </cell>
          <cell r="E422"/>
          <cell r="F422"/>
          <cell r="G422">
            <v>4.4925227253482698E-2</v>
          </cell>
          <cell r="H422">
            <v>4.4935433054243197E-2</v>
          </cell>
          <cell r="I422">
            <v>0.23916467752981799</v>
          </cell>
          <cell r="J422">
            <v>0.40970541991006099</v>
          </cell>
          <cell r="K422">
            <v>1.05050471585252</v>
          </cell>
          <cell r="L422">
            <v>1.69130434418859</v>
          </cell>
          <cell r="M422">
            <v>1.53345033777715</v>
          </cell>
          <cell r="N422">
            <v>1.3265459591770601</v>
          </cell>
          <cell r="O422">
            <v>0.64877698583886501</v>
          </cell>
          <cell r="P422">
            <v>1.74259641084588E-3</v>
          </cell>
        </row>
        <row r="423">
          <cell r="B423" t="str">
            <v>RHEM-SHSTG-CHPNGA</v>
          </cell>
          <cell r="C423" t="str">
            <v>VAR_fout</v>
          </cell>
          <cell r="D423" t="str">
            <v>RHEM_LTH_CHPNGA</v>
          </cell>
          <cell r="E423">
            <v>4.3437637059996308E-2</v>
          </cell>
          <cell r="F423">
            <v>2.5637927585364711E-5</v>
          </cell>
          <cell r="G423">
            <v>4.2787322492466723E-3</v>
          </cell>
          <cell r="H423">
            <v>1.3263994476139291E-2</v>
          </cell>
          <cell r="I423">
            <v>1.5626784296180845E-2</v>
          </cell>
          <cell r="J423">
            <v>7.7788471777664953E-3</v>
          </cell>
          <cell r="K423">
            <v>1.0480153495087842E-4</v>
          </cell>
          <cell r="L423">
            <v>1.4875845321462867E-4</v>
          </cell>
          <cell r="M423">
            <v>5.8906329283301437E-4</v>
          </cell>
          <cell r="N423">
            <v>9.3702784866497358E-4</v>
          </cell>
          <cell r="O423">
            <v>6.9749506682648208E-4</v>
          </cell>
          <cell r="P423">
            <v>4.7369705407959836E-3</v>
          </cell>
        </row>
        <row r="424">
          <cell r="B424" t="str">
            <v>RHEM-SHSTG-CHPNGA</v>
          </cell>
          <cell r="C424" t="str">
            <v>VAR_fout</v>
          </cell>
          <cell r="D424" t="str">
            <v>AUX_REM-CHPNGA_OUT</v>
          </cell>
          <cell r="E424">
            <v>4.343763705999646E-2</v>
          </cell>
          <cell r="F424">
            <v>2.5620847020684317E-5</v>
          </cell>
          <cell r="G424">
            <v>4.274279874377538E-3</v>
          </cell>
          <cell r="H424">
            <v>1.3263994476139291E-2</v>
          </cell>
          <cell r="I424">
            <v>1.5612434631997062E-2</v>
          </cell>
          <cell r="J424">
            <v>7.7788471777665222E-3</v>
          </cell>
          <cell r="K424">
            <v>1.0471598267744943E-4</v>
          </cell>
          <cell r="L424">
            <v>1.4875845321462878E-4</v>
          </cell>
          <cell r="M424">
            <v>5.8906329283301491E-4</v>
          </cell>
          <cell r="N424">
            <v>9.3702784866497499E-4</v>
          </cell>
          <cell r="O424">
            <v>6.9749506682648251E-4</v>
          </cell>
          <cell r="P424">
            <v>4.7369705407959879E-3</v>
          </cell>
        </row>
        <row r="425">
          <cell r="B425" t="str">
            <v>RHEM-SHSTG-CHPNGA</v>
          </cell>
          <cell r="C425" t="str">
            <v>VAR_fin</v>
          </cell>
          <cell r="D425" t="str">
            <v>AUX_REM-CHPNGA_IN</v>
          </cell>
          <cell r="E425">
            <v>5.7920568296622378E-2</v>
          </cell>
          <cell r="F425">
            <v>3.353738861519474E-5</v>
          </cell>
          <cell r="G425">
            <v>5.5211320685584486E-3</v>
          </cell>
          <cell r="H425">
            <v>1.6579953024821764E-2</v>
          </cell>
          <cell r="I425">
            <v>1.8941243720257721E-2</v>
          </cell>
          <cell r="J425">
            <v>9.151620594796947E-3</v>
          </cell>
          <cell r="K425">
            <v>8.6514845665123003E-5</v>
          </cell>
          <cell r="L425">
            <v>1.2494413721292607E-4</v>
          </cell>
          <cell r="M425">
            <v>6.5474140202539249E-4</v>
          </cell>
          <cell r="N425">
            <v>1.0420034244558358E-3</v>
          </cell>
          <cell r="O425">
            <v>7.7529881116151069E-4</v>
          </cell>
          <cell r="P425">
            <v>5.2645150333553489E-3</v>
          </cell>
        </row>
        <row r="426">
          <cell r="B426" t="str">
            <v>RHEM-SHSTG-CHPNGA</v>
          </cell>
          <cell r="C426" t="str">
            <v>VAR_fin</v>
          </cell>
          <cell r="D426" t="str">
            <v>RHEM_LTH_CHPNGA</v>
          </cell>
          <cell r="E426">
            <v>5.7920568296622378E-2</v>
          </cell>
          <cell r="F426">
            <v>3.353738861519474E-5</v>
          </cell>
          <cell r="G426">
            <v>5.5211320685584486E-3</v>
          </cell>
          <cell r="H426">
            <v>1.6579953024821764E-2</v>
          </cell>
          <cell r="I426">
            <v>1.8941243720257721E-2</v>
          </cell>
          <cell r="J426">
            <v>9.151620594796947E-3</v>
          </cell>
          <cell r="K426">
            <v>8.6514845665123003E-5</v>
          </cell>
          <cell r="L426">
            <v>1.2494413721292607E-4</v>
          </cell>
          <cell r="M426">
            <v>6.5474140202539249E-4</v>
          </cell>
          <cell r="N426">
            <v>1.0420034244558358E-3</v>
          </cell>
          <cell r="O426">
            <v>7.7529881116151069E-4</v>
          </cell>
          <cell r="P426">
            <v>5.2645150333553489E-3</v>
          </cell>
        </row>
        <row r="427">
          <cell r="B427" t="str">
            <v>RHEM-SHSTG-CHPNGA</v>
          </cell>
          <cell r="C427" t="str">
            <v>VAR_ncap</v>
          </cell>
          <cell r="D427" t="str">
            <v>-</v>
          </cell>
          <cell r="E427">
            <v>2.9132040466559898E-3</v>
          </cell>
          <cell r="F427">
            <v>1.01345367913977E-5</v>
          </cell>
          <cell r="G427">
            <v>4.40330911349531E-4</v>
          </cell>
          <cell r="H427">
            <v>1.4344976802396E-3</v>
          </cell>
          <cell r="I427">
            <v>8.0960988978112606E-3</v>
          </cell>
          <cell r="J427">
            <v>3.60229360381438E-5</v>
          </cell>
          <cell r="K427">
            <v>1.23794928473031E-5</v>
          </cell>
          <cell r="L427">
            <v>9.7246186132533905E-4</v>
          </cell>
          <cell r="M427">
            <v>8.0345503437975502E-5</v>
          </cell>
          <cell r="N427">
            <v>9.8061890428893296E-4</v>
          </cell>
          <cell r="O427">
            <v>3.5202024109229899E-4</v>
          </cell>
          <cell r="P427">
            <v>2.1799567740091001E-3</v>
          </cell>
        </row>
        <row r="428">
          <cell r="B428" t="str">
            <v>RHEM-SHSTG-CHPNGA</v>
          </cell>
          <cell r="C428" t="str">
            <v>VAR_cap</v>
          </cell>
          <cell r="D428" t="str">
            <v>-</v>
          </cell>
          <cell r="E428">
            <v>2.9132040466559898E-3</v>
          </cell>
          <cell r="F428">
            <v>2.9197640008018634E-3</v>
          </cell>
          <cell r="G428">
            <v>3.3546970072010963E-3</v>
          </cell>
          <cell r="H428">
            <v>4.7794527476041739E-3</v>
          </cell>
          <cell r="I428">
            <v>1.0717523537283278E-2</v>
          </cell>
          <cell r="J428">
            <v>4.6035912443594396E-3</v>
          </cell>
          <cell r="K428">
            <v>1.16784885104419E-3</v>
          </cell>
          <cell r="L428">
            <v>1.0103537113497424E-3</v>
          </cell>
          <cell r="M428">
            <v>1.0575827244108146E-3</v>
          </cell>
          <cell r="N428">
            <v>2.0171368125637365E-3</v>
          </cell>
          <cell r="O428">
            <v>1.5357030285343379E-3</v>
          </cell>
          <cell r="P428">
            <v>3.4979101835093426E-3</v>
          </cell>
        </row>
        <row r="429">
          <cell r="B429" t="str">
            <v>RHNS-ESOLPV</v>
          </cell>
          <cell r="C429" t="str">
            <v>VAR_fout</v>
          </cell>
          <cell r="D429" t="str">
            <v>RHNS_SOL_ELC</v>
          </cell>
          <cell r="E429"/>
          <cell r="F429">
            <v>3.5275781199860605E-6</v>
          </cell>
          <cell r="G429">
            <v>3.066946724894987E-4</v>
          </cell>
          <cell r="H429">
            <v>6.1548458882457191E-4</v>
          </cell>
          <cell r="I429">
            <v>6.4841465027798461E-4</v>
          </cell>
          <cell r="J429">
            <v>6.8158485940978091E-4</v>
          </cell>
          <cell r="K429">
            <v>7.1679944617295986E-4</v>
          </cell>
          <cell r="L429">
            <v>7.5420539827180766E-4</v>
          </cell>
          <cell r="M429">
            <v>7.930802738242874E-4</v>
          </cell>
          <cell r="N429">
            <v>8.3440499686349547E-4</v>
          </cell>
          <cell r="O429">
            <v>8.7828168334807188E-4</v>
          </cell>
          <cell r="P429">
            <v>9.518203164225979E-4</v>
          </cell>
        </row>
        <row r="430">
          <cell r="B430" t="str">
            <v>RHNS-ESOLPV</v>
          </cell>
          <cell r="C430" t="str">
            <v>VAR_fin</v>
          </cell>
          <cell r="D430" t="str">
            <v>SOL</v>
          </cell>
          <cell r="E430"/>
          <cell r="F430">
            <v>3.5275781199860605E-6</v>
          </cell>
          <cell r="G430">
            <v>3.066946724894987E-4</v>
          </cell>
          <cell r="H430">
            <v>6.1548458882457191E-4</v>
          </cell>
          <cell r="I430">
            <v>6.4841465027798461E-4</v>
          </cell>
          <cell r="J430">
            <v>6.8158485940978091E-4</v>
          </cell>
          <cell r="K430">
            <v>7.1679944617295986E-4</v>
          </cell>
          <cell r="L430">
            <v>7.5420539827180766E-4</v>
          </cell>
          <cell r="M430">
            <v>7.930802738242874E-4</v>
          </cell>
          <cell r="N430">
            <v>8.3440499686349547E-4</v>
          </cell>
          <cell r="O430">
            <v>8.7828168334807188E-4</v>
          </cell>
          <cell r="P430">
            <v>9.518203164225979E-4</v>
          </cell>
        </row>
        <row r="431">
          <cell r="B431" t="str">
            <v>RHNS-ESOLPV</v>
          </cell>
          <cell r="C431" t="str">
            <v>VAR_fin</v>
          </cell>
          <cell r="D431" t="str">
            <v>SOLPVC</v>
          </cell>
          <cell r="E431"/>
          <cell r="F431">
            <v>3.5275781199860601E-6</v>
          </cell>
          <cell r="G431">
            <v>3.0669467248949903E-4</v>
          </cell>
          <cell r="H431">
            <v>6.1548458882457202E-4</v>
          </cell>
          <cell r="I431">
            <v>6.4841465027798504E-4</v>
          </cell>
          <cell r="J431">
            <v>6.8158485940978102E-4</v>
          </cell>
          <cell r="K431">
            <v>7.1679944617295899E-4</v>
          </cell>
          <cell r="L431">
            <v>7.5420539827180798E-4</v>
          </cell>
          <cell r="M431">
            <v>7.9308027382428805E-4</v>
          </cell>
          <cell r="N431">
            <v>8.3440499686349503E-4</v>
          </cell>
          <cell r="O431">
            <v>8.7828168334807199E-4</v>
          </cell>
          <cell r="P431">
            <v>9.5182031642259801E-4</v>
          </cell>
        </row>
        <row r="432">
          <cell r="B432" t="str">
            <v>RHNS-ESOLPV</v>
          </cell>
          <cell r="C432" t="str">
            <v>VAR_ncap</v>
          </cell>
          <cell r="D432" t="str">
            <v>-</v>
          </cell>
          <cell r="E432"/>
          <cell r="F432">
            <v>1.29533765867729E-6</v>
          </cell>
          <cell r="G432">
            <v>9.6605630154076897E-5</v>
          </cell>
          <cell r="H432">
            <v>7.9623037882198795E-5</v>
          </cell>
          <cell r="I432">
            <v>9.3879117521941008E-6</v>
          </cell>
          <cell r="J432">
            <v>1.0138541518742799E-5</v>
          </cell>
          <cell r="K432">
            <v>1.15666285916911E-4</v>
          </cell>
          <cell r="L432">
            <v>8.22857240507272E-5</v>
          </cell>
          <cell r="M432">
            <v>1.91233078867199E-5</v>
          </cell>
          <cell r="N432">
            <v>2.3569420174765401E-5</v>
          </cell>
          <cell r="O432">
            <v>1.28393060276801E-4</v>
          </cell>
          <cell r="P432">
            <v>1.03615876486133E-4</v>
          </cell>
        </row>
        <row r="433">
          <cell r="B433" t="str">
            <v>RHNS-ESOLPV</v>
          </cell>
          <cell r="C433" t="str">
            <v>VAR_cap</v>
          </cell>
          <cell r="D433" t="str">
            <v>-</v>
          </cell>
          <cell r="E433"/>
          <cell r="F433">
            <v>1.29533765867729E-6</v>
          </cell>
          <cell r="G433">
            <v>9.7900967812754194E-5</v>
          </cell>
          <cell r="H433">
            <v>1.77524005694953E-4</v>
          </cell>
          <cell r="I433">
            <v>1.8691191744714701E-4</v>
          </cell>
          <cell r="J433">
            <v>1.9655143027254299E-4</v>
          </cell>
          <cell r="K433">
            <v>2.0668515900533E-4</v>
          </cell>
          <cell r="L433">
            <v>2.17478463238575E-4</v>
          </cell>
          <cell r="M433">
            <v>2.2872034811209399E-4</v>
          </cell>
          <cell r="N433">
            <v>2.4064473802912301E-4</v>
          </cell>
          <cell r="O433">
            <v>2.5337151238901301E-4</v>
          </cell>
          <cell r="P433">
            <v>2.7470166482441901E-4</v>
          </cell>
        </row>
        <row r="434">
          <cell r="B434" t="str">
            <v>RHSA-WHSTG-CHP</v>
          </cell>
          <cell r="C434" t="str">
            <v>VAR_fout</v>
          </cell>
          <cell r="D434" t="str">
            <v>AUX_RHSA-CHP_OUT</v>
          </cell>
          <cell r="E434">
            <v>7.8715129074378432</v>
          </cell>
          <cell r="F434">
            <v>3.5205665061134351E-5</v>
          </cell>
          <cell r="G434">
            <v>9.7905212933458948E-4</v>
          </cell>
          <cell r="H434">
            <v>2.2306825241542771</v>
          </cell>
          <cell r="I434">
            <v>2.5336783913563554</v>
          </cell>
          <cell r="J434">
            <v>0.64390594218774744</v>
          </cell>
          <cell r="K434">
            <v>3.3479168884758361</v>
          </cell>
          <cell r="L434">
            <v>0.56335153137907612</v>
          </cell>
          <cell r="M434">
            <v>0.87076459361106739</v>
          </cell>
          <cell r="N434">
            <v>1.0645809275661304</v>
          </cell>
          <cell r="O434">
            <v>0.67210368172763724</v>
          </cell>
          <cell r="P434">
            <v>2.8382159777641141</v>
          </cell>
        </row>
        <row r="435">
          <cell r="B435" t="str">
            <v>RHSA-WHSTG-CHP</v>
          </cell>
          <cell r="C435" t="str">
            <v>VAR_fout</v>
          </cell>
          <cell r="D435" t="str">
            <v>RHSA_LTH</v>
          </cell>
          <cell r="E435">
            <v>7.8715129074378201</v>
          </cell>
          <cell r="F435">
            <v>3.5229135504508341E-5</v>
          </cell>
          <cell r="G435">
            <v>9.8007197530264475E-4</v>
          </cell>
          <cell r="H435">
            <v>2.2306825241542771</v>
          </cell>
          <cell r="I435">
            <v>2.5360071398778175</v>
          </cell>
          <cell r="J435">
            <v>0.64390594218774511</v>
          </cell>
          <cell r="K435">
            <v>3.3506521146919028</v>
          </cell>
          <cell r="L435">
            <v>0.5633515313790759</v>
          </cell>
          <cell r="M435">
            <v>0.87076459361106662</v>
          </cell>
          <cell r="N435">
            <v>1.0645809275661302</v>
          </cell>
          <cell r="O435">
            <v>0.67210368172763657</v>
          </cell>
          <cell r="P435">
            <v>2.8382159777641105</v>
          </cell>
        </row>
        <row r="436">
          <cell r="B436" t="str">
            <v>RHSA-WHSTG-CHP</v>
          </cell>
          <cell r="C436" t="str">
            <v>VAR_fin</v>
          </cell>
          <cell r="D436" t="str">
            <v>RHSA_LTH</v>
          </cell>
          <cell r="E436">
            <v>10.495350543250407</v>
          </cell>
          <cell r="F436">
            <v>4.1278104736250509E-5</v>
          </cell>
          <cell r="G436">
            <v>1.2666150971569669E-3</v>
          </cell>
          <cell r="H436">
            <v>2.7883547263797728</v>
          </cell>
          <cell r="I436">
            <v>3.0739498249318409</v>
          </cell>
          <cell r="J436">
            <v>0.75753752420890841</v>
          </cell>
          <cell r="K436">
            <v>3.8293183752599336</v>
          </cell>
          <cell r="L436">
            <v>0.62594830880698205</v>
          </cell>
          <cell r="M436">
            <v>0.96751731916684081</v>
          </cell>
          <cell r="N436">
            <v>1.1828698589413666</v>
          </cell>
          <cell r="O436">
            <v>0.74678361181281827</v>
          </cell>
          <cell r="P436">
            <v>3.1535765239113438</v>
          </cell>
        </row>
        <row r="437">
          <cell r="B437" t="str">
            <v>RHSA-WHSTG-CHP</v>
          </cell>
          <cell r="C437" t="str">
            <v>VAR_fin</v>
          </cell>
          <cell r="D437" t="str">
            <v>AUX_RHSA-CHP_IN</v>
          </cell>
          <cell r="E437">
            <v>10.495350543250407</v>
          </cell>
          <cell r="F437">
            <v>4.1278104736250509E-5</v>
          </cell>
          <cell r="G437">
            <v>1.2666150971569669E-3</v>
          </cell>
          <cell r="H437">
            <v>2.7883547263797728</v>
          </cell>
          <cell r="I437">
            <v>3.0739498249318409</v>
          </cell>
          <cell r="J437">
            <v>0.75753752420890841</v>
          </cell>
          <cell r="K437">
            <v>3.8293183752599336</v>
          </cell>
          <cell r="L437">
            <v>0.62594830880698205</v>
          </cell>
          <cell r="M437">
            <v>0.96751731916684081</v>
          </cell>
          <cell r="N437">
            <v>1.1828698589413666</v>
          </cell>
          <cell r="O437">
            <v>0.74678361181281827</v>
          </cell>
          <cell r="P437">
            <v>3.1535765239113438</v>
          </cell>
        </row>
        <row r="438">
          <cell r="B438" t="str">
            <v>RHSA-WHSTG-CHP</v>
          </cell>
          <cell r="C438" t="str">
            <v>VAR_ncap</v>
          </cell>
          <cell r="D438" t="str">
            <v>-</v>
          </cell>
          <cell r="E438">
            <v>0.49852513564793399</v>
          </cell>
          <cell r="F438">
            <v>4.4615643125680702E-6</v>
          </cell>
          <cell r="G438">
            <v>5.4857246627914902E-6</v>
          </cell>
          <cell r="H438">
            <v>5.9455622994516202E-6</v>
          </cell>
          <cell r="I438">
            <v>0.124071421392328</v>
          </cell>
          <cell r="J438">
            <v>5.5135928274208802E-5</v>
          </cell>
          <cell r="K438">
            <v>8.8288862927978801E-2</v>
          </cell>
          <cell r="L438">
            <v>6.5909080459980904E-5</v>
          </cell>
          <cell r="M438">
            <v>2.0497804829545E-5</v>
          </cell>
          <cell r="N438">
            <v>6.7465070497528604E-2</v>
          </cell>
          <cell r="O438">
            <v>3.2963938315763097E-5</v>
          </cell>
          <cell r="P438">
            <v>0.112552480773667</v>
          </cell>
        </row>
        <row r="439">
          <cell r="B439" t="str">
            <v>RHSA-WHSTG-CHP</v>
          </cell>
          <cell r="C439" t="str">
            <v>VAR_cap</v>
          </cell>
          <cell r="D439" t="str">
            <v>-</v>
          </cell>
          <cell r="E439">
            <v>0.49920993909301398</v>
          </cell>
          <cell r="F439">
            <v>0.14153443510058389</v>
          </cell>
          <cell r="G439">
            <v>0.14149979001468888</v>
          </cell>
          <cell r="H439">
            <v>0.1414778917873532</v>
          </cell>
          <cell r="I439">
            <v>0.16076266052724858</v>
          </cell>
          <cell r="J439">
            <v>0.12412560141696166</v>
          </cell>
          <cell r="K439">
            <v>0.2124085049142809</v>
          </cell>
          <cell r="L439">
            <v>8.8380616039302515E-2</v>
          </cell>
          <cell r="M439">
            <v>7.6617944434746704E-2</v>
          </cell>
          <cell r="N439">
            <v>6.754128457539578E-2</v>
          </cell>
          <cell r="O439">
            <v>6.7502836792188103E-2</v>
          </cell>
          <cell r="P439">
            <v>0.18003535652081484</v>
          </cell>
        </row>
        <row r="440">
          <cell r="B440" t="str">
            <v>G-INTC-SER</v>
          </cell>
          <cell r="C440" t="str">
            <v>VAR_fout</v>
          </cell>
          <cell r="D440" t="str">
            <v>ELC35</v>
          </cell>
          <cell r="E440">
            <v>49.73090387375828</v>
          </cell>
          <cell r="F440">
            <v>1.1901227916633725E-3</v>
          </cell>
          <cell r="G440">
            <v>1.7261484098741754E-3</v>
          </cell>
          <cell r="H440">
            <v>6.6480357527896189E-4</v>
          </cell>
          <cell r="I440">
            <v>2.0008808085775671E-2</v>
          </cell>
          <cell r="J440">
            <v>1.1654689242546748E-3</v>
          </cell>
          <cell r="K440">
            <v>1.1327465943667386E-3</v>
          </cell>
          <cell r="L440">
            <v>2.7699510716642254E-3</v>
          </cell>
          <cell r="M440">
            <v>2.9615171828048124E-3</v>
          </cell>
          <cell r="N440">
            <v>7.5011839339914968E-2</v>
          </cell>
          <cell r="O440">
            <v>0.31255331064245639</v>
          </cell>
          <cell r="P440">
            <v>0.79815598312567404</v>
          </cell>
        </row>
        <row r="441">
          <cell r="B441" t="str">
            <v>G-INTC-SER</v>
          </cell>
          <cell r="C441" t="str">
            <v>VAR_fout</v>
          </cell>
          <cell r="D441" t="str">
            <v>SCOM_ELC</v>
          </cell>
          <cell r="E441">
            <v>59.389348090744782</v>
          </cell>
          <cell r="F441">
            <v>58.576221372159914</v>
          </cell>
          <cell r="G441">
            <v>61.895626811448096</v>
          </cell>
          <cell r="H441">
            <v>63.625337300546612</v>
          </cell>
          <cell r="I441">
            <v>60.426432251140028</v>
          </cell>
          <cell r="J441">
            <v>63.330617685908933</v>
          </cell>
          <cell r="K441">
            <v>62.027935187934339</v>
          </cell>
          <cell r="L441">
            <v>66.106283417114511</v>
          </cell>
          <cell r="M441">
            <v>67.467755139180682</v>
          </cell>
          <cell r="N441">
            <v>67.511441794061966</v>
          </cell>
          <cell r="O441">
            <v>66.395850842059374</v>
          </cell>
          <cell r="P441">
            <v>65.786579721905284</v>
          </cell>
        </row>
        <row r="442">
          <cell r="B442" t="str">
            <v>G-INTC-SER</v>
          </cell>
          <cell r="C442" t="str">
            <v>VAR_fin</v>
          </cell>
          <cell r="D442" t="str">
            <v>ELC5</v>
          </cell>
          <cell r="E442">
            <v>109.12025061188864</v>
          </cell>
          <cell r="F442">
            <v>58.577411494951527</v>
          </cell>
          <cell r="G442">
            <v>61.897352959857947</v>
          </cell>
          <cell r="H442">
            <v>63.626002104121838</v>
          </cell>
          <cell r="I442">
            <v>60.446441059225812</v>
          </cell>
          <cell r="J442">
            <v>63.331783154833126</v>
          </cell>
          <cell r="K442">
            <v>62.029067934528712</v>
          </cell>
          <cell r="L442">
            <v>66.109053368186196</v>
          </cell>
          <cell r="M442">
            <v>67.47071665636345</v>
          </cell>
          <cell r="N442">
            <v>67.58645363340186</v>
          </cell>
          <cell r="O442">
            <v>66.708404152701817</v>
          </cell>
          <cell r="P442">
            <v>66.584735705030894</v>
          </cell>
        </row>
        <row r="443">
          <cell r="B443" t="str">
            <v>G-INTC-SER</v>
          </cell>
          <cell r="C443" t="str">
            <v>VAR_ncap</v>
          </cell>
          <cell r="D443" t="str">
            <v>-</v>
          </cell>
          <cell r="E443">
            <v>1.43985925315776E-8</v>
          </cell>
          <cell r="F443">
            <v>1.36164043309481E-8</v>
          </cell>
          <cell r="G443">
            <v>1.4536422073671701E-8</v>
          </cell>
          <cell r="H443">
            <v>1.6502050507986501E-8</v>
          </cell>
          <cell r="I443">
            <v>2.9904939489377301E-8</v>
          </cell>
          <cell r="J443">
            <v>3.58995743056813E-8</v>
          </cell>
          <cell r="K443">
            <v>4.6103056454096398E-8</v>
          </cell>
          <cell r="L443">
            <v>6.53144244966689E-8</v>
          </cell>
          <cell r="M443">
            <v>8.0532010531207004E-8</v>
          </cell>
          <cell r="N443">
            <v>1.5176728328806E-7</v>
          </cell>
          <cell r="O443">
            <v>2.7056870756837E-7</v>
          </cell>
        </row>
        <row r="444">
          <cell r="B444" t="str">
            <v>G-INTC-SER</v>
          </cell>
          <cell r="C444" t="str">
            <v>VAR_cap</v>
          </cell>
          <cell r="D444" t="str">
            <v>-</v>
          </cell>
          <cell r="E444">
            <v>4.3683888589490198</v>
          </cell>
          <cell r="F444">
            <v>4.3683888636305372</v>
          </cell>
          <cell r="G444">
            <v>4.3683888869640164</v>
          </cell>
          <cell r="H444">
            <v>4.3683889105796911</v>
          </cell>
          <cell r="I444">
            <v>4.3683889252041332</v>
          </cell>
          <cell r="J444">
            <v>4.3683889617377361</v>
          </cell>
          <cell r="K444">
            <v>4.3683890060051178</v>
          </cell>
          <cell r="L444">
            <v>4.3683890299100598</v>
          </cell>
          <cell r="M444">
            <v>4.3683891395323382</v>
          </cell>
          <cell r="N444">
            <v>4.368389212304769</v>
          </cell>
          <cell r="O444">
            <v>4.3683894577996352</v>
          </cell>
          <cell r="P444">
            <v>4.3683895980924854</v>
          </cell>
        </row>
        <row r="445">
          <cell r="B445" t="str">
            <v>CHPWOD</v>
          </cell>
          <cell r="C445" t="str">
            <v>VAR_fout</v>
          </cell>
          <cell r="D445" t="str">
            <v>ELC35</v>
          </cell>
          <cell r="E445">
            <v>6.9848810291371646E-2</v>
          </cell>
          <cell r="F445">
            <v>1.0270590487977133E-4</v>
          </cell>
          <cell r="G445">
            <v>4.9492420048918703E-3</v>
          </cell>
          <cell r="H445">
            <v>3.7308445115582871E-4</v>
          </cell>
          <cell r="I445">
            <v>1.3535726760646252E-3</v>
          </cell>
          <cell r="J445">
            <v>0.78176107361730696</v>
          </cell>
          <cell r="K445">
            <v>1.167508852911241</v>
          </cell>
          <cell r="L445">
            <v>1.0007215219400947</v>
          </cell>
          <cell r="M445">
            <v>0.97781755849920482</v>
          </cell>
          <cell r="N445">
            <v>0.98020489850625714</v>
          </cell>
          <cell r="O445">
            <v>0.9800632101209874</v>
          </cell>
          <cell r="P445">
            <v>1.0043214485829715</v>
          </cell>
        </row>
        <row r="446">
          <cell r="B446" t="str">
            <v>CHPWOD</v>
          </cell>
          <cell r="C446" t="str">
            <v>VAR_fout</v>
          </cell>
          <cell r="D446" t="str">
            <v>LTH</v>
          </cell>
          <cell r="E446">
            <v>0.18266754246532041</v>
          </cell>
          <cell r="F446">
            <v>2.6859491468507257E-4</v>
          </cell>
          <cell r="G446">
            <v>1.2943182143381634E-2</v>
          </cell>
          <cell r="H446">
            <v>9.7568476170705268E-4</v>
          </cell>
          <cell r="I446">
            <v>3.5398426008048309E-3</v>
          </cell>
          <cell r="J446">
            <v>2.0444496265151724</v>
          </cell>
          <cell r="K446">
            <v>3.0532513306693518</v>
          </cell>
          <cell r="L446">
            <v>2.6170716486424266</v>
          </cell>
          <cell r="M446">
            <v>2.5571735530698576</v>
          </cell>
          <cell r="N446">
            <v>2.563416888214697</v>
          </cell>
          <cell r="O446">
            <v>2.5630463469123446</v>
          </cell>
          <cell r="P446">
            <v>2.6264861218477238</v>
          </cell>
        </row>
        <row r="447">
          <cell r="B447" t="str">
            <v>CHPWOD</v>
          </cell>
          <cell r="C447" t="str">
            <v>VAR_fin</v>
          </cell>
          <cell r="D447" t="str">
            <v>EWOD</v>
          </cell>
          <cell r="E447">
            <v>0.28646968519995303</v>
          </cell>
          <cell r="F447">
            <v>4.7358177316455993E-4</v>
          </cell>
          <cell r="G447">
            <v>1.9407856685635213E-2</v>
          </cell>
          <cell r="H447">
            <v>1.6167895511830779E-3</v>
          </cell>
          <cell r="I447">
            <v>5.008847890655508E-3</v>
          </cell>
          <cell r="J447">
            <v>2.5532668011315724</v>
          </cell>
          <cell r="K447">
            <v>3.8181126671220711</v>
          </cell>
          <cell r="L447">
            <v>3.2694751861418152</v>
          </cell>
          <cell r="M447">
            <v>3.1949944480503598</v>
          </cell>
          <cell r="N447">
            <v>3.2069884893322125</v>
          </cell>
          <cell r="O447">
            <v>3.2036183287646085</v>
          </cell>
          <cell r="P447">
            <v>3.2872761970877118</v>
          </cell>
        </row>
        <row r="448">
          <cell r="B448" t="str">
            <v>CHPWOD</v>
          </cell>
          <cell r="C448" t="str">
            <v>VAR_ncap</v>
          </cell>
          <cell r="D448" t="str">
            <v>-</v>
          </cell>
          <cell r="F448">
            <v>4.6729105582757997E-8</v>
          </cell>
          <cell r="G448">
            <v>1.6601524075511199E-4</v>
          </cell>
          <cell r="H448">
            <v>1.4979216803913101E-7</v>
          </cell>
          <cell r="I448">
            <v>7.8495416353556707E-5</v>
          </cell>
          <cell r="J448">
            <v>6.3720560776028598E-2</v>
          </cell>
          <cell r="K448">
            <v>8.2481188340941797E-7</v>
          </cell>
          <cell r="L448">
            <v>6.1531370261754695E-7</v>
          </cell>
          <cell r="M448">
            <v>1.72592621796537E-6</v>
          </cell>
          <cell r="N448">
            <v>5.3281432334230099E-2</v>
          </cell>
          <cell r="O448">
            <v>5.5269765772423497E-3</v>
          </cell>
          <cell r="P448">
            <v>6.0007498396098797E-7</v>
          </cell>
        </row>
        <row r="449">
          <cell r="B449" t="str">
            <v>CHPWOD</v>
          </cell>
          <cell r="C449" t="str">
            <v>VAR_cap</v>
          </cell>
          <cell r="D449" t="str">
            <v>-</v>
          </cell>
          <cell r="E449">
            <v>2.6106405056851995E-3</v>
          </cell>
          <cell r="F449">
            <v>1.8741067659984456E-5</v>
          </cell>
          <cell r="G449">
            <v>1.8468070628469696E-4</v>
          </cell>
          <cell r="H449">
            <v>6.7984731892633404E-5</v>
          </cell>
          <cell r="I449">
            <v>1.4625250465899985E-4</v>
          </cell>
          <cell r="J449">
            <v>6.3866521719695174E-2</v>
          </cell>
          <cell r="K449">
            <v>6.3811673589791909E-2</v>
          </cell>
          <cell r="L449">
            <v>6.1416654953782228E-2</v>
          </cell>
          <cell r="M449">
            <v>5.3280140851315737E-2</v>
          </cell>
          <cell r="N449">
            <v>5.328411620625708E-2</v>
          </cell>
          <cell r="O449">
            <v>5.8810371728990576E-2</v>
          </cell>
          <cell r="P449">
            <v>5.8809387866436247E-2</v>
          </cell>
        </row>
        <row r="450">
          <cell r="B450" t="str">
            <v>D-EH2R</v>
          </cell>
          <cell r="C450" t="str">
            <v>VAR_fout</v>
          </cell>
          <cell r="D450" t="str">
            <v>EH2</v>
          </cell>
          <cell r="J450">
            <v>3.410875269916179E-2</v>
          </cell>
          <cell r="K450">
            <v>0.3389333122559548</v>
          </cell>
          <cell r="L450">
            <v>0.6242093778987684</v>
          </cell>
          <cell r="M450">
            <v>0.12993251755526761</v>
          </cell>
          <cell r="N450">
            <v>4.0479088785706132E-3</v>
          </cell>
          <cell r="O450">
            <v>2.763593513561043E-3</v>
          </cell>
          <cell r="P450">
            <v>8.0617380661820708E-3</v>
          </cell>
        </row>
        <row r="451">
          <cell r="B451" t="str">
            <v>D-EH2R</v>
          </cell>
          <cell r="C451" t="str">
            <v>VAR_fin</v>
          </cell>
          <cell r="D451" t="str">
            <v>H2</v>
          </cell>
          <cell r="J451">
            <v>3.410875269916179E-2</v>
          </cell>
          <cell r="K451">
            <v>0.3389333122559548</v>
          </cell>
          <cell r="L451">
            <v>0.6242093778987684</v>
          </cell>
          <cell r="M451">
            <v>0.12993251755526761</v>
          </cell>
          <cell r="N451">
            <v>4.0479088785706132E-3</v>
          </cell>
          <cell r="O451">
            <v>2.763593513561043E-3</v>
          </cell>
          <cell r="P451">
            <v>8.0617380661820708E-3</v>
          </cell>
        </row>
        <row r="452">
          <cell r="B452" t="str">
            <v>D-EH2R</v>
          </cell>
          <cell r="C452" t="str">
            <v>VAR_ncap</v>
          </cell>
          <cell r="D452" t="str">
            <v>-</v>
          </cell>
          <cell r="I452">
            <v>2.8558398473912698E-7</v>
          </cell>
          <cell r="J452">
            <v>1.5517907900633799E-3</v>
          </cell>
          <cell r="K452">
            <v>1.4046043228378E-2</v>
          </cell>
          <cell r="L452">
            <v>1.13689598164776E-2</v>
          </cell>
          <cell r="M452">
            <v>1.4527479825921099E-4</v>
          </cell>
          <cell r="N452">
            <v>8.7566418611128706E-5</v>
          </cell>
          <cell r="O452">
            <v>1.2405468094983099E-4</v>
          </cell>
          <cell r="P452">
            <v>2.8130277815758198E-4</v>
          </cell>
        </row>
        <row r="453">
          <cell r="B453" t="str">
            <v>D-EH2R</v>
          </cell>
          <cell r="C453" t="str">
            <v>VAR_cap</v>
          </cell>
          <cell r="D453" t="str">
            <v>-</v>
          </cell>
          <cell r="I453">
            <v>2.8558398473912698E-7</v>
          </cell>
          <cell r="J453">
            <v>1.55185076182568E-3</v>
          </cell>
          <cell r="K453">
            <v>1.4046043228378E-2</v>
          </cell>
          <cell r="L453">
            <v>2.54150030448556E-2</v>
          </cell>
          <cell r="M453">
            <v>5.7546736924140897E-3</v>
          </cell>
          <cell r="N453">
            <v>1.9785644853009501E-4</v>
          </cell>
          <cell r="O453">
            <v>1.3956461342731801E-4</v>
          </cell>
          <cell r="P453">
            <v>4.0535745910741302E-4</v>
          </cell>
        </row>
        <row r="454">
          <cell r="B454" t="str">
            <v>G-INTC1</v>
          </cell>
          <cell r="C454" t="str">
            <v>VAR_fout</v>
          </cell>
          <cell r="D454" t="str">
            <v>ELC13</v>
          </cell>
          <cell r="E454">
            <v>124.97589926753605</v>
          </cell>
          <cell r="F454">
            <v>139.89045466197496</v>
          </cell>
          <cell r="G454">
            <v>123.56147608570048</v>
          </cell>
          <cell r="H454">
            <v>114.43994827463246</v>
          </cell>
          <cell r="I454">
            <v>122.54767946834953</v>
          </cell>
          <cell r="J454">
            <v>121.35543045484243</v>
          </cell>
          <cell r="K454">
            <v>117.32860672188532</v>
          </cell>
          <cell r="L454">
            <v>126.6364159875563</v>
          </cell>
          <cell r="M454">
            <v>134.8330557982402</v>
          </cell>
          <cell r="N454">
            <v>142.00988890001756</v>
          </cell>
          <cell r="O454">
            <v>140.26660206975859</v>
          </cell>
          <cell r="P454">
            <v>137.27664735037087</v>
          </cell>
        </row>
        <row r="455">
          <cell r="B455" t="str">
            <v>G-INTC1</v>
          </cell>
          <cell r="C455" t="str">
            <v>VAR_fin</v>
          </cell>
          <cell r="D455" t="str">
            <v>ELC</v>
          </cell>
          <cell r="E455">
            <v>126.29202513382086</v>
          </cell>
          <cell r="F455">
            <v>143.51639215082739</v>
          </cell>
          <cell r="G455">
            <v>126.48899367006423</v>
          </cell>
          <cell r="H455">
            <v>116.7290320880368</v>
          </cell>
          <cell r="I455">
            <v>124.54994764773062</v>
          </cell>
          <cell r="J455">
            <v>122.89677927003524</v>
          </cell>
          <cell r="K455">
            <v>118.39506286046054</v>
          </cell>
          <cell r="L455">
            <v>127.33336200744607</v>
          </cell>
          <cell r="M455">
            <v>135.57511218743372</v>
          </cell>
          <cell r="N455">
            <v>142.79144313212382</v>
          </cell>
          <cell r="O455">
            <v>141.03856208831752</v>
          </cell>
          <cell r="P455">
            <v>138.03215209399869</v>
          </cell>
        </row>
        <row r="456">
          <cell r="B456" t="str">
            <v>G-INTC1</v>
          </cell>
          <cell r="C456" t="str">
            <v>VAR_ncap</v>
          </cell>
          <cell r="D456" t="str">
            <v>-</v>
          </cell>
          <cell r="E456">
            <v>2.57020406467145E-8</v>
          </cell>
          <cell r="F456">
            <v>2.4544796003174299E-8</v>
          </cell>
          <cell r="G456">
            <v>2.6836621224514701E-8</v>
          </cell>
          <cell r="H456">
            <v>3.4391930672723498E-8</v>
          </cell>
          <cell r="I456">
            <v>4.1963217661894702E-8</v>
          </cell>
          <cell r="J456">
            <v>6.6148203949936399E-8</v>
          </cell>
          <cell r="K456">
            <v>7.3496834397755005E-8</v>
          </cell>
          <cell r="L456">
            <v>1.11464451379579E-7</v>
          </cell>
          <cell r="M456">
            <v>1.7900048940705701E-7</v>
          </cell>
          <cell r="N456">
            <v>6.0180528843675096E-7</v>
          </cell>
        </row>
        <row r="457">
          <cell r="B457" t="str">
            <v>G-INTC1</v>
          </cell>
          <cell r="C457" t="str">
            <v>VAR_cap</v>
          </cell>
          <cell r="D457" t="str">
            <v>-</v>
          </cell>
          <cell r="E457">
            <v>15.305609183965201</v>
          </cell>
          <cell r="F457">
            <v>15.305609183965201</v>
          </cell>
          <cell r="G457">
            <v>15.305609183965201</v>
          </cell>
          <cell r="H457">
            <v>15.305609208108347</v>
          </cell>
          <cell r="I457">
            <v>15.30560926933085</v>
          </cell>
          <cell r="J457">
            <v>15.30560929544059</v>
          </cell>
          <cell r="K457">
            <v>15.305609340326701</v>
          </cell>
          <cell r="L457">
            <v>15.305609403552012</v>
          </cell>
          <cell r="M457">
            <v>15.305609465755758</v>
          </cell>
          <cell r="N457">
            <v>15.305609631619815</v>
          </cell>
          <cell r="O457">
            <v>15.305609767513786</v>
          </cell>
          <cell r="P457">
            <v>15.305610369319075</v>
          </cell>
        </row>
        <row r="458">
          <cell r="B458" t="str">
            <v>EHYD-RUNS00</v>
          </cell>
          <cell r="C458" t="str">
            <v>VAR_fout</v>
          </cell>
          <cell r="D458" t="str">
            <v>ELC35</v>
          </cell>
          <cell r="E458">
            <v>12.240000102718719</v>
          </cell>
          <cell r="F458">
            <v>12.242718106644546</v>
          </cell>
          <cell r="G458">
            <v>12.24674188413845</v>
          </cell>
          <cell r="H458">
            <v>12.254630347369549</v>
          </cell>
          <cell r="I458">
            <v>12.262590254170137</v>
          </cell>
          <cell r="J458">
            <v>12.270757621402188</v>
          </cell>
          <cell r="K458">
            <v>12.278908033232208</v>
          </cell>
          <cell r="L458">
            <v>12.287122216869363</v>
          </cell>
          <cell r="M458">
            <v>12.2871152314603</v>
          </cell>
          <cell r="N458">
            <v>12.287198596537765</v>
          </cell>
          <cell r="O458">
            <v>12.287171259701784</v>
          </cell>
          <cell r="P458">
            <v>12.287003382904105</v>
          </cell>
        </row>
        <row r="459">
          <cell r="B459" t="str">
            <v>EHYD-RUNS00</v>
          </cell>
          <cell r="C459" t="str">
            <v>VAR_fin</v>
          </cell>
          <cell r="D459" t="str">
            <v>HYDR</v>
          </cell>
          <cell r="E459">
            <v>12.240000102718719</v>
          </cell>
          <cell r="F459">
            <v>12.242718106644546</v>
          </cell>
          <cell r="G459">
            <v>12.24674188413845</v>
          </cell>
          <cell r="H459">
            <v>12.254630347369549</v>
          </cell>
          <cell r="I459">
            <v>12.262590254170137</v>
          </cell>
          <cell r="J459">
            <v>12.270757621402188</v>
          </cell>
          <cell r="K459">
            <v>12.278908033232208</v>
          </cell>
          <cell r="L459">
            <v>12.287122216869363</v>
          </cell>
          <cell r="M459">
            <v>12.2871152314603</v>
          </cell>
          <cell r="N459">
            <v>12.287198596537765</v>
          </cell>
          <cell r="O459">
            <v>12.287171259701784</v>
          </cell>
          <cell r="P459">
            <v>12.287003382904105</v>
          </cell>
        </row>
        <row r="460">
          <cell r="B460" t="str">
            <v>EHYD-RUNS00</v>
          </cell>
          <cell r="C460" t="str">
            <v>VAR_cap</v>
          </cell>
          <cell r="D460" t="str">
            <v>-</v>
          </cell>
          <cell r="E460">
            <v>0.85785999999999896</v>
          </cell>
          <cell r="F460">
            <v>0.88297936593724102</v>
          </cell>
          <cell r="G460">
            <v>0.89707999999999899</v>
          </cell>
          <cell r="H460">
            <v>0.89707999999999899</v>
          </cell>
          <cell r="I460">
            <v>0.89707999999999899</v>
          </cell>
          <cell r="J460">
            <v>0.89707999999999899</v>
          </cell>
          <cell r="K460">
            <v>0.89707999999999899</v>
          </cell>
          <cell r="L460">
            <v>0.89707999999999899</v>
          </cell>
          <cell r="M460">
            <v>0.89707999999999899</v>
          </cell>
          <cell r="N460">
            <v>0.89707999999999899</v>
          </cell>
          <cell r="O460">
            <v>0.89707999999999899</v>
          </cell>
          <cell r="P460">
            <v>0.89707999999999899</v>
          </cell>
        </row>
        <row r="461">
          <cell r="B461" t="str">
            <v>RHNS-SHSTG-CHPWOD</v>
          </cell>
          <cell r="C461" t="str">
            <v>VAR_fout</v>
          </cell>
          <cell r="D461" t="str">
            <v>AUX_RNS-CHPWOD_OUT</v>
          </cell>
          <cell r="E461">
            <v>4.0658020361143689E-5</v>
          </cell>
          <cell r="F461">
            <v>3.1662770598034462E-5</v>
          </cell>
          <cell r="G461">
            <v>5.1543635602480517E-5</v>
          </cell>
          <cell r="H461">
            <v>2.7806799406347857E-4</v>
          </cell>
          <cell r="I461">
            <v>2.8156415809911143E-4</v>
          </cell>
          <cell r="J461">
            <v>9.990976532004473E-4</v>
          </cell>
          <cell r="K461">
            <v>7.400959945224097E-4</v>
          </cell>
          <cell r="L461">
            <v>5.2829726448275942E-4</v>
          </cell>
          <cell r="M461">
            <v>1.0740422871983611E-3</v>
          </cell>
          <cell r="N461">
            <v>1.6527389625821884E-3</v>
          </cell>
          <cell r="O461">
            <v>1.1278762747389528E-3</v>
          </cell>
          <cell r="P461">
            <v>2.8692645748595795E-3</v>
          </cell>
        </row>
        <row r="462">
          <cell r="B462" t="str">
            <v>RHNS-SHSTG-CHPWOD</v>
          </cell>
          <cell r="C462" t="str">
            <v>VAR_fout</v>
          </cell>
          <cell r="D462" t="str">
            <v>RHNS_LTH_CHPWOD</v>
          </cell>
          <cell r="E462">
            <v>4.065802036114358E-5</v>
          </cell>
          <cell r="F462">
            <v>3.168387911176643E-5</v>
          </cell>
          <cell r="G462">
            <v>5.1597326889566387E-5</v>
          </cell>
          <cell r="H462">
            <v>2.7806799406347857E-4</v>
          </cell>
          <cell r="I462">
            <v>2.818229486855993E-4</v>
          </cell>
          <cell r="J462">
            <v>9.9909765320044383E-4</v>
          </cell>
          <cell r="K462">
            <v>7.407006481127043E-4</v>
          </cell>
          <cell r="L462">
            <v>5.2829726448275899E-4</v>
          </cell>
          <cell r="M462">
            <v>1.07404228719836E-3</v>
          </cell>
          <cell r="N462">
            <v>1.6527389625821869E-3</v>
          </cell>
          <cell r="O462">
            <v>1.127876274738952E-3</v>
          </cell>
          <cell r="P462">
            <v>2.8692645748595769E-3</v>
          </cell>
        </row>
        <row r="463">
          <cell r="B463" t="str">
            <v>RHNS-SHSTG-CHPWOD</v>
          </cell>
          <cell r="C463" t="str">
            <v>VAR_fin</v>
          </cell>
          <cell r="D463" t="str">
            <v>AUX_RNS-CHPWOD_IN</v>
          </cell>
          <cell r="E463">
            <v>3.2310603281232493E-5</v>
          </cell>
          <cell r="F463">
            <v>1.4725881562805867E-5</v>
          </cell>
          <cell r="G463">
            <v>4.0788273186549455E-5</v>
          </cell>
          <cell r="H463">
            <v>3.473798336067543E-4</v>
          </cell>
          <cell r="I463">
            <v>3.4174669356737311E-4</v>
          </cell>
          <cell r="J463">
            <v>1.1756887204153932E-3</v>
          </cell>
          <cell r="K463">
            <v>8.4740371261676198E-4</v>
          </cell>
          <cell r="L463">
            <v>5.8794337691027399E-4</v>
          </cell>
          <cell r="M463">
            <v>1.193366816200565E-3</v>
          </cell>
          <cell r="N463">
            <v>1.8369822276677987E-3</v>
          </cell>
          <cell r="O463">
            <v>1.2534411441865742E-3</v>
          </cell>
          <cell r="P463">
            <v>3.1890964113605175E-3</v>
          </cell>
        </row>
        <row r="464">
          <cell r="B464" t="str">
            <v>RHNS-SHSTG-CHPWOD</v>
          </cell>
          <cell r="C464" t="str">
            <v>VAR_fin</v>
          </cell>
          <cell r="D464" t="str">
            <v>RHNS_LTH_CHPWOD</v>
          </cell>
          <cell r="E464">
            <v>3.2310603281232493E-5</v>
          </cell>
          <cell r="F464">
            <v>1.4725881562805867E-5</v>
          </cell>
          <cell r="G464">
            <v>4.0788273186549455E-5</v>
          </cell>
          <cell r="H464">
            <v>3.473798336067543E-4</v>
          </cell>
          <cell r="I464">
            <v>3.4174669356737311E-4</v>
          </cell>
          <cell r="J464">
            <v>1.1756887204153932E-3</v>
          </cell>
          <cell r="K464">
            <v>8.4740371261676198E-4</v>
          </cell>
          <cell r="L464">
            <v>5.8794337691027399E-4</v>
          </cell>
          <cell r="M464">
            <v>1.193366816200565E-3</v>
          </cell>
          <cell r="N464">
            <v>1.8369822276677987E-3</v>
          </cell>
          <cell r="O464">
            <v>1.2534411441865742E-3</v>
          </cell>
          <cell r="P464">
            <v>3.1890964113605175E-3</v>
          </cell>
        </row>
        <row r="465">
          <cell r="B465" t="str">
            <v>RHNS-SHSTG-CHPWOD</v>
          </cell>
          <cell r="C465" t="str">
            <v>VAR_ncap</v>
          </cell>
          <cell r="D465" t="str">
            <v>-</v>
          </cell>
          <cell r="E465">
            <v>3.9114226353389499E-4</v>
          </cell>
          <cell r="F465">
            <v>9.0531791973395499E-6</v>
          </cell>
          <cell r="G465">
            <v>1.6116561901175701E-5</v>
          </cell>
          <cell r="H465">
            <v>1.39147366322776E-5</v>
          </cell>
          <cell r="I465">
            <v>4.48591103513052E-4</v>
          </cell>
          <cell r="J465">
            <v>1.8748220444870701E-4</v>
          </cell>
          <cell r="K465">
            <v>3.1358007577915299E-5</v>
          </cell>
          <cell r="L465">
            <v>7.2355784357425895E-4</v>
          </cell>
          <cell r="M465">
            <v>1.68180476840147E-5</v>
          </cell>
          <cell r="N465">
            <v>5.3879495699856903E-4</v>
          </cell>
          <cell r="O465">
            <v>2.92298452981379E-4</v>
          </cell>
          <cell r="P465">
            <v>1.29992937878035E-3</v>
          </cell>
        </row>
        <row r="466">
          <cell r="B466" t="str">
            <v>RHNS-SHSTG-CHPWOD</v>
          </cell>
          <cell r="C466" t="str">
            <v>VAR_cap</v>
          </cell>
          <cell r="D466" t="str">
            <v>-</v>
          </cell>
          <cell r="E466">
            <v>3.9114226353389499E-4</v>
          </cell>
          <cell r="F466">
            <v>3.9918490590496104E-4</v>
          </cell>
          <cell r="G466">
            <v>4.1261689061488824E-4</v>
          </cell>
          <cell r="H466">
            <v>4.2208567087869791E-4</v>
          </cell>
          <cell r="I466">
            <v>5.7399920047292434E-4</v>
          </cell>
          <cell r="J466">
            <v>6.436558981177602E-4</v>
          </cell>
          <cell r="K466">
            <v>6.6099487504085665E-4</v>
          </cell>
          <cell r="L466">
            <v>9.3552108572530893E-4</v>
          </cell>
          <cell r="M466">
            <v>7.8165049074720085E-4</v>
          </cell>
          <cell r="N466">
            <v>1.2691181082912337E-3</v>
          </cell>
          <cell r="O466">
            <v>9.5661029563408741E-4</v>
          </cell>
          <cell r="P466">
            <v>2.1215834964032239E-3</v>
          </cell>
        </row>
        <row r="467">
          <cell r="B467" t="str">
            <v>HPLOIL</v>
          </cell>
          <cell r="C467" t="str">
            <v>VAR_fout</v>
          </cell>
          <cell r="D467" t="str">
            <v>LTH</v>
          </cell>
          <cell r="E467">
            <v>0.18406645913070718</v>
          </cell>
          <cell r="F467">
            <v>0.18586354238592556</v>
          </cell>
          <cell r="G467">
            <v>5.3464847275634303E-2</v>
          </cell>
          <cell r="H467">
            <v>5.3676996555987649E-2</v>
          </cell>
          <cell r="I467">
            <v>2.8165839671481606E-4</v>
          </cell>
          <cell r="J467">
            <v>2.7687760767327892E-5</v>
          </cell>
          <cell r="K467">
            <v>1.5696674788770196E-4</v>
          </cell>
          <cell r="L467">
            <v>4.0912847664586097E-5</v>
          </cell>
          <cell r="M467">
            <v>3.487987792796859E-6</v>
          </cell>
          <cell r="N467">
            <v>1.1788143015540558E-6</v>
          </cell>
          <cell r="O467">
            <v>3.2386199900499886E-6</v>
          </cell>
          <cell r="P467">
            <v>1.0229598532973377E-6</v>
          </cell>
        </row>
        <row r="468">
          <cell r="B468" t="str">
            <v>HPLOIL</v>
          </cell>
          <cell r="C468" t="str">
            <v>VAR_fout</v>
          </cell>
          <cell r="D468" t="str">
            <v>CO2_E</v>
          </cell>
          <cell r="E468">
            <v>15.876433354038401</v>
          </cell>
          <cell r="F468">
            <v>16.031438631305601</v>
          </cell>
          <cell r="G468">
            <v>4.6115467672069999</v>
          </cell>
          <cell r="H468">
            <v>4.62984545088106</v>
          </cell>
          <cell r="I468">
            <v>2.4294109775169201E-2</v>
          </cell>
          <cell r="J468">
            <v>2.3881748506548298E-3</v>
          </cell>
          <cell r="K468">
            <v>1.3538980015199899E-2</v>
          </cell>
          <cell r="L468">
            <v>3.5288889803083401E-3</v>
          </cell>
          <cell r="M468">
            <v>3.0085223561950199E-4</v>
          </cell>
          <cell r="N468">
            <v>1.01677224540514E-4</v>
          </cell>
          <cell r="O468">
            <v>2.7934331259435501E-4</v>
          </cell>
          <cell r="P468">
            <v>8.8234184606111602E-5</v>
          </cell>
        </row>
        <row r="469">
          <cell r="B469" t="str">
            <v>HPLOIL</v>
          </cell>
          <cell r="C469" t="str">
            <v>VAR_fin</v>
          </cell>
          <cell r="D469" t="str">
            <v>ELFO</v>
          </cell>
          <cell r="E469">
            <v>0.21541971986483632</v>
          </cell>
          <cell r="F469">
            <v>0.21752291222938339</v>
          </cell>
          <cell r="G469">
            <v>6.257186929724555E-2</v>
          </cell>
          <cell r="H469">
            <v>6.2820155371520414E-2</v>
          </cell>
          <cell r="I469">
            <v>3.2963513941884864E-4</v>
          </cell>
          <cell r="J469">
            <v>3.24040006873112E-5</v>
          </cell>
          <cell r="K469">
            <v>1.8370393507733911E-4</v>
          </cell>
          <cell r="L469">
            <v>4.7881804346110473E-5</v>
          </cell>
          <cell r="M469">
            <v>4.0821198862890328E-6</v>
          </cell>
          <cell r="N469">
            <v>1.3796095595727871E-6</v>
          </cell>
          <cell r="O469">
            <v>3.7902756118637048E-6</v>
          </cell>
          <cell r="P469">
            <v>1.197207389499479E-6</v>
          </cell>
        </row>
        <row r="470">
          <cell r="B470" t="str">
            <v>HPLOIL</v>
          </cell>
          <cell r="C470" t="str">
            <v>VAR_ncap</v>
          </cell>
          <cell r="D470" t="str">
            <v>-</v>
          </cell>
          <cell r="E470">
            <v>2.8625628372200199E-6</v>
          </cell>
          <cell r="F470">
            <v>2.2973250161733501E-6</v>
          </cell>
          <cell r="G470">
            <v>2.19300730064409E-6</v>
          </cell>
          <cell r="H470">
            <v>2.22014773373806E-6</v>
          </cell>
          <cell r="I470">
            <v>1.48560981803934E-4</v>
          </cell>
          <cell r="J470">
            <v>8.17240987391607E-6</v>
          </cell>
          <cell r="K470">
            <v>1.9210239618960999E-5</v>
          </cell>
          <cell r="L470">
            <v>8.8876531400063703E-5</v>
          </cell>
          <cell r="M470">
            <v>1.5050099238183201E-5</v>
          </cell>
          <cell r="N470">
            <v>1.4221681363220899E-4</v>
          </cell>
          <cell r="O470">
            <v>1.29929967478672E-5</v>
          </cell>
          <cell r="P470">
            <v>2.9415160249360301E-4</v>
          </cell>
        </row>
        <row r="471">
          <cell r="B471" t="str">
            <v>HPLOIL</v>
          </cell>
          <cell r="C471" t="str">
            <v>VAR_cap</v>
          </cell>
          <cell r="D471" t="str">
            <v>-</v>
          </cell>
          <cell r="E471">
            <v>2.3701080650973622E-2</v>
          </cell>
          <cell r="F471">
            <v>2.3593998775654691E-2</v>
          </cell>
          <cell r="G471">
            <v>1.5152018496429335E-2</v>
          </cell>
          <cell r="H471">
            <v>6.8139152972354743E-3</v>
          </cell>
          <cell r="I471">
            <v>1.5457701300472236E-4</v>
          </cell>
          <cell r="J471">
            <v>1.5949311866520998E-4</v>
          </cell>
          <cell r="K471">
            <v>1.7503794344426448E-4</v>
          </cell>
          <cell r="L471">
            <v>2.6034658833364472E-4</v>
          </cell>
          <cell r="M471">
            <v>1.6964457117026448E-4</v>
          </cell>
          <cell r="N471">
            <v>2.6013527909851122E-4</v>
          </cell>
          <cell r="O471">
            <v>2.5300920697893958E-4</v>
          </cell>
          <cell r="P471">
            <v>4.5670904259450683E-4</v>
          </cell>
        </row>
        <row r="472">
          <cell r="B472" t="str">
            <v>V2G</v>
          </cell>
          <cell r="C472" t="str">
            <v>VAR_fout</v>
          </cell>
          <cell r="D472" t="str">
            <v>ELC35</v>
          </cell>
          <cell r="H472">
            <v>0.23644432826663273</v>
          </cell>
          <cell r="I472">
            <v>1.2371440120304507</v>
          </cell>
          <cell r="J472">
            <v>1.0712957192225889</v>
          </cell>
          <cell r="K472">
            <v>1.9258500664184597</v>
          </cell>
          <cell r="L472">
            <v>1.9967048042903648</v>
          </cell>
          <cell r="M472">
            <v>1.3453372269186881</v>
          </cell>
          <cell r="N472">
            <v>1.0607581253677618</v>
          </cell>
          <cell r="O472">
            <v>1.0734309848233166</v>
          </cell>
          <cell r="P472">
            <v>1.452598980240061</v>
          </cell>
        </row>
        <row r="473">
          <cell r="B473" t="str">
            <v>V2G</v>
          </cell>
          <cell r="C473" t="str">
            <v>VAR_fin</v>
          </cell>
          <cell r="D473" t="str">
            <v>T-ELC-Bus_c_BatSTGout_S1</v>
          </cell>
          <cell r="H473">
            <v>8.5323224632643429E-4</v>
          </cell>
          <cell r="I473">
            <v>3.1569852594518695E-3</v>
          </cell>
          <cell r="J473">
            <v>2.2398768608388507E-3</v>
          </cell>
          <cell r="K473">
            <v>2.1644235328422473E-3</v>
          </cell>
          <cell r="L473">
            <v>2.3616367857723273E-3</v>
          </cell>
          <cell r="M473">
            <v>1.7714214074221201E-3</v>
          </cell>
          <cell r="N473">
            <v>2.3766225836761032E-3</v>
          </cell>
          <cell r="O473">
            <v>2.0868310407595957E-3</v>
          </cell>
          <cell r="P473">
            <v>3.8476717576722639E-3</v>
          </cell>
        </row>
        <row r="474">
          <cell r="B474" t="str">
            <v>V2G</v>
          </cell>
          <cell r="C474" t="str">
            <v>VAR_fin</v>
          </cell>
          <cell r="D474" t="str">
            <v>T-ELC-Bus_c_BatSTGout_S2</v>
          </cell>
          <cell r="H474">
            <v>8.3651376120857848E-4</v>
          </cell>
          <cell r="I474">
            <v>2.1514418082378209E-3</v>
          </cell>
          <cell r="J474">
            <v>2.4654181996121923E-3</v>
          </cell>
          <cell r="K474">
            <v>2.3018318283512316E-3</v>
          </cell>
          <cell r="L474">
            <v>2.8596869838551221E-3</v>
          </cell>
          <cell r="M474">
            <v>1.8350141304830023E-3</v>
          </cell>
          <cell r="N474">
            <v>2.4918383817899032E-3</v>
          </cell>
          <cell r="O474">
            <v>2.1907422921032334E-3</v>
          </cell>
          <cell r="P474">
            <v>4.1295769407442501E-3</v>
          </cell>
        </row>
        <row r="475">
          <cell r="B475" t="str">
            <v>V2G</v>
          </cell>
          <cell r="C475" t="str">
            <v>VAR_fin</v>
          </cell>
          <cell r="D475" t="str">
            <v>T-ELC-Bus_c_BatSTGout_S3</v>
          </cell>
          <cell r="H475">
            <v>1.7617302829499068E-4</v>
          </cell>
          <cell r="I475">
            <v>1.0952829531799811E-3</v>
          </cell>
          <cell r="J475">
            <v>1.3256417374416891E-3</v>
          </cell>
          <cell r="K475">
            <v>1.2415097771032448E-3</v>
          </cell>
          <cell r="L475">
            <v>1.755138658269349E-3</v>
          </cell>
          <cell r="M475">
            <v>1.2435918049933186E-3</v>
          </cell>
          <cell r="N475">
            <v>1.6339401036669667E-3</v>
          </cell>
          <cell r="O475">
            <v>1.4394395929446385E-3</v>
          </cell>
          <cell r="P475">
            <v>2.2921601255362022E-3</v>
          </cell>
        </row>
        <row r="476">
          <cell r="B476" t="str">
            <v>V2G</v>
          </cell>
          <cell r="C476" t="str">
            <v>VAR_fin</v>
          </cell>
          <cell r="D476" t="str">
            <v>T-ELC-Bus_c_BatSTGout_S4</v>
          </cell>
          <cell r="H476">
            <v>3.2649323237181267E-6</v>
          </cell>
          <cell r="I476">
            <v>8.1448858331711001E-6</v>
          </cell>
          <cell r="J476">
            <v>1.0177321904657445E-4</v>
          </cell>
          <cell r="K476">
            <v>1.4375928931122767E-4</v>
          </cell>
          <cell r="L476">
            <v>2.4148089972011091E-4</v>
          </cell>
          <cell r="M476">
            <v>2.3415260304272803E-4</v>
          </cell>
          <cell r="N476">
            <v>2.7335511027754391E-4</v>
          </cell>
          <cell r="O476">
            <v>3.3250596724532499E-4</v>
          </cell>
          <cell r="P476">
            <v>5.0861951436705327E-4</v>
          </cell>
        </row>
        <row r="477">
          <cell r="B477" t="str">
            <v>V2G</v>
          </cell>
          <cell r="C477" t="str">
            <v>VAR_fin</v>
          </cell>
          <cell r="D477" t="str">
            <v>T-ELC-car-BatSTGOut_S1</v>
          </cell>
          <cell r="H477">
            <v>4.4745182072594834E-2</v>
          </cell>
          <cell r="I477">
            <v>0.34925028216506548</v>
          </cell>
          <cell r="J477">
            <v>0.42979811827881303</v>
          </cell>
          <cell r="K477">
            <v>0.83391968177375142</v>
          </cell>
          <cell r="L477">
            <v>0.84472142696636976</v>
          </cell>
          <cell r="M477">
            <v>0.44563018070235039</v>
          </cell>
          <cell r="N477">
            <v>0.33224940978066786</v>
          </cell>
          <cell r="O477">
            <v>0.35152480008147535</v>
          </cell>
          <cell r="P477">
            <v>0.4234200258895402</v>
          </cell>
        </row>
        <row r="478">
          <cell r="B478" t="str">
            <v>V2G</v>
          </cell>
          <cell r="C478" t="str">
            <v>VAR_fin</v>
          </cell>
          <cell r="D478" t="str">
            <v>T-ELC-car-BatSTGOut_S2</v>
          </cell>
          <cell r="H478">
            <v>3.4486649123147924E-2</v>
          </cell>
          <cell r="I478">
            <v>0.14784421097728873</v>
          </cell>
          <cell r="J478">
            <v>0.16114396593588431</v>
          </cell>
          <cell r="K478">
            <v>0.22996761587839951</v>
          </cell>
          <cell r="L478">
            <v>0.24133499637413691</v>
          </cell>
          <cell r="M478">
            <v>0.14511555564026068</v>
          </cell>
          <cell r="N478">
            <v>0.15042890176480417</v>
          </cell>
          <cell r="O478">
            <v>0.15249083745609271</v>
          </cell>
          <cell r="P478">
            <v>0.2039116251079171</v>
          </cell>
        </row>
        <row r="479">
          <cell r="B479" t="str">
            <v>V2G</v>
          </cell>
          <cell r="C479" t="str">
            <v>VAR_fin</v>
          </cell>
          <cell r="D479" t="str">
            <v>T-ELC-car-BatSTGOut_S3</v>
          </cell>
          <cell r="H479">
            <v>1.738774495902148E-2</v>
          </cell>
          <cell r="I479">
            <v>0.2844066441166298</v>
          </cell>
          <cell r="J479">
            <v>0.16130667714205221</v>
          </cell>
          <cell r="K479">
            <v>0.3367513525666983</v>
          </cell>
          <cell r="L479">
            <v>0.24199801234438104</v>
          </cell>
          <cell r="M479">
            <v>0.14021966054433707</v>
          </cell>
          <cell r="N479">
            <v>0.1501778706575419</v>
          </cell>
          <cell r="O479">
            <v>0.15046630286081267</v>
          </cell>
          <cell r="P479">
            <v>0.17361514627685756</v>
          </cell>
        </row>
        <row r="480">
          <cell r="B480" t="str">
            <v>V2G</v>
          </cell>
          <cell r="C480" t="str">
            <v>VAR_fin</v>
          </cell>
          <cell r="D480" t="str">
            <v>T-ELC-car-BatSTGOut_S4</v>
          </cell>
          <cell r="H480">
            <v>3.9652334589623278E-2</v>
          </cell>
          <cell r="I480">
            <v>0.15213324818479662</v>
          </cell>
          <cell r="J480">
            <v>0.15853364850373228</v>
          </cell>
          <cell r="K480">
            <v>0.21899915361726924</v>
          </cell>
          <cell r="L480">
            <v>0.22812497694457734</v>
          </cell>
          <cell r="M480">
            <v>0.14232700133394938</v>
          </cell>
          <cell r="N480">
            <v>0.14840137170472079</v>
          </cell>
          <cell r="O480">
            <v>0.15502460878920957</v>
          </cell>
          <cell r="P480">
            <v>0.20111754510038662</v>
          </cell>
        </row>
        <row r="481">
          <cell r="B481" t="str">
            <v>V2G</v>
          </cell>
          <cell r="C481" t="str">
            <v>VAR_fin</v>
          </cell>
          <cell r="D481" t="str">
            <v>T-ELC-car-PlgSTGOut_S1</v>
          </cell>
          <cell r="H481">
            <v>1.6455314088004901E-4</v>
          </cell>
          <cell r="I481">
            <v>3.4961227472340419E-4</v>
          </cell>
          <cell r="J481">
            <v>2.6784424660421935E-4</v>
          </cell>
          <cell r="K481">
            <v>6.6374405811415278E-4</v>
          </cell>
          <cell r="L481">
            <v>6.8230781106030263E-4</v>
          </cell>
          <cell r="M481">
            <v>3.3225805429283554E-3</v>
          </cell>
          <cell r="N481">
            <v>4.0065698231988786E-3</v>
          </cell>
          <cell r="O481">
            <v>3.4012745965840366E-3</v>
          </cell>
          <cell r="P481">
            <v>2.6202124811921528E-3</v>
          </cell>
        </row>
        <row r="482">
          <cell r="B482" t="str">
            <v>V2G</v>
          </cell>
          <cell r="C482" t="str">
            <v>VAR_fin</v>
          </cell>
          <cell r="D482" t="str">
            <v>T-ELC-car-PlgSTGOut_S2</v>
          </cell>
          <cell r="H482">
            <v>5.0775848109902295E-5</v>
          </cell>
          <cell r="I482">
            <v>2.0105460921385608E-4</v>
          </cell>
          <cell r="J482">
            <v>8.3163636980562825E-4</v>
          </cell>
          <cell r="K482">
            <v>7.013465801534583E-4</v>
          </cell>
          <cell r="L482">
            <v>1.5444364775477446E-3</v>
          </cell>
          <cell r="M482">
            <v>1.2660232900661471E-3</v>
          </cell>
          <cell r="N482">
            <v>2.07570696013835E-3</v>
          </cell>
          <cell r="O482">
            <v>2.2944061614450168E-3</v>
          </cell>
          <cell r="P482">
            <v>3.6152650669662827E-3</v>
          </cell>
        </row>
        <row r="483">
          <cell r="B483" t="str">
            <v>V2G</v>
          </cell>
          <cell r="C483" t="str">
            <v>VAR_fin</v>
          </cell>
          <cell r="D483" t="str">
            <v>T-ELC-car-PlgSTGOut_S3</v>
          </cell>
          <cell r="H483">
            <v>9.3399345348786147E-2</v>
          </cell>
          <cell r="I483">
            <v>0.27069994286310567</v>
          </cell>
          <cell r="J483">
            <v>0.11732220623267568</v>
          </cell>
          <cell r="K483">
            <v>0.26365070992979456</v>
          </cell>
          <cell r="L483">
            <v>0.37224833715021538</v>
          </cell>
          <cell r="M483">
            <v>0.16104602352237393</v>
          </cell>
          <cell r="N483">
            <v>3.1492709530380799E-3</v>
          </cell>
          <cell r="O483">
            <v>2.836932594546618E-3</v>
          </cell>
          <cell r="P483">
            <v>1.7197250723433074E-3</v>
          </cell>
        </row>
        <row r="484">
          <cell r="B484" t="str">
            <v>V2G</v>
          </cell>
          <cell r="C484" t="str">
            <v>VAR_fin</v>
          </cell>
          <cell r="D484" t="str">
            <v>T-ELC-TWSTGout_S1</v>
          </cell>
          <cell r="H484">
            <v>6.415916372471955E-4</v>
          </cell>
          <cell r="I484">
            <v>1.4701976714720255E-3</v>
          </cell>
          <cell r="J484">
            <v>1.2600044304326612E-3</v>
          </cell>
          <cell r="K484">
            <v>7.9670494929187305E-4</v>
          </cell>
          <cell r="L484">
            <v>1.2918832416138762E-3</v>
          </cell>
          <cell r="M484">
            <v>6.5423169676421091E-4</v>
          </cell>
          <cell r="N484">
            <v>1.5560811551253472E-3</v>
          </cell>
          <cell r="O484">
            <v>1.1305647836680705E-3</v>
          </cell>
          <cell r="P484">
            <v>2.9191329502409407E-3</v>
          </cell>
        </row>
        <row r="485">
          <cell r="B485" t="str">
            <v>V2G</v>
          </cell>
          <cell r="C485" t="str">
            <v>VAR_fin</v>
          </cell>
          <cell r="D485" t="str">
            <v>T-ELC-car-PlgSTGOut_S4</v>
          </cell>
          <cell r="H485">
            <v>4.1424270676941136E-5</v>
          </cell>
          <cell r="I485">
            <v>4.744209378945438E-4</v>
          </cell>
          <cell r="J485">
            <v>4.3789048421940206E-3</v>
          </cell>
          <cell r="K485">
            <v>3.4399793987161388E-3</v>
          </cell>
          <cell r="L485">
            <v>3.2709137029697274E-3</v>
          </cell>
          <cell r="M485">
            <v>0.26754524069530322</v>
          </cell>
          <cell r="N485">
            <v>0.20077500965289782</v>
          </cell>
          <cell r="O485">
            <v>0.19810101788977508</v>
          </cell>
          <cell r="P485">
            <v>0.32782833302093867</v>
          </cell>
        </row>
        <row r="486">
          <cell r="B486" t="str">
            <v>V2G</v>
          </cell>
          <cell r="C486" t="str">
            <v>VAR_fin</v>
          </cell>
          <cell r="D486" t="str">
            <v>T-ELC-TWSTGout_S2</v>
          </cell>
          <cell r="H486">
            <v>9.0587796979530453E-4</v>
          </cell>
          <cell r="I486">
            <v>1.7633472866490447E-3</v>
          </cell>
          <cell r="J486">
            <v>1.629490779588883E-3</v>
          </cell>
          <cell r="K486">
            <v>1.5636403202437634E-3</v>
          </cell>
          <cell r="L486">
            <v>3.0776101644986067E-3</v>
          </cell>
          <cell r="M486">
            <v>2.7199602186424245E-3</v>
          </cell>
          <cell r="N486">
            <v>4.548773891878191E-3</v>
          </cell>
          <cell r="O486">
            <v>3.449289501940274E-3</v>
          </cell>
          <cell r="P486">
            <v>7.5452088927733772E-3</v>
          </cell>
        </row>
        <row r="487">
          <cell r="B487" t="str">
            <v>V2G</v>
          </cell>
          <cell r="C487" t="str">
            <v>VAR_fin</v>
          </cell>
          <cell r="D487" t="str">
            <v>T-ELC-TWSTGout_S3</v>
          </cell>
          <cell r="H487">
            <v>1.1872923429931881E-3</v>
          </cell>
          <cell r="I487">
            <v>2.8951771555316831E-3</v>
          </cell>
          <cell r="J487">
            <v>2.765079708886245E-3</v>
          </cell>
          <cell r="K487">
            <v>2.451543288408888E-3</v>
          </cell>
          <cell r="L487">
            <v>5.1106520462249633E-3</v>
          </cell>
          <cell r="M487">
            <v>3.9179049420802955E-3</v>
          </cell>
          <cell r="N487">
            <v>5.762553821609253E-3</v>
          </cell>
          <cell r="O487">
            <v>5.6331428582044344E-3</v>
          </cell>
          <cell r="P487">
            <v>1.0768580794455874E-2</v>
          </cell>
        </row>
        <row r="488">
          <cell r="B488" t="str">
            <v>V2G</v>
          </cell>
          <cell r="C488" t="str">
            <v>VAR_fin</v>
          </cell>
          <cell r="D488" t="str">
            <v>T-ELC-TWSTGout_S4</v>
          </cell>
          <cell r="H488">
            <v>1.4552492586046696E-3</v>
          </cell>
          <cell r="I488">
            <v>2.9965612449208397E-3</v>
          </cell>
          <cell r="J488">
            <v>3.1686574821578758E-3</v>
          </cell>
          <cell r="K488">
            <v>3.3666675840472149E-3</v>
          </cell>
          <cell r="L488">
            <v>6.0729178105286604E-3</v>
          </cell>
          <cell r="M488">
            <v>4.9229823548980738E-3</v>
          </cell>
          <cell r="N488">
            <v>7.5684201476325869E-3</v>
          </cell>
          <cell r="O488">
            <v>7.3119723047480436E-3</v>
          </cell>
          <cell r="P488">
            <v>1.410014268102628E-2</v>
          </cell>
        </row>
        <row r="489">
          <cell r="B489" t="str">
            <v>V2G</v>
          </cell>
          <cell r="C489" t="str">
            <v>VAR_fin</v>
          </cell>
          <cell r="D489" t="str">
            <v>T-ELC-Bus_u_BatSTGout_S1</v>
          </cell>
          <cell r="H489">
            <v>3.4922970391590103E-5</v>
          </cell>
          <cell r="I489">
            <v>6.3859021358713138E-5</v>
          </cell>
          <cell r="J489">
            <v>5.6896638594656903E-5</v>
          </cell>
          <cell r="K489">
            <v>7.0238743448261979E-5</v>
          </cell>
          <cell r="L489">
            <v>1.6621368508581039E-4</v>
          </cell>
          <cell r="M489">
            <v>1.0176176381064257E-4</v>
          </cell>
          <cell r="N489">
            <v>2.1946744909448888E-4</v>
          </cell>
          <cell r="O489">
            <v>1.5919387772016016E-4</v>
          </cell>
          <cell r="P489">
            <v>3.9437040260397518E-4</v>
          </cell>
        </row>
        <row r="490">
          <cell r="B490" t="str">
            <v>V2G</v>
          </cell>
          <cell r="C490" t="str">
            <v>VAR_fin</v>
          </cell>
          <cell r="D490" t="str">
            <v>T-ELC-Bus_u_BatSTGout_S2</v>
          </cell>
          <cell r="H490">
            <v>2.8782873793347302E-5</v>
          </cell>
          <cell r="I490">
            <v>5.3968836761508629E-5</v>
          </cell>
          <cell r="J490">
            <v>4.8918182820392846E-5</v>
          </cell>
          <cell r="K490">
            <v>6.1949989298478762E-5</v>
          </cell>
          <cell r="L490">
            <v>1.4899441573285261E-4</v>
          </cell>
          <cell r="M490">
            <v>9.4529017015581289E-5</v>
          </cell>
          <cell r="N490">
            <v>2.0425094287701475E-4</v>
          </cell>
          <cell r="O490">
            <v>1.4799002504271559E-4</v>
          </cell>
          <cell r="P490">
            <v>3.7034432703559326E-4</v>
          </cell>
        </row>
        <row r="491">
          <cell r="B491" t="str">
            <v>V2G</v>
          </cell>
          <cell r="C491" t="str">
            <v>VAR_fin</v>
          </cell>
          <cell r="D491" t="str">
            <v>T-ELC-Bus_u_BatSTGout_S3</v>
          </cell>
          <cell r="H491">
            <v>1.606841967044E-5</v>
          </cell>
          <cell r="I491">
            <v>2.5883558615332471E-5</v>
          </cell>
          <cell r="J491">
            <v>2.6030195383547974E-5</v>
          </cell>
          <cell r="K491">
            <v>3.4709827647621535E-5</v>
          </cell>
          <cell r="L491">
            <v>7.9275633225455052E-5</v>
          </cell>
          <cell r="M491">
            <v>5.0202506063719099E-5</v>
          </cell>
          <cell r="N491">
            <v>8.7762842375097564E-5</v>
          </cell>
          <cell r="O491">
            <v>7.0655741048807164E-5</v>
          </cell>
          <cell r="P491">
            <v>1.5603996282477091E-4</v>
          </cell>
        </row>
        <row r="492">
          <cell r="B492" t="str">
            <v>V2G</v>
          </cell>
          <cell r="C492" t="str">
            <v>VAR_fin</v>
          </cell>
          <cell r="D492" t="str">
            <v>T-ELC-Bus_u_BatSTGout_S4</v>
          </cell>
          <cell r="H492">
            <v>3.7435558561774554E-5</v>
          </cell>
          <cell r="I492">
            <v>2.0087766176955487E-3</v>
          </cell>
          <cell r="J492">
            <v>7.3639499524510952E-5</v>
          </cell>
          <cell r="K492">
            <v>8.2701608818955204E-5</v>
          </cell>
          <cell r="L492">
            <v>1.8702899711447885E-4</v>
          </cell>
          <cell r="M492">
            <v>1.3452742339327111E-4</v>
          </cell>
          <cell r="N492">
            <v>1.8468030589201498E-4</v>
          </cell>
          <cell r="O492">
            <v>1.8737528439330246E-4</v>
          </cell>
          <cell r="P492">
            <v>3.3395060647439285E-4</v>
          </cell>
        </row>
        <row r="493">
          <cell r="B493" t="str">
            <v>V2G</v>
          </cell>
          <cell r="C493" t="str">
            <v>VAR_fin</v>
          </cell>
          <cell r="D493" t="str">
            <v>T-ELC-LGV_BatSTGout</v>
          </cell>
          <cell r="H493">
            <v>1.7600917747449647E-4</v>
          </cell>
          <cell r="I493">
            <v>2.2068087229414019E-4</v>
          </cell>
          <cell r="J493">
            <v>1.8413222810009639E-4</v>
          </cell>
          <cell r="K493">
            <v>1.9140939213189607E-4</v>
          </cell>
          <cell r="L493">
            <v>4.0925458972525361E-4</v>
          </cell>
          <cell r="M493">
            <v>2.1772918274263759E-4</v>
          </cell>
          <cell r="N493">
            <v>4.7937059882432787E-4</v>
          </cell>
          <cell r="O493">
            <v>3.4868350757612758E-4</v>
          </cell>
          <cell r="P493">
            <v>8.0831309290977532E-4</v>
          </cell>
        </row>
        <row r="494">
          <cell r="B494" t="str">
            <v>V2G</v>
          </cell>
          <cell r="C494" t="str">
            <v>VAR_fin</v>
          </cell>
          <cell r="D494" t="str">
            <v>T-ELC-HGV_BatSTGout</v>
          </cell>
          <cell r="H494">
            <v>1.7949482237527501E-4</v>
          </cell>
          <cell r="I494">
            <v>1.3892138064243435E-2</v>
          </cell>
          <cell r="J494">
            <v>2.2386303143035913E-2</v>
          </cell>
          <cell r="K494">
            <v>2.3305870169769483E-2</v>
          </cell>
          <cell r="L494">
            <v>3.9049035503358087E-2</v>
          </cell>
          <cell r="M494">
            <v>2.0991350830540777E-2</v>
          </cell>
          <cell r="N494">
            <v>4.21465606740795E-2</v>
          </cell>
          <cell r="O494">
            <v>3.2830415020138698E-2</v>
          </cell>
          <cell r="P494">
            <v>6.6618733139298517E-2</v>
          </cell>
        </row>
        <row r="495">
          <cell r="B495" t="str">
            <v>V2G</v>
          </cell>
          <cell r="C495" t="str">
            <v>VAR_ncap</v>
          </cell>
          <cell r="D495" t="str">
            <v>-</v>
          </cell>
          <cell r="H495">
            <v>8.2306265402342996E-2</v>
          </cell>
          <cell r="I495">
            <v>1.08400178782548</v>
          </cell>
          <cell r="J495">
            <v>1.24645247242516</v>
          </cell>
          <cell r="K495">
            <v>1.48383495216704</v>
          </cell>
          <cell r="L495">
            <v>0.98841460581872798</v>
          </cell>
          <cell r="M495">
            <v>0.50574114494148403</v>
          </cell>
          <cell r="N495">
            <v>1.0163102623002901E-3</v>
          </cell>
          <cell r="O495">
            <v>0.991551269155172</v>
          </cell>
          <cell r="P495">
            <v>0.61575321870412802</v>
          </cell>
        </row>
        <row r="496">
          <cell r="B496" t="str">
            <v>V2G</v>
          </cell>
          <cell r="C496" t="str">
            <v>VAR_cap</v>
          </cell>
          <cell r="D496" t="str">
            <v>-</v>
          </cell>
          <cell r="H496">
            <v>8.2306265402342996E-2</v>
          </cell>
          <cell r="I496">
            <v>1.1663070729571778</v>
          </cell>
          <cell r="J496">
            <v>2.3970988074492512</v>
          </cell>
          <cell r="K496">
            <v>3.8142860083816519</v>
          </cell>
          <cell r="L496">
            <v>3.7186965957838316</v>
          </cell>
          <cell r="M496">
            <v>2.9729058429847179</v>
          </cell>
          <cell r="N496">
            <v>1.4951661532124305</v>
          </cell>
          <cell r="O496">
            <v>1.5130429402144612</v>
          </cell>
          <cell r="P496">
            <v>1.6083144853374018</v>
          </cell>
        </row>
        <row r="497">
          <cell r="B497" t="str">
            <v>D-EBIO</v>
          </cell>
          <cell r="C497" t="str">
            <v>VAR_fout</v>
          </cell>
          <cell r="D497" t="str">
            <v>EBIO</v>
          </cell>
          <cell r="E497">
            <v>1.1839515223147696</v>
          </cell>
          <cell r="F497">
            <v>1.1839497259121672</v>
          </cell>
          <cell r="G497">
            <v>1.1839499257429129</v>
          </cell>
          <cell r="H497">
            <v>1.1839498943385975</v>
          </cell>
          <cell r="I497">
            <v>1.1839512947035846</v>
          </cell>
          <cell r="J497">
            <v>1.1839515961484268</v>
          </cell>
          <cell r="K497">
            <v>1.1839485265391507</v>
          </cell>
          <cell r="L497">
            <v>1.183951483086261</v>
          </cell>
          <cell r="M497">
            <v>1.1839459082470494</v>
          </cell>
          <cell r="N497">
            <v>3.5266476685160688</v>
          </cell>
          <cell r="O497">
            <v>6.9153602596312007</v>
          </cell>
          <cell r="P497">
            <v>10.155418610590207</v>
          </cell>
        </row>
        <row r="498">
          <cell r="B498" t="str">
            <v>D-EBIO</v>
          </cell>
          <cell r="C498" t="str">
            <v>VAR_fin</v>
          </cell>
          <cell r="D498" t="str">
            <v>BIO</v>
          </cell>
          <cell r="E498">
            <v>1.1839515223147696</v>
          </cell>
          <cell r="F498">
            <v>1.1839497259121672</v>
          </cell>
          <cell r="G498">
            <v>1.1839499257429129</v>
          </cell>
          <cell r="H498">
            <v>1.1839498943385975</v>
          </cell>
          <cell r="I498">
            <v>1.1839512947035846</v>
          </cell>
          <cell r="J498">
            <v>1.1839515961484268</v>
          </cell>
          <cell r="K498">
            <v>1.1839485265391507</v>
          </cell>
          <cell r="L498">
            <v>1.183951483086261</v>
          </cell>
          <cell r="M498">
            <v>1.1839459082470494</v>
          </cell>
          <cell r="N498">
            <v>3.5266476685160688</v>
          </cell>
          <cell r="O498">
            <v>6.9153602596312007</v>
          </cell>
          <cell r="P498">
            <v>10.155418610590207</v>
          </cell>
        </row>
        <row r="499">
          <cell r="B499" t="str">
            <v>G-INTC3</v>
          </cell>
          <cell r="C499" t="str">
            <v>VAR_fout</v>
          </cell>
          <cell r="D499" t="str">
            <v>ELC35</v>
          </cell>
          <cell r="E499">
            <v>142.49496193636753</v>
          </cell>
          <cell r="F499">
            <v>105.88835280391594</v>
          </cell>
          <cell r="G499">
            <v>101.36328224241548</v>
          </cell>
          <cell r="H499">
            <v>119.05319977540036</v>
          </cell>
          <cell r="I499">
            <v>88.719775847597248</v>
          </cell>
          <cell r="J499">
            <v>133.83039264065116</v>
          </cell>
          <cell r="K499">
            <v>83.926732350102768</v>
          </cell>
          <cell r="L499">
            <v>140.52749550889376</v>
          </cell>
          <cell r="M499">
            <v>111.05755396211941</v>
          </cell>
          <cell r="N499">
            <v>116.49890145243785</v>
          </cell>
          <cell r="O499">
            <v>118.26297603493202</v>
          </cell>
          <cell r="P499">
            <v>116.47695778225733</v>
          </cell>
        </row>
        <row r="500">
          <cell r="B500" t="str">
            <v>G-INTC3</v>
          </cell>
          <cell r="C500" t="str">
            <v>VAR_fout</v>
          </cell>
          <cell r="D500" t="str">
            <v>ELC3</v>
          </cell>
          <cell r="E500">
            <v>33.173955268277254</v>
          </cell>
          <cell r="F500">
            <v>69.26517473814161</v>
          </cell>
          <cell r="G500">
            <v>68.059229443130917</v>
          </cell>
          <cell r="H500">
            <v>41.543796170718672</v>
          </cell>
          <cell r="I500">
            <v>79.132609908821081</v>
          </cell>
          <cell r="J500">
            <v>32.290551686033012</v>
          </cell>
          <cell r="K500">
            <v>77.788260147825937</v>
          </cell>
          <cell r="L500">
            <v>31.440935193358513</v>
          </cell>
          <cell r="M500">
            <v>69.182996972064146</v>
          </cell>
          <cell r="N500">
            <v>70.798502994198941</v>
          </cell>
          <cell r="O500">
            <v>67.300981564794583</v>
          </cell>
          <cell r="P500">
            <v>66.117766769854498</v>
          </cell>
        </row>
        <row r="501">
          <cell r="B501" t="str">
            <v>G-INTC3</v>
          </cell>
          <cell r="C501" t="str">
            <v>VAR_fout</v>
          </cell>
          <cell r="D501" t="str">
            <v>ELC</v>
          </cell>
          <cell r="E501">
            <v>6.8237739523156473E-3</v>
          </cell>
          <cell r="F501">
            <v>7.0419624306314516E-4</v>
          </cell>
          <cell r="G501">
            <v>9.8400086976551098E-4</v>
          </cell>
          <cell r="H501">
            <v>0.1656751736595857</v>
          </cell>
          <cell r="I501">
            <v>0.66524892421208026</v>
          </cell>
          <cell r="J501">
            <v>0.95701552069525808</v>
          </cell>
          <cell r="K501">
            <v>1.4639895515241952</v>
          </cell>
          <cell r="L501">
            <v>0.32737604318807462</v>
          </cell>
          <cell r="M501">
            <v>6.4452988133367195E-2</v>
          </cell>
          <cell r="N501">
            <v>3.816099202811641E-2</v>
          </cell>
          <cell r="O501">
            <v>6.9583458715314073E-2</v>
          </cell>
          <cell r="P501">
            <v>0.18169652054405999</v>
          </cell>
        </row>
        <row r="502">
          <cell r="B502" t="str">
            <v>G-INTC3</v>
          </cell>
          <cell r="C502" t="str">
            <v>VAR_fin</v>
          </cell>
          <cell r="D502" t="str">
            <v>ELC13</v>
          </cell>
          <cell r="E502">
            <v>179.35594862465621</v>
          </cell>
          <cell r="F502">
            <v>183.40873519127302</v>
          </cell>
          <cell r="G502">
            <v>176.82498572599729</v>
          </cell>
          <cell r="H502">
            <v>166.87193706496552</v>
          </cell>
          <cell r="I502">
            <v>173.97403198194573</v>
          </cell>
          <cell r="J502">
            <v>171.55837748954775</v>
          </cell>
          <cell r="K502">
            <v>166.65691980089667</v>
          </cell>
          <cell r="L502">
            <v>175.03004999486393</v>
          </cell>
          <cell r="M502">
            <v>183.16636057295747</v>
          </cell>
          <cell r="N502">
            <v>190.30849383448668</v>
          </cell>
          <cell r="O502">
            <v>188.57945911803381</v>
          </cell>
          <cell r="P502">
            <v>185.67699796536289</v>
          </cell>
        </row>
        <row r="503">
          <cell r="B503" t="str">
            <v>G-INTC3</v>
          </cell>
          <cell r="C503" t="str">
            <v>VAR_ncap</v>
          </cell>
          <cell r="D503" t="str">
            <v>-</v>
          </cell>
          <cell r="E503">
            <v>3.2199009037023799E-8</v>
          </cell>
          <cell r="F503">
            <v>3.3767981653648197E-8</v>
          </cell>
          <cell r="G503">
            <v>3.9620600020078102E-8</v>
          </cell>
          <cell r="H503">
            <v>4.9118360551279501E-8</v>
          </cell>
          <cell r="I503">
            <v>6.2885744332879603E-8</v>
          </cell>
          <cell r="J503">
            <v>8.8468218562642302E-8</v>
          </cell>
          <cell r="K503">
            <v>1.22143924837221E-7</v>
          </cell>
          <cell r="L503">
            <v>1.9491566717831299E-7</v>
          </cell>
          <cell r="M503">
            <v>2.2044515951970001E-7</v>
          </cell>
          <cell r="N503">
            <v>9.6279675507454896E-7</v>
          </cell>
        </row>
        <row r="504">
          <cell r="B504" t="str">
            <v>G-INTC3</v>
          </cell>
          <cell r="C504" t="str">
            <v>VAR_cap</v>
          </cell>
          <cell r="D504" t="str">
            <v>-</v>
          </cell>
          <cell r="E504">
            <v>13.914190167241101</v>
          </cell>
          <cell r="F504">
            <v>13.914190167241101</v>
          </cell>
          <cell r="G504">
            <v>13.914190167241101</v>
          </cell>
          <cell r="H504">
            <v>13.914190198717316</v>
          </cell>
          <cell r="I504">
            <v>13.91419028465727</v>
          </cell>
          <cell r="J504">
            <v>13.914190321947052</v>
          </cell>
          <cell r="K504">
            <v>13.91419038754405</v>
          </cell>
          <cell r="L504">
            <v>13.914190473301014</v>
          </cell>
          <cell r="M504">
            <v>13.914190576677028</v>
          </cell>
          <cell r="N504">
            <v>13.914190843447741</v>
          </cell>
          <cell r="O504">
            <v>13.914191010805766</v>
          </cell>
          <cell r="P504">
            <v>13.914191973602522</v>
          </cell>
        </row>
        <row r="505">
          <cell r="B505" t="str">
            <v>HPLBIO</v>
          </cell>
          <cell r="C505" t="str">
            <v>VAR_fout</v>
          </cell>
          <cell r="D505" t="str">
            <v>LTH</v>
          </cell>
          <cell r="E505">
            <v>0.9017754555887233</v>
          </cell>
          <cell r="F505">
            <v>0.90177408733018893</v>
          </cell>
          <cell r="G505">
            <v>0.90177423953444635</v>
          </cell>
          <cell r="H505">
            <v>0.9017742156148516</v>
          </cell>
          <cell r="I505">
            <v>0.90177528222505454</v>
          </cell>
          <cell r="J505">
            <v>0.90177551182530136</v>
          </cell>
          <cell r="K505">
            <v>0.90177317380870792</v>
          </cell>
          <cell r="L505">
            <v>0.90177542570970814</v>
          </cell>
          <cell r="M505">
            <v>0.9017711795450013</v>
          </cell>
          <cell r="N505">
            <v>2.6861271327724836</v>
          </cell>
          <cell r="O505">
            <v>5.2671938260586399</v>
          </cell>
          <cell r="P505">
            <v>7.7350356595296894</v>
          </cell>
        </row>
        <row r="506">
          <cell r="B506" t="str">
            <v>HPLBIO</v>
          </cell>
          <cell r="C506" t="str">
            <v>VAR_fin</v>
          </cell>
          <cell r="D506" t="str">
            <v>EBIO</v>
          </cell>
          <cell r="E506">
            <v>1.1839515223147696</v>
          </cell>
          <cell r="F506">
            <v>1.1839497259121672</v>
          </cell>
          <cell r="G506">
            <v>1.1839499257429129</v>
          </cell>
          <cell r="H506">
            <v>1.1839498943385975</v>
          </cell>
          <cell r="I506">
            <v>1.1839512947035846</v>
          </cell>
          <cell r="J506">
            <v>1.1839515961484268</v>
          </cell>
          <cell r="K506">
            <v>1.1839485265391507</v>
          </cell>
          <cell r="L506">
            <v>1.183951483086261</v>
          </cell>
          <cell r="M506">
            <v>1.1839459082470494</v>
          </cell>
          <cell r="N506">
            <v>3.5266476685160688</v>
          </cell>
          <cell r="O506">
            <v>6.9153602596312007</v>
          </cell>
          <cell r="P506">
            <v>10.155418610590207</v>
          </cell>
        </row>
        <row r="507">
          <cell r="B507" t="str">
            <v>HPLBIO</v>
          </cell>
          <cell r="C507" t="str">
            <v>VAR_ncap</v>
          </cell>
          <cell r="D507" t="str">
            <v>-</v>
          </cell>
          <cell r="E507">
            <v>4.3117551307569904E-6</v>
          </cell>
          <cell r="F507">
            <v>3.2629664336967901E-6</v>
          </cell>
          <cell r="G507">
            <v>3.65877428901186E-6</v>
          </cell>
          <cell r="H507">
            <v>6.2924264451469494E-2</v>
          </cell>
          <cell r="I507">
            <v>5.1449620050465703E-2</v>
          </cell>
          <cell r="J507">
            <v>8.3140245949037507E-6</v>
          </cell>
          <cell r="K507">
            <v>1.9951241342026999E-2</v>
          </cell>
          <cell r="L507">
            <v>6.6489445901694297E-2</v>
          </cell>
          <cell r="M507">
            <v>3.4370717892766002E-2</v>
          </cell>
          <cell r="N507">
            <v>0.21990517606587201</v>
          </cell>
          <cell r="O507">
            <v>0.347327723875067</v>
          </cell>
          <cell r="P507">
            <v>0.379511083581482</v>
          </cell>
        </row>
        <row r="508">
          <cell r="B508" t="str">
            <v>HPLBIO</v>
          </cell>
          <cell r="C508" t="str">
            <v>VAR_cap</v>
          </cell>
          <cell r="D508" t="str">
            <v>-</v>
          </cell>
          <cell r="E508">
            <v>0.11438357280576798</v>
          </cell>
          <cell r="F508">
            <v>0.1143847929205262</v>
          </cell>
          <cell r="G508">
            <v>0.11438671631631304</v>
          </cell>
          <cell r="H508">
            <v>0.11438091519666554</v>
          </cell>
          <cell r="I508">
            <v>0.11438157445973324</v>
          </cell>
          <cell r="J508">
            <v>0.11438403182973271</v>
          </cell>
          <cell r="K508">
            <v>0.11438250317601395</v>
          </cell>
          <cell r="L508">
            <v>0.1378941431400047</v>
          </cell>
          <cell r="M508">
            <v>0.13643129705546536</v>
          </cell>
          <cell r="N508">
            <v>0.34071077265962113</v>
          </cell>
          <cell r="O508">
            <v>0.66808742675706223</v>
          </cell>
          <cell r="P508">
            <v>0.98110687023349274</v>
          </cell>
        </row>
        <row r="509">
          <cell r="B509" t="str">
            <v>ENUC_LRG_BMGL</v>
          </cell>
          <cell r="C509" t="str">
            <v>VAR_fout</v>
          </cell>
          <cell r="D509" t="str">
            <v>LTH</v>
          </cell>
          <cell r="M509">
            <v>4.7420868668752614E-2</v>
          </cell>
          <cell r="N509">
            <v>0.19057267975243636</v>
          </cell>
          <cell r="O509">
            <v>0.17727859574754096</v>
          </cell>
          <cell r="P509">
            <v>0.14123374171807249</v>
          </cell>
        </row>
        <row r="510">
          <cell r="B510" t="str">
            <v>ENUC_LRG_BMGL</v>
          </cell>
          <cell r="C510" t="str">
            <v>VAR_fout</v>
          </cell>
          <cell r="D510" t="str">
            <v>ELC</v>
          </cell>
          <cell r="M510">
            <v>9.8188919761703186E-2</v>
          </cell>
          <cell r="N510">
            <v>0.36347765231477969</v>
          </cell>
          <cell r="O510">
            <v>0.36425894841850293</v>
          </cell>
          <cell r="P510">
            <v>0.37025941709492566</v>
          </cell>
        </row>
        <row r="511">
          <cell r="B511" t="str">
            <v>ENUC_LRG_BMGL</v>
          </cell>
          <cell r="C511" t="str">
            <v>VAR_fin</v>
          </cell>
          <cell r="D511" t="str">
            <v>URN</v>
          </cell>
          <cell r="M511">
            <v>0.31720448398383105</v>
          </cell>
          <cell r="N511">
            <v>1.1809236253167092</v>
          </cell>
          <cell r="O511">
            <v>1.1773722443863917</v>
          </cell>
          <cell r="P511">
            <v>1.1794364539674811</v>
          </cell>
        </row>
        <row r="512">
          <cell r="B512" t="str">
            <v>ENUC_LRG_BMGL</v>
          </cell>
          <cell r="C512" t="str">
            <v>VAR_ncap</v>
          </cell>
          <cell r="D512" t="str">
            <v>-</v>
          </cell>
          <cell r="L512">
            <v>1.4547429111944199E-2</v>
          </cell>
          <cell r="M512">
            <v>1.01767329963184E-7</v>
          </cell>
          <cell r="N512">
            <v>2.1720303229144199E-7</v>
          </cell>
          <cell r="O512">
            <v>1.45822347145103E-6</v>
          </cell>
        </row>
        <row r="513">
          <cell r="B513" t="str">
            <v>ENUC_LRG_BMGL</v>
          </cell>
          <cell r="C513" t="str">
            <v>VAR_cap</v>
          </cell>
          <cell r="D513" t="str">
            <v>-</v>
          </cell>
          <cell r="M513">
            <v>3.90312242364001E-3</v>
          </cell>
          <cell r="N513">
            <v>1.45475044874929E-2</v>
          </cell>
          <cell r="O513">
            <v>1.4547599735609E-2</v>
          </cell>
          <cell r="P513">
            <v>1.4548222204951999E-2</v>
          </cell>
        </row>
        <row r="514">
          <cell r="B514" t="str">
            <v>G-INTC5</v>
          </cell>
          <cell r="C514" t="str">
            <v>VAR_fout</v>
          </cell>
          <cell r="D514" t="str">
            <v>ELC5</v>
          </cell>
          <cell r="E514">
            <v>249.3768100232048</v>
          </cell>
          <cell r="F514">
            <v>120.39607120871169</v>
          </cell>
          <cell r="G514">
            <v>116.25422752445628</v>
          </cell>
          <cell r="H514">
            <v>134.70671794890333</v>
          </cell>
          <cell r="I514">
            <v>93.464696360201472</v>
          </cell>
          <cell r="J514">
            <v>141.08349371564091</v>
          </cell>
          <cell r="K514">
            <v>98.996117496070255</v>
          </cell>
          <cell r="L514">
            <v>153.35815089678627</v>
          </cell>
          <cell r="M514">
            <v>117.52611293953548</v>
          </cell>
          <cell r="N514">
            <v>115.05374738173795</v>
          </cell>
          <cell r="O514">
            <v>112.32399816194877</v>
          </cell>
          <cell r="P514">
            <v>108.27369763886732</v>
          </cell>
        </row>
        <row r="515">
          <cell r="B515" t="str">
            <v>G-INTC5</v>
          </cell>
          <cell r="C515" t="str">
            <v>VAR_fout</v>
          </cell>
          <cell r="D515" t="str">
            <v>ELC13</v>
          </cell>
          <cell r="E515">
            <v>2.7053427630449167E-2</v>
          </cell>
          <cell r="F515">
            <v>6.0146201728245182E-4</v>
          </cell>
          <cell r="G515">
            <v>8.8564289927362178E-4</v>
          </cell>
          <cell r="H515">
            <v>3.5321211883378981E-4</v>
          </cell>
          <cell r="I515">
            <v>6.9388043940722885E-2</v>
          </cell>
          <cell r="J515">
            <v>6.8237297588110346E-4</v>
          </cell>
          <cell r="K515">
            <v>0.20388963985947092</v>
          </cell>
          <cell r="L515">
            <v>6.6824576136674113E-2</v>
          </cell>
          <cell r="M515">
            <v>2.5707933123176132E-3</v>
          </cell>
          <cell r="N515">
            <v>1.8570920358015012E-3</v>
          </cell>
          <cell r="O515">
            <v>1.7122626306079206E-2</v>
          </cell>
          <cell r="P515">
            <v>9.4734439636364826E-2</v>
          </cell>
        </row>
        <row r="516">
          <cell r="B516" t="str">
            <v>G-INTC5</v>
          </cell>
          <cell r="C516" t="str">
            <v>VAR_fin</v>
          </cell>
          <cell r="D516" t="str">
            <v>ELC35</v>
          </cell>
          <cell r="E516">
            <v>257.28097574500453</v>
          </cell>
          <cell r="F516">
            <v>126.09061180930854</v>
          </cell>
          <cell r="G516">
            <v>121.48888674780767</v>
          </cell>
          <cell r="H516">
            <v>140.26408012570528</v>
          </cell>
          <cell r="I516">
            <v>97.042773295694317</v>
          </cell>
          <cell r="J516">
            <v>145.85268735181771</v>
          </cell>
          <cell r="K516">
            <v>102.18713545750292</v>
          </cell>
          <cell r="L516">
            <v>157.48329771098514</v>
          </cell>
          <cell r="M516">
            <v>120.63749485915227</v>
          </cell>
          <cell r="N516">
            <v>118.09899891988873</v>
          </cell>
          <cell r="O516">
            <v>115.31271304263502</v>
          </cell>
          <cell r="P516">
            <v>111.23494071865504</v>
          </cell>
        </row>
        <row r="517">
          <cell r="B517" t="str">
            <v>G-INTC5</v>
          </cell>
          <cell r="C517" t="str">
            <v>VAR_ncap</v>
          </cell>
          <cell r="D517" t="str">
            <v>-</v>
          </cell>
          <cell r="E517">
            <v>1.4148753727488601E-7</v>
          </cell>
          <cell r="F517">
            <v>1.4730139390370699E-7</v>
          </cell>
          <cell r="G517">
            <v>1.64111398725795E-7</v>
          </cell>
          <cell r="H517">
            <v>2.5058560218396598E-7</v>
          </cell>
          <cell r="I517">
            <v>2.80109371362832E-7</v>
          </cell>
          <cell r="J517">
            <v>4.3901234431691202E-7</v>
          </cell>
          <cell r="K517">
            <v>5.9779498007883698E-7</v>
          </cell>
          <cell r="L517">
            <v>9.64995528923009E-7</v>
          </cell>
          <cell r="M517">
            <v>1.2950784431755901E-6</v>
          </cell>
          <cell r="N517">
            <v>5.0822503536538504E-6</v>
          </cell>
        </row>
        <row r="518">
          <cell r="B518" t="str">
            <v>G-INTC5</v>
          </cell>
          <cell r="C518" t="str">
            <v>VAR_cap</v>
          </cell>
          <cell r="D518" t="str">
            <v>-</v>
          </cell>
          <cell r="E518">
            <v>12.649263788401001</v>
          </cell>
          <cell r="F518">
            <v>12.649263788401001</v>
          </cell>
          <cell r="G518">
            <v>12.649263788401001</v>
          </cell>
          <cell r="H518">
            <v>12.649263926272175</v>
          </cell>
          <cell r="I518">
            <v>12.649264301646824</v>
          </cell>
          <cell r="J518">
            <v>12.649264491886933</v>
          </cell>
          <cell r="K518">
            <v>12.649264791110163</v>
          </cell>
          <cell r="L518">
            <v>12.649265211008649</v>
          </cell>
          <cell r="M518">
            <v>12.649265716949992</v>
          </cell>
          <cell r="N518">
            <v>12.649267085677197</v>
          </cell>
          <cell r="O518">
            <v>12.649268068877602</v>
          </cell>
          <cell r="P518">
            <v>12.649273151127954</v>
          </cell>
        </row>
        <row r="519">
          <cell r="B519" t="str">
            <v>D-SLFO</v>
          </cell>
          <cell r="C519" t="str">
            <v>VAR_fout</v>
          </cell>
          <cell r="D519" t="str">
            <v>CO2</v>
          </cell>
          <cell r="E519">
            <v>2267.7886854355002</v>
          </cell>
          <cell r="F519">
            <v>2000.73955352444</v>
          </cell>
          <cell r="G519">
            <v>1856.20463674452</v>
          </cell>
          <cell r="H519">
            <v>1505.2507092262499</v>
          </cell>
          <cell r="I519">
            <v>1098.3747287619999</v>
          </cell>
          <cell r="J519">
            <v>788.09410553057398</v>
          </cell>
          <cell r="K519">
            <v>395.43357419061402</v>
          </cell>
          <cell r="M519">
            <v>9.2141164490507094E-3</v>
          </cell>
          <cell r="N519">
            <v>1.1047174745666501E-2</v>
          </cell>
          <cell r="O519">
            <v>7.6698961179080798E-3</v>
          </cell>
          <cell r="P519">
            <v>1.50259361711261E-2</v>
          </cell>
        </row>
        <row r="520">
          <cell r="B520" t="str">
            <v>D-SLFO</v>
          </cell>
          <cell r="C520" t="str">
            <v>VAR_fout</v>
          </cell>
          <cell r="D520" t="str">
            <v>SLFO</v>
          </cell>
          <cell r="E520">
            <v>30.256634620328288</v>
          </cell>
          <cell r="F520">
            <v>26.693688891830227</v>
          </cell>
          <cell r="G520">
            <v>24.765337204134191</v>
          </cell>
          <cell r="H520">
            <v>20.083072996435323</v>
          </cell>
          <cell r="I520">
            <v>14.654652438148675</v>
          </cell>
          <cell r="J520">
            <v>10.514785810046789</v>
          </cell>
          <cell r="K520">
            <v>5.2761637857133312</v>
          </cell>
          <cell r="L520">
            <v>4.3330059353961357</v>
          </cell>
          <cell r="M520">
            <v>0.86371662312908881</v>
          </cell>
          <cell r="N520">
            <v>0.86975740483442265</v>
          </cell>
          <cell r="O520">
            <v>0.86999467897854432</v>
          </cell>
          <cell r="P520">
            <v>0.87013238333666576</v>
          </cell>
        </row>
        <row r="521">
          <cell r="B521" t="str">
            <v>D-SLFO</v>
          </cell>
          <cell r="C521" t="str">
            <v>VAR_fin</v>
          </cell>
          <cell r="D521" t="str">
            <v>LFO</v>
          </cell>
          <cell r="E521">
            <v>30.77053847266621</v>
          </cell>
          <cell r="F521">
            <v>27.147076709965297</v>
          </cell>
          <cell r="G521">
            <v>25.185951651893085</v>
          </cell>
          <cell r="H521">
            <v>20.424025905376471</v>
          </cell>
          <cell r="I521">
            <v>14.903320607354129</v>
          </cell>
          <cell r="J521">
            <v>10.693271445462342</v>
          </cell>
          <cell r="K521">
            <v>5.365448767850939</v>
          </cell>
          <cell r="M521">
            <v>1.2502193282294043E-4</v>
          </cell>
          <cell r="N521">
            <v>1.4989382287200123E-4</v>
          </cell>
          <cell r="O521">
            <v>1.0406914678301328E-4</v>
          </cell>
          <cell r="P521">
            <v>2.0387973095150767E-4</v>
          </cell>
        </row>
        <row r="522">
          <cell r="B522" t="str">
            <v>D-SLFO</v>
          </cell>
          <cell r="C522" t="str">
            <v>VAR_fin</v>
          </cell>
          <cell r="D522" t="str">
            <v>BDS</v>
          </cell>
          <cell r="G522">
            <v>2.0802891918659563E-5</v>
          </cell>
          <cell r="H522">
            <v>1.5487420005306238E-4</v>
          </cell>
          <cell r="I522">
            <v>2.386499704936677E-4</v>
          </cell>
          <cell r="J522">
            <v>1.0710464610543552E-4</v>
          </cell>
          <cell r="K522">
            <v>3.3091097682988354E-4</v>
          </cell>
          <cell r="L522">
            <v>4.4066014465759169</v>
          </cell>
          <cell r="M522">
            <v>0.87826256834283778</v>
          </cell>
          <cell r="N522">
            <v>0.88438123429842519</v>
          </cell>
          <cell r="O522">
            <v>0.88466801483737734</v>
          </cell>
          <cell r="P522">
            <v>0.88470894522762911</v>
          </cell>
        </row>
        <row r="523">
          <cell r="B523" t="str">
            <v>D-RCOA</v>
          </cell>
          <cell r="C523" t="str">
            <v>VAR_fout</v>
          </cell>
          <cell r="D523" t="str">
            <v>CO2</v>
          </cell>
          <cell r="E523">
            <v>9.27005079267993</v>
          </cell>
          <cell r="F523">
            <v>9.2700170846412995</v>
          </cell>
          <cell r="G523">
            <v>5.9375162960958801E-2</v>
          </cell>
          <cell r="H523">
            <v>3.6316902726406301E-2</v>
          </cell>
          <cell r="I523">
            <v>1.41330449319369E-2</v>
          </cell>
        </row>
        <row r="524">
          <cell r="B524" t="str">
            <v>D-RCOA</v>
          </cell>
          <cell r="C524" t="str">
            <v>VAR_fout</v>
          </cell>
          <cell r="D524" t="str">
            <v>RCOA</v>
          </cell>
          <cell r="E524">
            <v>0.10000054792534989</v>
          </cell>
          <cell r="F524">
            <v>0.10000018430033769</v>
          </cell>
          <cell r="G524">
            <v>6.4050876980538114E-4</v>
          </cell>
          <cell r="H524">
            <v>3.9176809845098399E-4</v>
          </cell>
          <cell r="I524">
            <v>1.5246003162822983E-4</v>
          </cell>
        </row>
        <row r="525">
          <cell r="B525" t="str">
            <v>D-RCOA</v>
          </cell>
          <cell r="C525" t="str">
            <v>VAR_fin</v>
          </cell>
          <cell r="D525" t="str">
            <v>COA</v>
          </cell>
          <cell r="E525">
            <v>0.10000054792534989</v>
          </cell>
          <cell r="F525">
            <v>0.10000018430033769</v>
          </cell>
          <cell r="G525">
            <v>6.4050876980538114E-4</v>
          </cell>
          <cell r="H525">
            <v>3.9176809845098399E-4</v>
          </cell>
          <cell r="I525">
            <v>1.5246003162822983E-4</v>
          </cell>
        </row>
        <row r="526">
          <cell r="B526" t="str">
            <v>EHYD-RUN00</v>
          </cell>
          <cell r="C526" t="str">
            <v>VAR_fout</v>
          </cell>
          <cell r="D526" t="str">
            <v>ELC13</v>
          </cell>
          <cell r="E526">
            <v>54.392400697614001</v>
          </cell>
          <cell r="F526">
            <v>43.51971438294516</v>
          </cell>
          <cell r="G526">
            <v>53.297915919072672</v>
          </cell>
          <cell r="H526">
            <v>52.204746907651646</v>
          </cell>
          <cell r="I526">
            <v>51.111355220384013</v>
          </cell>
          <cell r="J526">
            <v>50.018313753655569</v>
          </cell>
          <cell r="K526">
            <v>48.925227291545198</v>
          </cell>
          <cell r="L526">
            <v>47.832234976494341</v>
          </cell>
          <cell r="M526">
            <v>47.8322567362477</v>
          </cell>
          <cell r="N526">
            <v>47.832327708853448</v>
          </cell>
          <cell r="O526">
            <v>47.832334059140102</v>
          </cell>
          <cell r="P526">
            <v>47.832324383344258</v>
          </cell>
        </row>
        <row r="527">
          <cell r="B527" t="str">
            <v>EHYD-RUN00</v>
          </cell>
          <cell r="C527" t="str">
            <v>VAR_fin</v>
          </cell>
          <cell r="D527" t="str">
            <v>HYDR</v>
          </cell>
          <cell r="E527">
            <v>54.392400697614001</v>
          </cell>
          <cell r="F527">
            <v>43.51971438294516</v>
          </cell>
          <cell r="G527">
            <v>53.297915919072672</v>
          </cell>
          <cell r="H527">
            <v>52.204746907651646</v>
          </cell>
          <cell r="I527">
            <v>51.111355220384013</v>
          </cell>
          <cell r="J527">
            <v>50.018313753655569</v>
          </cell>
          <cell r="K527">
            <v>48.925227291545198</v>
          </cell>
          <cell r="L527">
            <v>47.832234976494341</v>
          </cell>
          <cell r="M527">
            <v>47.8322567362477</v>
          </cell>
          <cell r="N527">
            <v>47.832327708853448</v>
          </cell>
          <cell r="O527">
            <v>47.832334059140102</v>
          </cell>
          <cell r="P527">
            <v>47.832324383344258</v>
          </cell>
        </row>
        <row r="528">
          <cell r="B528" t="str">
            <v>EHYD-RUN00</v>
          </cell>
          <cell r="C528" t="str">
            <v>VAR_cap</v>
          </cell>
          <cell r="D528" t="str">
            <v>-</v>
          </cell>
          <cell r="E528">
            <v>3.86687</v>
          </cell>
          <cell r="F528">
            <v>3.9240852000672399</v>
          </cell>
          <cell r="G528">
            <v>3.9610124303882599</v>
          </cell>
          <cell r="H528">
            <v>3.9647700000000001</v>
          </cell>
          <cell r="I528">
            <v>3.9647700000000001</v>
          </cell>
          <cell r="J528">
            <v>3.9647700000000001</v>
          </cell>
          <cell r="K528">
            <v>3.9647700000000001</v>
          </cell>
          <cell r="L528">
            <v>3.9647700000000001</v>
          </cell>
          <cell r="M528">
            <v>3.9647700000000001</v>
          </cell>
          <cell r="N528">
            <v>3.9647700000000001</v>
          </cell>
          <cell r="O528">
            <v>3.9647700000000001</v>
          </cell>
          <cell r="P528">
            <v>3.9647700000000001</v>
          </cell>
        </row>
        <row r="529">
          <cell r="B529" t="str">
            <v>HPLELCHP</v>
          </cell>
          <cell r="C529" t="str">
            <v>VAR_fout</v>
          </cell>
          <cell r="D529" t="str">
            <v>LTH</v>
          </cell>
          <cell r="F529">
            <v>3.7935822155235046</v>
          </cell>
          <cell r="G529">
            <v>3.9085319689379676</v>
          </cell>
          <cell r="H529">
            <v>4.4350603018538459</v>
          </cell>
          <cell r="I529">
            <v>5.8775552164687115</v>
          </cell>
          <cell r="J529">
            <v>6.1773698412575486</v>
          </cell>
          <cell r="K529">
            <v>6.4924779006983782</v>
          </cell>
          <cell r="L529">
            <v>6.8240994769753378</v>
          </cell>
          <cell r="M529">
            <v>7.1721970179859396</v>
          </cell>
          <cell r="N529">
            <v>7.5380662746495073</v>
          </cell>
          <cell r="O529">
            <v>7.9225876181693033</v>
          </cell>
          <cell r="P529">
            <v>8.3268979620554706</v>
          </cell>
        </row>
        <row r="530">
          <cell r="B530" t="str">
            <v>HPLELCHP</v>
          </cell>
          <cell r="C530" t="str">
            <v>VAR_fin</v>
          </cell>
          <cell r="D530" t="str">
            <v>ELC35</v>
          </cell>
          <cell r="F530">
            <v>1.2645274051745015</v>
          </cell>
          <cell r="G530">
            <v>1.3028439896459891</v>
          </cell>
          <cell r="H530">
            <v>1.4783534339512834</v>
          </cell>
          <cell r="I530">
            <v>1.9591850721562385</v>
          </cell>
          <cell r="J530">
            <v>2.0591232804191839</v>
          </cell>
          <cell r="K530">
            <v>2.1641593002327952</v>
          </cell>
          <cell r="L530">
            <v>2.2746998256584461</v>
          </cell>
          <cell r="M530">
            <v>2.390732339328645</v>
          </cell>
          <cell r="N530">
            <v>2.5126887582165018</v>
          </cell>
          <cell r="O530">
            <v>2.6408625393897669</v>
          </cell>
          <cell r="P530">
            <v>2.7756326540184912</v>
          </cell>
        </row>
        <row r="531">
          <cell r="B531" t="str">
            <v>HPLELCHP</v>
          </cell>
          <cell r="C531" t="str">
            <v>VAR_fin</v>
          </cell>
          <cell r="D531" t="str">
            <v>WWTPCC</v>
          </cell>
          <cell r="F531">
            <v>7.5871644310470101</v>
          </cell>
          <cell r="G531">
            <v>7.8170639378759397</v>
          </cell>
          <cell r="H531">
            <v>8.8701206037076901</v>
          </cell>
          <cell r="I531">
            <v>11.7551104329374</v>
          </cell>
          <cell r="J531">
            <v>12.354739682515101</v>
          </cell>
          <cell r="K531">
            <v>12.984955801396801</v>
          </cell>
          <cell r="L531">
            <v>13.6481989539507</v>
          </cell>
          <cell r="M531">
            <v>14.3443940359719</v>
          </cell>
          <cell r="N531">
            <v>15.076132549299</v>
          </cell>
          <cell r="O531">
            <v>15.8451752363386</v>
          </cell>
          <cell r="P531">
            <v>16.653795924110899</v>
          </cell>
        </row>
        <row r="532">
          <cell r="B532" t="str">
            <v>HPLELCHP</v>
          </cell>
          <cell r="C532" t="str">
            <v>VAR_ncap</v>
          </cell>
          <cell r="D532" t="str">
            <v>-</v>
          </cell>
          <cell r="F532">
            <v>0.23360609664351401</v>
          </cell>
          <cell r="G532">
            <v>7.0802338096695198E-3</v>
          </cell>
          <cell r="H532">
            <v>3.2407982438038899E-2</v>
          </cell>
          <cell r="I532">
            <v>9.1560807338626607E-2</v>
          </cell>
          <cell r="J532">
            <v>0.10862609811542499</v>
          </cell>
          <cell r="K532">
            <v>0.180409380292648</v>
          </cell>
          <cell r="L532">
            <v>4.9571741022774701E-2</v>
          </cell>
          <cell r="M532">
            <v>9.3424453223354603E-2</v>
          </cell>
          <cell r="N532">
            <v>0.14079234114028899</v>
          </cell>
          <cell r="O532">
            <v>0.20767769401511699</v>
          </cell>
          <cell r="P532">
            <v>7.0953624148286903E-2</v>
          </cell>
        </row>
        <row r="533">
          <cell r="B533" t="str">
            <v>HPLELCHP</v>
          </cell>
          <cell r="C533" t="str">
            <v>VAR_cap</v>
          </cell>
          <cell r="D533" t="str">
            <v>-</v>
          </cell>
          <cell r="F533">
            <v>0.23360609664351401</v>
          </cell>
          <cell r="G533">
            <v>0.24068625294498083</v>
          </cell>
          <cell r="H533">
            <v>0.27309407497537797</v>
          </cell>
          <cell r="I533">
            <v>0.36465438620075336</v>
          </cell>
          <cell r="J533">
            <v>0.3832831312191094</v>
          </cell>
          <cell r="K533">
            <v>0.40398334853040907</v>
          </cell>
          <cell r="L533">
            <v>0.43016680280948588</v>
          </cell>
          <cell r="M533">
            <v>0.44543191246758473</v>
          </cell>
          <cell r="N533">
            <v>0.46419634761960099</v>
          </cell>
          <cell r="O533">
            <v>0.49146471220839433</v>
          </cell>
          <cell r="P533">
            <v>0.51284597771261875</v>
          </cell>
        </row>
        <row r="534">
          <cell r="B534" t="str">
            <v>D-ITOT_LTH</v>
          </cell>
          <cell r="C534" t="str">
            <v>VAR_fout</v>
          </cell>
          <cell r="D534" t="str">
            <v>ITOT_LTH_DH</v>
          </cell>
          <cell r="E534">
            <v>7.1200037188833001</v>
          </cell>
          <cell r="F534">
            <v>7.6289064156124047</v>
          </cell>
          <cell r="G534">
            <v>7.2438531554882424</v>
          </cell>
          <cell r="H534">
            <v>7.76657455400579</v>
          </cell>
          <cell r="I534">
            <v>7.9957698375227801</v>
          </cell>
          <cell r="J534">
            <v>7.1262565650053311</v>
          </cell>
          <cell r="K534">
            <v>8.8519880599001368</v>
          </cell>
          <cell r="L534">
            <v>8.1445986246411657</v>
          </cell>
          <cell r="M534">
            <v>9.8775620350740478</v>
          </cell>
          <cell r="N534">
            <v>9.4220786153588403</v>
          </cell>
          <cell r="O534">
            <v>8.2313697214650219</v>
          </cell>
          <cell r="P534">
            <v>8.0196883751643693</v>
          </cell>
        </row>
        <row r="535">
          <cell r="B535" t="str">
            <v>D-ITOT_LTH</v>
          </cell>
          <cell r="C535" t="str">
            <v>VAR_fin</v>
          </cell>
          <cell r="D535" t="str">
            <v>LTH</v>
          </cell>
          <cell r="E535">
            <v>7.7403397334367376</v>
          </cell>
          <cell r="F535">
            <v>8.2914013310037209</v>
          </cell>
          <cell r="G535">
            <v>7.8698075904712121</v>
          </cell>
          <cell r="H535">
            <v>8.4321602881944617</v>
          </cell>
          <cell r="I535">
            <v>8.6753033703520632</v>
          </cell>
          <cell r="J535">
            <v>7.7268249952277621</v>
          </cell>
          <cell r="K535">
            <v>9.5917061069543621</v>
          </cell>
          <cell r="L535">
            <v>8.8194263713811409</v>
          </cell>
          <cell r="M535">
            <v>10.695975960500254</v>
          </cell>
          <cell r="N535">
            <v>10.202753069023482</v>
          </cell>
          <cell r="O535">
            <v>8.913386962304152</v>
          </cell>
          <cell r="P535">
            <v>8.6841665754031663</v>
          </cell>
        </row>
        <row r="536">
          <cell r="B536" t="str">
            <v>D-ITOT_LTH</v>
          </cell>
          <cell r="C536" t="str">
            <v>VAR_ncap</v>
          </cell>
          <cell r="D536" t="str">
            <v>-</v>
          </cell>
          <cell r="E536">
            <v>0.79547231095038096</v>
          </cell>
          <cell r="H536">
            <v>1.1162065014980699E-8</v>
          </cell>
          <cell r="I536">
            <v>1.4828851460083001E-8</v>
          </cell>
          <cell r="J536">
            <v>2.8614426296442401E-8</v>
          </cell>
          <cell r="K536">
            <v>2.2568954332657099E-8</v>
          </cell>
          <cell r="L536">
            <v>4.9350246939832098E-8</v>
          </cell>
          <cell r="M536">
            <v>3.7427951576775403E-8</v>
          </cell>
          <cell r="N536">
            <v>1.5415984931309901E-7</v>
          </cell>
          <cell r="O536">
            <v>1.05051106692111E-7</v>
          </cell>
          <cell r="P536">
            <v>5.3258936055566604E-7</v>
          </cell>
        </row>
        <row r="537">
          <cell r="B537" t="str">
            <v>D-ITOT_LTH</v>
          </cell>
          <cell r="C537" t="str">
            <v>VAR_cap</v>
          </cell>
          <cell r="D537" t="str">
            <v>-</v>
          </cell>
          <cell r="E537">
            <v>0.79547231095038096</v>
          </cell>
          <cell r="F537">
            <v>0.79547231095038096</v>
          </cell>
          <cell r="G537">
            <v>0.79547231095038096</v>
          </cell>
          <cell r="H537">
            <v>0.79547232211244601</v>
          </cell>
          <cell r="I537">
            <v>0.79547233694129804</v>
          </cell>
          <cell r="J537">
            <v>0.79547236555572398</v>
          </cell>
          <cell r="K537">
            <v>0.79547238812467802</v>
          </cell>
          <cell r="L537">
            <v>0.79547243747492502</v>
          </cell>
          <cell r="M537">
            <v>0.79547247490287698</v>
          </cell>
          <cell r="N537">
            <v>0.79547262906272598</v>
          </cell>
          <cell r="O537">
            <v>0.79547273411383301</v>
          </cell>
          <cell r="P537">
            <v>0.79547326670319296</v>
          </cell>
        </row>
        <row r="538">
          <cell r="B538" t="str">
            <v>D-IH2</v>
          </cell>
          <cell r="C538" t="str">
            <v>VAR_fout</v>
          </cell>
          <cell r="D538" t="str">
            <v>IH2</v>
          </cell>
          <cell r="H538">
            <v>3.6190675153313542E-4</v>
          </cell>
          <cell r="I538">
            <v>2.0774288259169946</v>
          </cell>
          <cell r="J538">
            <v>3.7416617989891021</v>
          </cell>
          <cell r="K538">
            <v>12.994554003305584</v>
          </cell>
          <cell r="L538">
            <v>20.516893934191138</v>
          </cell>
          <cell r="M538">
            <v>23.598439949517179</v>
          </cell>
          <cell r="N538">
            <v>24.193278847677586</v>
          </cell>
          <cell r="O538">
            <v>24.293519908431811</v>
          </cell>
          <cell r="P538">
            <v>24.289622392322421</v>
          </cell>
        </row>
        <row r="539">
          <cell r="B539" t="str">
            <v>D-IH2</v>
          </cell>
          <cell r="C539" t="str">
            <v>VAR_fin</v>
          </cell>
          <cell r="D539" t="str">
            <v>H2</v>
          </cell>
          <cell r="H539">
            <v>3.6466389759277684E-4</v>
          </cell>
          <cell r="I539">
            <v>2.093255484793342</v>
          </cell>
          <cell r="J539">
            <v>3.7701672304072504</v>
          </cell>
          <cell r="K539">
            <v>13.093551557828215</v>
          </cell>
          <cell r="L539">
            <v>20.673199593113203</v>
          </cell>
          <cell r="M539">
            <v>23.778222021680392</v>
          </cell>
          <cell r="N539">
            <v>24.377592633375404</v>
          </cell>
          <cell r="O539">
            <v>24.478597369425813</v>
          </cell>
          <cell r="P539">
            <v>24.474670160526411</v>
          </cell>
        </row>
        <row r="540">
          <cell r="B540" t="str">
            <v>D-IH2</v>
          </cell>
          <cell r="C540" t="str">
            <v>VAR_ncap</v>
          </cell>
          <cell r="D540" t="str">
            <v>-</v>
          </cell>
          <cell r="H540">
            <v>6.1043095107365795E-5</v>
          </cell>
          <cell r="I540">
            <v>0.135278830536015</v>
          </cell>
          <cell r="J540">
            <v>4.7131429510463996E-3</v>
          </cell>
          <cell r="K540">
            <v>0.33870991046742599</v>
          </cell>
          <cell r="L540">
            <v>0.34254521644550001</v>
          </cell>
          <cell r="M540">
            <v>8.5632116962979593E-2</v>
          </cell>
          <cell r="N540">
            <v>1.3778125541896301E-2</v>
          </cell>
          <cell r="O540">
            <v>1.3221189088034401E-5</v>
          </cell>
          <cell r="P540">
            <v>5.5795302583472801E-5</v>
          </cell>
        </row>
        <row r="541">
          <cell r="B541" t="str">
            <v>D-IH2</v>
          </cell>
          <cell r="C541" t="str">
            <v>VAR_cap</v>
          </cell>
          <cell r="D541" t="str">
            <v>-</v>
          </cell>
          <cell r="H541">
            <v>6.1043095107365795E-5</v>
          </cell>
          <cell r="I541">
            <v>0.13533987363112199</v>
          </cell>
          <cell r="J541">
            <v>0.14005301658216901</v>
          </cell>
          <cell r="K541">
            <v>0.478762927049595</v>
          </cell>
          <cell r="L541">
            <v>0.82130814349509496</v>
          </cell>
          <cell r="M541">
            <v>0.90694026045807397</v>
          </cell>
          <cell r="N541">
            <v>0.92071838599997102</v>
          </cell>
          <cell r="O541">
            <v>0.92071225569220905</v>
          </cell>
          <cell r="P541">
            <v>0.92072635939653502</v>
          </cell>
        </row>
        <row r="542">
          <cell r="B542" t="str">
            <v>RHEM-ESOLPV</v>
          </cell>
          <cell r="C542" t="str">
            <v>VAR_fout</v>
          </cell>
          <cell r="D542" t="str">
            <v>RHEM_SOL_ELC</v>
          </cell>
          <cell r="E542">
            <v>0.86248322578584768</v>
          </cell>
          <cell r="F542">
            <v>1.2875825892323383</v>
          </cell>
          <cell r="G542">
            <v>2.9983924863370719</v>
          </cell>
          <cell r="H542">
            <v>6.7710548855041397</v>
          </cell>
          <cell r="I542">
            <v>7.1164488938801096</v>
          </cell>
          <cell r="J542">
            <v>7.4794595166590536</v>
          </cell>
          <cell r="K542">
            <v>7.8609877497734955</v>
          </cell>
          <cell r="L542">
            <v>8.2619776037729338</v>
          </cell>
          <cell r="M542">
            <v>8.6834217570475953</v>
          </cell>
          <cell r="N542">
            <v>9.1263640383929339</v>
          </cell>
          <cell r="O542">
            <v>9.5919009961299206</v>
          </cell>
          <cell r="P542">
            <v>10.081187233987734</v>
          </cell>
        </row>
        <row r="543">
          <cell r="B543" t="str">
            <v>RHEM-ESOLPV</v>
          </cell>
          <cell r="C543" t="str">
            <v>VAR_fin</v>
          </cell>
          <cell r="D543" t="str">
            <v>SOL</v>
          </cell>
          <cell r="E543">
            <v>0.86248322578584768</v>
          </cell>
          <cell r="F543">
            <v>1.2875825892323383</v>
          </cell>
          <cell r="G543">
            <v>2.9983924863370719</v>
          </cell>
          <cell r="H543">
            <v>6.7710548855041397</v>
          </cell>
          <cell r="I543">
            <v>7.1164488938801096</v>
          </cell>
          <cell r="J543">
            <v>7.4794595166590536</v>
          </cell>
          <cell r="K543">
            <v>7.8609877497734955</v>
          </cell>
          <cell r="L543">
            <v>8.2619776037729338</v>
          </cell>
          <cell r="M543">
            <v>8.6834217570475953</v>
          </cell>
          <cell r="N543">
            <v>9.1263640383929339</v>
          </cell>
          <cell r="O543">
            <v>9.5919009961299206</v>
          </cell>
          <cell r="P543">
            <v>10.081187233987734</v>
          </cell>
        </row>
        <row r="544">
          <cell r="B544" t="str">
            <v>RHEM-ESOLPV</v>
          </cell>
          <cell r="C544" t="str">
            <v>VAR_fin</v>
          </cell>
          <cell r="D544" t="str">
            <v>SOLPVC</v>
          </cell>
          <cell r="E544">
            <v>0.86248322578584802</v>
          </cell>
          <cell r="F544">
            <v>1.28758258923234</v>
          </cell>
          <cell r="G544">
            <v>2.9983924863370701</v>
          </cell>
          <cell r="H544">
            <v>6.7710548855041397</v>
          </cell>
          <cell r="I544">
            <v>7.1164488938801096</v>
          </cell>
          <cell r="J544">
            <v>7.4794595166590501</v>
          </cell>
          <cell r="K544">
            <v>7.8609877497734901</v>
          </cell>
          <cell r="L544">
            <v>8.2619776037729409</v>
          </cell>
          <cell r="M544">
            <v>8.6834217570476007</v>
          </cell>
          <cell r="N544">
            <v>9.1263640383929303</v>
          </cell>
          <cell r="O544">
            <v>9.5919009961299206</v>
          </cell>
          <cell r="P544">
            <v>10.0811872339877</v>
          </cell>
        </row>
        <row r="545">
          <cell r="B545" t="str">
            <v>RHEM-ESOLPV</v>
          </cell>
          <cell r="C545" t="str">
            <v>VAR_ncap</v>
          </cell>
          <cell r="D545" t="str">
            <v>-</v>
          </cell>
          <cell r="G545">
            <v>0.41211186202755301</v>
          </cell>
          <cell r="H545">
            <v>0.79154007545414895</v>
          </cell>
          <cell r="I545">
            <v>0.17389339811010501</v>
          </cell>
          <cell r="J545">
            <v>0.28546925407342999</v>
          </cell>
          <cell r="K545">
            <v>0.87174327012894703</v>
          </cell>
          <cell r="L545">
            <v>0.71280501305420096</v>
          </cell>
          <cell r="M545">
            <v>0.26318969782763602</v>
          </cell>
          <cell r="N545">
            <v>0.41001149640467599</v>
          </cell>
          <cell r="O545">
            <v>0.98691142278185695</v>
          </cell>
          <cell r="P545">
            <v>0.83384849567236696</v>
          </cell>
        </row>
        <row r="546">
          <cell r="B546" t="str">
            <v>RHEM-ESOLPV</v>
          </cell>
          <cell r="C546" t="str">
            <v>VAR_cap</v>
          </cell>
          <cell r="D546" t="str">
            <v>-</v>
          </cell>
          <cell r="E546">
            <v>0.27424799999999999</v>
          </cell>
          <cell r="F546">
            <v>0.43894531747641302</v>
          </cell>
          <cell r="G546">
            <v>0.89525986202755303</v>
          </cell>
          <cell r="H546">
            <v>1.6750751497411822</v>
          </cell>
          <cell r="I546">
            <v>1.760521268168572</v>
          </cell>
          <cell r="J546">
            <v>1.8503256676347739</v>
          </cell>
          <cell r="K546">
            <v>1.94471100299258</v>
          </cell>
          <cell r="L546">
            <v>2.04391093536668</v>
          </cell>
          <cell r="M546">
            <v>2.1481710300113002</v>
          </cell>
          <cell r="N546">
            <v>2.2577494774154601</v>
          </cell>
          <cell r="O546">
            <v>2.3729176300683701</v>
          </cell>
          <cell r="P546">
            <v>2.4939611126865402</v>
          </cell>
        </row>
        <row r="547">
          <cell r="B547" t="str">
            <v>HPLNUC</v>
          </cell>
          <cell r="C547" t="str">
            <v>VAR_fout</v>
          </cell>
          <cell r="D547" t="str">
            <v>LTH</v>
          </cell>
          <cell r="E547">
            <v>1.4500074315695299</v>
          </cell>
          <cell r="F547">
            <v>3.8018975998734712</v>
          </cell>
          <cell r="G547">
            <v>3.801723508592131</v>
          </cell>
          <cell r="H547">
            <v>1.150258748528042</v>
          </cell>
          <cell r="I547">
            <v>0.85631659227543766</v>
          </cell>
        </row>
        <row r="548">
          <cell r="B548" t="str">
            <v>HPLNUC</v>
          </cell>
          <cell r="C548" t="str">
            <v>VAR_fin</v>
          </cell>
          <cell r="D548" t="str">
            <v>URN</v>
          </cell>
          <cell r="E548">
            <v>1.4500074315695299</v>
          </cell>
          <cell r="F548">
            <v>3.8018975998734712</v>
          </cell>
          <cell r="G548">
            <v>3.801723508592131</v>
          </cell>
          <cell r="H548">
            <v>1.150258748528042</v>
          </cell>
          <cell r="I548">
            <v>0.85631659227543766</v>
          </cell>
        </row>
        <row r="549">
          <cell r="B549" t="str">
            <v>HPLNUC</v>
          </cell>
          <cell r="C549" t="str">
            <v>VAR_cap</v>
          </cell>
          <cell r="D549" t="str">
            <v>-</v>
          </cell>
          <cell r="E549">
            <v>0.120558721922211</v>
          </cell>
          <cell r="F549">
            <v>0.120558721922211</v>
          </cell>
          <cell r="G549">
            <v>0.120558721922211</v>
          </cell>
          <cell r="H549">
            <v>0.120558721922211</v>
          </cell>
          <cell r="I549">
            <v>0.120558721922211</v>
          </cell>
          <cell r="J549">
            <v>0.120558721922211</v>
          </cell>
          <cell r="K549">
            <v>0.120558721922211</v>
          </cell>
          <cell r="L549">
            <v>0.120558721922211</v>
          </cell>
          <cell r="M549">
            <v>8.85558611937695E-2</v>
          </cell>
        </row>
        <row r="550">
          <cell r="B550" t="str">
            <v>ITOT-CHPWODCCS</v>
          </cell>
          <cell r="C550" t="str">
            <v>VAR_fout</v>
          </cell>
          <cell r="D550" t="str">
            <v>CO2_O</v>
          </cell>
          <cell r="J550">
            <v>766.07539037288893</v>
          </cell>
          <cell r="K550">
            <v>1054.7351219132418</v>
          </cell>
          <cell r="L550">
            <v>1225.2155993816837</v>
          </cell>
          <cell r="M550">
            <v>1202.3600126201213</v>
          </cell>
          <cell r="N550">
            <v>1225.2161480664249</v>
          </cell>
          <cell r="O550">
            <v>1220.150419497211</v>
          </cell>
          <cell r="P550">
            <v>1225.2167603687219</v>
          </cell>
        </row>
        <row r="551">
          <cell r="B551" t="str">
            <v>ITOT-CHPWODCCS</v>
          </cell>
          <cell r="C551" t="str">
            <v>VAR_fout</v>
          </cell>
          <cell r="D551" t="str">
            <v>CO2</v>
          </cell>
          <cell r="J551">
            <v>-766.07539037288802</v>
          </cell>
          <cell r="K551">
            <v>-1054.7351219132399</v>
          </cell>
          <cell r="L551">
            <v>-1225.21559938169</v>
          </cell>
          <cell r="M551">
            <v>-1202.36001262012</v>
          </cell>
          <cell r="N551">
            <v>-1225.2161480664299</v>
          </cell>
          <cell r="O551">
            <v>-1220.1504194972099</v>
          </cell>
          <cell r="P551">
            <v>-1225.2167603687201</v>
          </cell>
        </row>
        <row r="552">
          <cell r="B552" t="str">
            <v>ITOT-CHPWODCCS</v>
          </cell>
          <cell r="C552" t="str">
            <v>VAR_fout</v>
          </cell>
          <cell r="D552" t="str">
            <v>ITOT_LTH_CHP</v>
          </cell>
          <cell r="J552">
            <v>5.4535921418501445</v>
          </cell>
          <cell r="K552">
            <v>7.6605180376271989</v>
          </cell>
          <cell r="L552">
            <v>9.0825717305479294</v>
          </cell>
          <cell r="M552">
            <v>8.9131423612920884</v>
          </cell>
          <cell r="N552">
            <v>9.0825757979696213</v>
          </cell>
          <cell r="O552">
            <v>9.0450233515915421</v>
          </cell>
          <cell r="P552">
            <v>9.0825803369907838</v>
          </cell>
        </row>
        <row r="553">
          <cell r="B553" t="str">
            <v>ITOT-CHPWODCCS</v>
          </cell>
          <cell r="C553" t="str">
            <v>VAR_fout</v>
          </cell>
          <cell r="D553" t="str">
            <v>ITOT_KEV_WOD_ELC_CHP</v>
          </cell>
          <cell r="J553">
            <v>2.5780617397837005</v>
          </cell>
          <cell r="K553">
            <v>3.6213357996055757</v>
          </cell>
          <cell r="L553">
            <v>4.2935793635317419</v>
          </cell>
          <cell r="M553">
            <v>4.2134854798835217</v>
          </cell>
          <cell r="N553">
            <v>4.2935812863129019</v>
          </cell>
          <cell r="O553">
            <v>4.2758292207523558</v>
          </cell>
          <cell r="P553">
            <v>4.2935834320320003</v>
          </cell>
        </row>
        <row r="554">
          <cell r="B554" t="str">
            <v>ITOT-CHPWODCCS</v>
          </cell>
          <cell r="C554" t="str">
            <v>VAR_fin</v>
          </cell>
          <cell r="D554" t="str">
            <v>IWOD</v>
          </cell>
          <cell r="J554">
            <v>7.6870277316753448</v>
          </cell>
          <cell r="K554">
            <v>10.586432586669098</v>
          </cell>
          <cell r="L554">
            <v>12.298478301591805</v>
          </cell>
          <cell r="M554">
            <v>12.071925762985364</v>
          </cell>
          <cell r="N554">
            <v>12.303882023112742</v>
          </cell>
          <cell r="O554">
            <v>12.250906848844366</v>
          </cell>
          <cell r="P554">
            <v>12.307918617635504</v>
          </cell>
        </row>
        <row r="555">
          <cell r="B555" t="str">
            <v>ITOT-CHPWODCCS</v>
          </cell>
          <cell r="C555" t="str">
            <v>VAR_ncap</v>
          </cell>
          <cell r="D555" t="str">
            <v>-</v>
          </cell>
          <cell r="J555">
            <v>9.5324609215678494E-2</v>
          </cell>
          <cell r="K555">
            <v>5.4449519394503203E-2</v>
          </cell>
          <cell r="L555">
            <v>3.2411824130362997E-2</v>
          </cell>
          <cell r="M555">
            <v>8.3408916146670606E-2</v>
          </cell>
          <cell r="N555">
            <v>6.7649971254071795E-2</v>
          </cell>
          <cell r="O555">
            <v>4.14173438166495E-2</v>
          </cell>
          <cell r="P555">
            <v>6.2124706774120499E-2</v>
          </cell>
        </row>
        <row r="556">
          <cell r="B556" t="str">
            <v>ITOT-CHPWODCCS</v>
          </cell>
          <cell r="C556" t="str">
            <v>VAR_cap</v>
          </cell>
          <cell r="D556" t="str">
            <v>-</v>
          </cell>
          <cell r="J556">
            <v>9.5324609215678494E-2</v>
          </cell>
          <cell r="K556">
            <v>0.14977412861018199</v>
          </cell>
          <cell r="L556">
            <v>0.182185952740545</v>
          </cell>
          <cell r="M556">
            <v>0.17770296219772899</v>
          </cell>
          <cell r="N556">
            <v>0.183470711531105</v>
          </cell>
          <cell r="O556">
            <v>0.17177530752849299</v>
          </cell>
          <cell r="P556">
            <v>0.171192021844842</v>
          </cell>
        </row>
        <row r="557">
          <cell r="B557" t="str">
            <v>SUP_WODBIO</v>
          </cell>
          <cell r="C557" t="str">
            <v>VAR_fout</v>
          </cell>
          <cell r="D557" t="str">
            <v>ELC35</v>
          </cell>
          <cell r="H557">
            <v>2.0734638506365644E-5</v>
          </cell>
          <cell r="I557">
            <v>2.0776841948637754E-5</v>
          </cell>
          <cell r="J557">
            <v>1.494210919176225E-5</v>
          </cell>
          <cell r="K557">
            <v>1.2505946926190496E-5</v>
          </cell>
          <cell r="L557">
            <v>1.5261488981449598E-6</v>
          </cell>
          <cell r="M557">
            <v>2.0932831005193604E-6</v>
          </cell>
          <cell r="N557">
            <v>4.5995011780018825E-6</v>
          </cell>
          <cell r="O557">
            <v>4.6886088628221806E-6</v>
          </cell>
          <cell r="P557">
            <v>1.4379309216578865E-5</v>
          </cell>
        </row>
        <row r="558">
          <cell r="B558" t="str">
            <v>SUP_WODBIO</v>
          </cell>
          <cell r="C558" t="str">
            <v>VAR_fout</v>
          </cell>
          <cell r="D558" t="str">
            <v>BIO</v>
          </cell>
          <cell r="F558">
            <v>2.0561252724522775E-5</v>
          </cell>
          <cell r="G558">
            <v>3.5360747519900919E-5</v>
          </cell>
          <cell r="H558">
            <v>5.1836596265914035E-4</v>
          </cell>
          <cell r="I558">
            <v>5.1942104871594344E-4</v>
          </cell>
          <cell r="J558">
            <v>3.7355272979405513E-4</v>
          </cell>
          <cell r="K558">
            <v>3.1287322264855261E-4</v>
          </cell>
          <cell r="L558">
            <v>7.9662566466677653E-5</v>
          </cell>
          <cell r="M558">
            <v>9.4486479612651612E-5</v>
          </cell>
          <cell r="N558">
            <v>1.1498752945004682E-4</v>
          </cell>
          <cell r="O558">
            <v>1.1721522157055443E-4</v>
          </cell>
          <cell r="P558">
            <v>3.5948273041447142E-4</v>
          </cell>
        </row>
        <row r="559">
          <cell r="B559" t="str">
            <v>SUP_WODBIO</v>
          </cell>
          <cell r="C559" t="str">
            <v>VAR_fout</v>
          </cell>
          <cell r="D559" t="str">
            <v>LTH</v>
          </cell>
          <cell r="F559">
            <v>2.4275828663911612E-7</v>
          </cell>
          <cell r="G559">
            <v>4.243289702388112E-6</v>
          </cell>
          <cell r="H559">
            <v>6.2203915519096908E-5</v>
          </cell>
          <cell r="I559">
            <v>6.2330525845913208E-5</v>
          </cell>
          <cell r="J559">
            <v>4.4826327575286687E-5</v>
          </cell>
          <cell r="K559">
            <v>3.7544786717826326E-5</v>
          </cell>
          <cell r="L559">
            <v>9.5595079760013229E-6</v>
          </cell>
          <cell r="M559">
            <v>1.1338377553518198E-5</v>
          </cell>
          <cell r="N559">
            <v>1.3798503534005621E-5</v>
          </cell>
          <cell r="O559">
            <v>1.4065826588466529E-5</v>
          </cell>
          <cell r="P559">
            <v>4.3137927649736558E-5</v>
          </cell>
        </row>
        <row r="560">
          <cell r="B560" t="str">
            <v>SUP_WODBIO</v>
          </cell>
          <cell r="C560" t="str">
            <v>VAR_fin</v>
          </cell>
          <cell r="D560" t="str">
            <v>CWOD</v>
          </cell>
          <cell r="F560">
            <v>2.775769117810579E-5</v>
          </cell>
          <cell r="G560">
            <v>4.7737009151866291E-5</v>
          </cell>
          <cell r="H560">
            <v>6.9979404958984016E-4</v>
          </cell>
          <cell r="I560">
            <v>7.0121841576652427E-4</v>
          </cell>
          <cell r="J560">
            <v>5.0429618522197491E-4</v>
          </cell>
          <cell r="K560">
            <v>4.2237885057554609E-4</v>
          </cell>
          <cell r="L560">
            <v>1.0754446473001489E-4</v>
          </cell>
          <cell r="M560">
            <v>1.2755674747707971E-4</v>
          </cell>
          <cell r="N560">
            <v>1.5523316475756312E-4</v>
          </cell>
          <cell r="O560">
            <v>1.5824054912024841E-4</v>
          </cell>
          <cell r="P560">
            <v>4.8530168605953649E-4</v>
          </cell>
        </row>
        <row r="561">
          <cell r="B561" t="str">
            <v>SUP_WODBIO</v>
          </cell>
          <cell r="C561" t="str">
            <v>VAR_ncap</v>
          </cell>
          <cell r="D561" t="str">
            <v>-</v>
          </cell>
          <cell r="E561">
            <v>2.34925795225461E-7</v>
          </cell>
          <cell r="F561">
            <v>8.1907268453399305E-6</v>
          </cell>
          <cell r="G561">
            <v>1.1627258550248801E-6</v>
          </cell>
          <cell r="H561">
            <v>1.27546097242676E-5</v>
          </cell>
          <cell r="I561">
            <v>2.72793657938947E-6</v>
          </cell>
          <cell r="J561">
            <v>2.82297911745331E-7</v>
          </cell>
          <cell r="K561">
            <v>5.5587052570267101E-6</v>
          </cell>
          <cell r="L561">
            <v>5.8131932444917604E-6</v>
          </cell>
          <cell r="M561">
            <v>4.0429905172633598E-7</v>
          </cell>
          <cell r="N561">
            <v>7.60329634403112E-6</v>
          </cell>
          <cell r="O561">
            <v>2.1979687261983601E-6</v>
          </cell>
          <cell r="P561">
            <v>2.7763905120597401E-5</v>
          </cell>
        </row>
        <row r="562">
          <cell r="B562" t="str">
            <v>SUP_WODBIO</v>
          </cell>
          <cell r="C562" t="str">
            <v>VAR_cap</v>
          </cell>
          <cell r="D562" t="str">
            <v>-</v>
          </cell>
          <cell r="E562">
            <v>2.34925795225461E-7</v>
          </cell>
          <cell r="F562">
            <v>8.4065837881300257E-6</v>
          </cell>
          <cell r="G562">
            <v>9.531177189443335E-6</v>
          </cell>
          <cell r="H562">
            <v>2.2271467690762732E-5</v>
          </cell>
          <cell r="I562">
            <v>2.4872973663857265E-5</v>
          </cell>
          <cell r="J562">
            <v>2.1642125340862262E-5</v>
          </cell>
          <cell r="K562">
            <v>1.7255552113393863E-5</v>
          </cell>
          <cell r="L562">
            <v>1.4182049317756756E-5</v>
          </cell>
          <cell r="M562">
            <v>1.2515445128465064E-5</v>
          </cell>
          <cell r="N562">
            <v>1.9045560360078151E-5</v>
          </cell>
          <cell r="O562">
            <v>1.575248500331296E-5</v>
          </cell>
          <cell r="P562">
            <v>3.7706267758291458E-5</v>
          </cell>
        </row>
        <row r="563">
          <cell r="B563" t="str">
            <v>D-RLFO</v>
          </cell>
          <cell r="C563" t="str">
            <v>VAR_fout</v>
          </cell>
          <cell r="D563" t="str">
            <v>CO2</v>
          </cell>
          <cell r="E563">
            <v>4514.4828096015599</v>
          </cell>
          <cell r="F563">
            <v>3846.5256820714799</v>
          </cell>
          <cell r="G563">
            <v>3755.4681049932101</v>
          </cell>
          <cell r="H563">
            <v>3116.8712098927399</v>
          </cell>
          <cell r="I563">
            <v>1527.8671227029699</v>
          </cell>
          <cell r="J563">
            <v>688.64550821030105</v>
          </cell>
          <cell r="K563">
            <v>437.18281782389101</v>
          </cell>
          <cell r="M563">
            <v>9.0796675410925697E-3</v>
          </cell>
          <cell r="N563">
            <v>1.0938502100797101E-2</v>
          </cell>
          <cell r="O563">
            <v>7.5801438942731201E-3</v>
          </cell>
          <cell r="P563">
            <v>1.47279927062385E-2</v>
          </cell>
        </row>
        <row r="564">
          <cell r="B564" t="str">
            <v>D-RLFO</v>
          </cell>
          <cell r="C564" t="str">
            <v>VAR_fout</v>
          </cell>
          <cell r="D564" t="str">
            <v>RLFO</v>
          </cell>
          <cell r="E564">
            <v>60.231827483360391</v>
          </cell>
          <cell r="F564">
            <v>51.320002991282287</v>
          </cell>
          <cell r="G564">
            <v>50.105141363343897</v>
          </cell>
          <cell r="H564">
            <v>41.585170614457397</v>
          </cell>
          <cell r="I564">
            <v>20.384901458747471</v>
          </cell>
          <cell r="J564">
            <v>9.1879523269219696</v>
          </cell>
          <cell r="K564">
            <v>5.8331957546409994</v>
          </cell>
          <cell r="L564">
            <v>5.8329886267283255</v>
          </cell>
          <cell r="M564">
            <v>5.3411170245486623</v>
          </cell>
          <cell r="N564">
            <v>2.9157195069962656</v>
          </cell>
          <cell r="O564">
            <v>2.9156731783066503</v>
          </cell>
          <cell r="P564">
            <v>0.64704474815709268</v>
          </cell>
        </row>
        <row r="565">
          <cell r="B565" t="str">
            <v>D-RLFO</v>
          </cell>
          <cell r="C565" t="str">
            <v>VAR_fin</v>
          </cell>
          <cell r="D565" t="str">
            <v>LFO</v>
          </cell>
          <cell r="E565">
            <v>61.254854947103951</v>
          </cell>
          <cell r="F565">
            <v>52.191664614267012</v>
          </cell>
          <cell r="G565">
            <v>50.956147964629658</v>
          </cell>
          <cell r="H565">
            <v>42.29133256299518</v>
          </cell>
          <cell r="I565">
            <v>20.730897187285844</v>
          </cell>
          <cell r="J565">
            <v>9.3439010611981317</v>
          </cell>
          <cell r="K565">
            <v>5.931924258126072</v>
          </cell>
          <cell r="M565">
            <v>1.2319765998768751E-4</v>
          </cell>
          <cell r="N565">
            <v>1.4841929580457398E-4</v>
          </cell>
          <cell r="O565">
            <v>1.0285134184902465E-4</v>
          </cell>
          <cell r="P565">
            <v>1.9983707878206878E-4</v>
          </cell>
        </row>
        <row r="566">
          <cell r="B566" t="str">
            <v>D-RLFO</v>
          </cell>
          <cell r="C566" t="str">
            <v>VAR_fin</v>
          </cell>
          <cell r="D566" t="str">
            <v>BDS</v>
          </cell>
          <cell r="G566">
            <v>2.0812208055356285E-5</v>
          </cell>
          <cell r="H566">
            <v>1.551930210299764E-4</v>
          </cell>
          <cell r="I566">
            <v>2.3840895111144564E-4</v>
          </cell>
          <cell r="J566">
            <v>1.0714972228701073E-4</v>
          </cell>
          <cell r="K566">
            <v>3.4739685806020999E-4</v>
          </cell>
          <cell r="L566">
            <v>5.9320599863955241</v>
          </cell>
          <cell r="M566">
            <v>5.4317118447031225</v>
          </cell>
          <cell r="N566">
            <v>2.9650941353993825</v>
          </cell>
          <cell r="O566">
            <v>2.9650925751776227</v>
          </cell>
          <cell r="P566">
            <v>0.65783491637945657</v>
          </cell>
        </row>
        <row r="567">
          <cell r="B567" t="str">
            <v>G-INTC-EXP00-IT</v>
          </cell>
          <cell r="C567" t="str">
            <v>VAR_fout</v>
          </cell>
          <cell r="D567" t="str">
            <v>ELC_E-IT</v>
          </cell>
          <cell r="E567">
            <v>71.694108124452313</v>
          </cell>
          <cell r="F567">
            <v>35.657757984564817</v>
          </cell>
          <cell r="G567">
            <v>64.430008068724447</v>
          </cell>
          <cell r="H567">
            <v>69.520907530038528</v>
          </cell>
          <cell r="I567">
            <v>49.231846361111629</v>
          </cell>
          <cell r="J567">
            <v>35.613706487600076</v>
          </cell>
          <cell r="K567">
            <v>19.061578460019408</v>
          </cell>
          <cell r="L567">
            <v>13.720715856270479</v>
          </cell>
          <cell r="M567">
            <v>20.620627575864066</v>
          </cell>
          <cell r="N567">
            <v>38.472935522151502</v>
          </cell>
          <cell r="O567">
            <v>38.545864224242486</v>
          </cell>
          <cell r="P567">
            <v>39.019007055128867</v>
          </cell>
        </row>
        <row r="568">
          <cell r="B568" t="str">
            <v>G-INTC-EXP00-IT</v>
          </cell>
          <cell r="C568" t="str">
            <v>VAR_fin</v>
          </cell>
          <cell r="D568" t="str">
            <v>ELC</v>
          </cell>
          <cell r="E568">
            <v>71.694108124452313</v>
          </cell>
          <cell r="F568">
            <v>35.657757984564817</v>
          </cell>
          <cell r="G568">
            <v>64.430008068724447</v>
          </cell>
          <cell r="H568">
            <v>69.520907530038528</v>
          </cell>
          <cell r="I568">
            <v>49.231846361111629</v>
          </cell>
          <cell r="J568">
            <v>35.613706487600076</v>
          </cell>
          <cell r="K568">
            <v>19.061578460019408</v>
          </cell>
          <cell r="L568">
            <v>13.720715856270479</v>
          </cell>
          <cell r="M568">
            <v>20.620627575864066</v>
          </cell>
          <cell r="N568">
            <v>38.472935522151502</v>
          </cell>
          <cell r="O568">
            <v>38.545864224242486</v>
          </cell>
          <cell r="P568">
            <v>39.019007055128867</v>
          </cell>
        </row>
        <row r="569">
          <cell r="B569" t="str">
            <v>G-INTC-EXP00-IT</v>
          </cell>
          <cell r="C569" t="str">
            <v>VAR_ncap</v>
          </cell>
          <cell r="D569" t="str">
            <v>-</v>
          </cell>
          <cell r="E569">
            <v>1.2762372426108</v>
          </cell>
          <cell r="F569">
            <v>6.0586544702282198E-6</v>
          </cell>
          <cell r="G569">
            <v>2.2452529996898598E-6</v>
          </cell>
          <cell r="H569">
            <v>1.3230210339939401E-6</v>
          </cell>
          <cell r="I569">
            <v>7.8613241162746096E-7</v>
          </cell>
          <cell r="J569">
            <v>9.8831539661937196E-7</v>
          </cell>
          <cell r="K569">
            <v>1.7129380322161499E-6</v>
          </cell>
          <cell r="L569">
            <v>3.2150210638163599</v>
          </cell>
          <cell r="M569">
            <v>1.2807377525689201</v>
          </cell>
          <cell r="N569">
            <v>0.84028068123716904</v>
          </cell>
        </row>
        <row r="570">
          <cell r="B570" t="str">
            <v>G-INTC-EXP00-IT</v>
          </cell>
          <cell r="C570" t="str">
            <v>VAR_cap</v>
          </cell>
          <cell r="D570" t="str">
            <v>-</v>
          </cell>
          <cell r="E570">
            <v>3.7499998424666292</v>
          </cell>
          <cell r="F570">
            <v>3.7499997160409122</v>
          </cell>
          <cell r="G570">
            <v>3.7499996403137992</v>
          </cell>
          <cell r="H570">
            <v>4.4521741716465968</v>
          </cell>
          <cell r="I570">
            <v>5.0262448625709446</v>
          </cell>
          <cell r="J570">
            <v>5.0262445917539802</v>
          </cell>
          <cell r="K570">
            <v>5.0262249674615127</v>
          </cell>
          <cell r="L570">
            <v>5.0255063493753003</v>
          </cell>
          <cell r="M570">
            <v>5.0255012868571258</v>
          </cell>
          <cell r="N570">
            <v>5.7719994915459321</v>
          </cell>
          <cell r="O570">
            <v>5.7719996616675262</v>
          </cell>
          <cell r="P570">
            <v>5.7719993868104567</v>
          </cell>
        </row>
        <row r="571">
          <cell r="B571" t="str">
            <v>EWOD-CCS</v>
          </cell>
          <cell r="C571" t="str">
            <v>VAR_fout</v>
          </cell>
          <cell r="D571" t="str">
            <v>CO2_O</v>
          </cell>
          <cell r="J571">
            <v>7.188153857713947E-2</v>
          </cell>
          <cell r="K571">
            <v>8.4349122986284417</v>
          </cell>
          <cell r="L571">
            <v>178.06250479667591</v>
          </cell>
          <cell r="M571">
            <v>189.03869637333696</v>
          </cell>
          <cell r="N571">
            <v>189.49033395952048</v>
          </cell>
          <cell r="O571">
            <v>189.47189592505265</v>
          </cell>
          <cell r="P571">
            <v>194.08845464516912</v>
          </cell>
        </row>
        <row r="572">
          <cell r="B572" t="str">
            <v>EWOD-CCS</v>
          </cell>
          <cell r="C572" t="str">
            <v>VAR_fout</v>
          </cell>
          <cell r="D572" t="str">
            <v>CO2</v>
          </cell>
          <cell r="J572">
            <v>-7.1881538577139498E-2</v>
          </cell>
          <cell r="K572">
            <v>-8.4349122986284399</v>
          </cell>
          <cell r="L572">
            <v>-178.062504796676</v>
          </cell>
          <cell r="M572">
            <v>-189.03869637333699</v>
          </cell>
          <cell r="N572">
            <v>-189.49033395952</v>
          </cell>
          <cell r="O572">
            <v>-189.47189592505299</v>
          </cell>
          <cell r="P572">
            <v>-194.08845464516901</v>
          </cell>
        </row>
        <row r="573">
          <cell r="B573" t="str">
            <v>EWOD-CCS</v>
          </cell>
          <cell r="C573" t="str">
            <v>VAR_fout</v>
          </cell>
          <cell r="D573" t="str">
            <v>ELC13</v>
          </cell>
          <cell r="J573">
            <v>1.5931416839260178E-4</v>
          </cell>
          <cell r="K573">
            <v>1.8694661590728495E-2</v>
          </cell>
          <cell r="L573">
            <v>0.3946476443759363</v>
          </cell>
          <cell r="M573">
            <v>0.4189746533377306</v>
          </cell>
          <cell r="N573">
            <v>0.41997563728829579</v>
          </cell>
          <cell r="O573">
            <v>0.41993477227363152</v>
          </cell>
          <cell r="P573">
            <v>0.43016665138876359</v>
          </cell>
        </row>
        <row r="574">
          <cell r="B574" t="str">
            <v>EWOD-CCS</v>
          </cell>
          <cell r="C574" t="str">
            <v>VAR_fin</v>
          </cell>
          <cell r="D574" t="str">
            <v>EWOD</v>
          </cell>
          <cell r="J574">
            <v>9.6131116519778477E-4</v>
          </cell>
          <cell r="K574">
            <v>8.335573216342107E-2</v>
          </cell>
          <cell r="L574">
            <v>1.4931743449456569</v>
          </cell>
          <cell r="M574">
            <v>1.5857649702102485</v>
          </cell>
          <cell r="N574">
            <v>1.5893346396803423</v>
          </cell>
          <cell r="O574">
            <v>1.5997070349011497</v>
          </cell>
          <cell r="P574">
            <v>1.6312120411420814</v>
          </cell>
        </row>
        <row r="575">
          <cell r="B575" t="str">
            <v>EWOD-CCS</v>
          </cell>
          <cell r="C575" t="str">
            <v>VAR_ncap</v>
          </cell>
          <cell r="D575" t="str">
            <v>-</v>
          </cell>
          <cell r="J575">
            <v>4.3169543783354899E-5</v>
          </cell>
          <cell r="K575">
            <v>1.7163517180793699E-2</v>
          </cell>
          <cell r="L575">
            <v>5.6223671261912602E-3</v>
          </cell>
          <cell r="M575">
            <v>7.3342539363850603E-6</v>
          </cell>
          <cell r="N575">
            <v>1.36015604486722E-7</v>
          </cell>
          <cell r="O575">
            <v>7.59877077793458E-3</v>
          </cell>
        </row>
        <row r="576">
          <cell r="B576" t="str">
            <v>EWOD-CCS</v>
          </cell>
          <cell r="C576" t="str">
            <v>VAR_cap</v>
          </cell>
          <cell r="D576" t="str">
            <v>-</v>
          </cell>
          <cell r="J576">
            <v>1.66310620881689E-5</v>
          </cell>
          <cell r="K576">
            <v>8.3071787098177377E-3</v>
          </cell>
          <cell r="L576">
            <v>1.720662757863281E-2</v>
          </cell>
          <cell r="M576">
            <v>2.2833031309861047E-2</v>
          </cell>
          <cell r="N576">
            <v>2.2836263563997639E-2</v>
          </cell>
          <cell r="O576">
            <v>2.6452030371399513E-2</v>
          </cell>
          <cell r="P576">
            <v>2.4811218899560627E-2</v>
          </cell>
        </row>
        <row r="577">
          <cell r="B577" t="str">
            <v>EOIL-ENG</v>
          </cell>
          <cell r="C577" t="str">
            <v>VAR_fout</v>
          </cell>
          <cell r="D577" t="str">
            <v>ELC35</v>
          </cell>
          <cell r="E577">
            <v>3.960071003441492E-2</v>
          </cell>
          <cell r="F577">
            <v>1.6453302231506718E-5</v>
          </cell>
          <cell r="G577">
            <v>9.4894950293896547E-4</v>
          </cell>
          <cell r="H577">
            <v>1.350024876789115E-4</v>
          </cell>
          <cell r="I577">
            <v>1.1189406710975719E-4</v>
          </cell>
          <cell r="J577">
            <v>0.17123429718303645</v>
          </cell>
          <cell r="K577">
            <v>0.17136161295500915</v>
          </cell>
          <cell r="L577">
            <v>5.7174409393104292E-6</v>
          </cell>
          <cell r="M577">
            <v>1.2400393065883615E-3</v>
          </cell>
          <cell r="N577">
            <v>8.0577574098791664E-4</v>
          </cell>
          <cell r="O577">
            <v>5.0305595953196623E-4</v>
          </cell>
          <cell r="P577">
            <v>9.9080682757237532E-4</v>
          </cell>
        </row>
        <row r="578">
          <cell r="B578" t="str">
            <v>EOIL-ENG</v>
          </cell>
          <cell r="C578" t="str">
            <v>VAR_fout</v>
          </cell>
          <cell r="D578" t="str">
            <v>CO2_E</v>
          </cell>
          <cell r="E578">
            <v>8.4686254100341607</v>
          </cell>
          <cell r="F578">
            <v>2.00608705870256E-2</v>
          </cell>
          <cell r="G578">
            <v>0.238374783444011</v>
          </cell>
          <cell r="H578">
            <v>3.6947216629151E-2</v>
          </cell>
          <cell r="I578">
            <v>2.7522529505117001E-2</v>
          </cell>
          <cell r="J578">
            <v>36.2601033353654</v>
          </cell>
          <cell r="K578">
            <v>36.608418077518898</v>
          </cell>
          <cell r="L578">
            <v>1.41552040922235E-3</v>
          </cell>
          <cell r="M578">
            <v>0.289909600711652</v>
          </cell>
          <cell r="N578">
            <v>0.19229704859483401</v>
          </cell>
          <cell r="O578">
            <v>0.121751206860388</v>
          </cell>
          <cell r="P578">
            <v>0.23957669214733701</v>
          </cell>
        </row>
        <row r="579">
          <cell r="B579" t="str">
            <v>EOIL-ENG</v>
          </cell>
          <cell r="C579" t="str">
            <v>VAR_fin</v>
          </cell>
          <cell r="D579" t="str">
            <v>ELFO</v>
          </cell>
          <cell r="E579">
            <v>0.11490672198146758</v>
          </cell>
          <cell r="F579">
            <v>2.7219634446439044E-4</v>
          </cell>
          <cell r="G579">
            <v>3.2343932624696193E-3</v>
          </cell>
          <cell r="H579">
            <v>5.0131908587721925E-4</v>
          </cell>
          <cell r="I579">
            <v>3.7344002042221183E-4</v>
          </cell>
          <cell r="J579">
            <v>0.49199597469966577</v>
          </cell>
          <cell r="K579">
            <v>0.49672209060405481</v>
          </cell>
          <cell r="L579">
            <v>1.9206518442637001E-5</v>
          </cell>
          <cell r="M579">
            <v>3.9336445144050602E-3</v>
          </cell>
          <cell r="N579">
            <v>2.6091865480981496E-3</v>
          </cell>
          <cell r="O579">
            <v>1.6519838108600769E-3</v>
          </cell>
          <cell r="P579">
            <v>3.2507013859882899E-3</v>
          </cell>
        </row>
        <row r="580">
          <cell r="B580" t="str">
            <v>EOIL-ENG</v>
          </cell>
          <cell r="C580" t="str">
            <v>VAR_ncap</v>
          </cell>
          <cell r="D580" t="str">
            <v>-</v>
          </cell>
          <cell r="F580">
            <v>1.2785990043868299E-6</v>
          </cell>
          <cell r="G580">
            <v>4.2335312057154001E-4</v>
          </cell>
          <cell r="H580">
            <v>6.0506195536143302E-2</v>
          </cell>
          <cell r="I580">
            <v>7.5918251966665701E-3</v>
          </cell>
          <cell r="J580">
            <v>3.3354843482649101E-3</v>
          </cell>
          <cell r="K580">
            <v>6.9045057875175503E-3</v>
          </cell>
          <cell r="L580">
            <v>4.9133237275980902E-6</v>
          </cell>
          <cell r="M580">
            <v>1.19288684212118E-5</v>
          </cell>
          <cell r="N580">
            <v>1.9077802252164101E-5</v>
          </cell>
          <cell r="O580">
            <v>5.1889734834919101E-5</v>
          </cell>
          <cell r="P580">
            <v>5.9237714497087698E-3</v>
          </cell>
        </row>
        <row r="581">
          <cell r="B581" t="str">
            <v>EOIL-ENG</v>
          </cell>
          <cell r="C581" t="str">
            <v>VAR_cap</v>
          </cell>
          <cell r="D581" t="str">
            <v>-</v>
          </cell>
          <cell r="E581">
            <v>1.9909341017890603E-2</v>
          </cell>
          <cell r="F581">
            <v>1.9879112103869383E-2</v>
          </cell>
          <cell r="G581">
            <v>1.1822152872242229E-2</v>
          </cell>
          <cell r="H581">
            <v>6.7929932508235757E-2</v>
          </cell>
          <cell r="I581">
            <v>7.5521043240550118E-2</v>
          </cell>
          <cell r="J581">
            <v>7.8855462502583462E-2</v>
          </cell>
          <cell r="K581">
            <v>7.9999280476864484E-2</v>
          </cell>
          <cell r="L581">
            <v>1.7876343963254507E-2</v>
          </cell>
          <cell r="M581">
            <v>1.7845400699500979E-2</v>
          </cell>
          <cell r="N581">
            <v>1.0271754159605779E-2</v>
          </cell>
          <cell r="O581">
            <v>5.9079882199536476E-3</v>
          </cell>
          <cell r="P581">
            <v>6.0082965691662668E-3</v>
          </cell>
        </row>
        <row r="582">
          <cell r="B582" t="str">
            <v>D-SWOD</v>
          </cell>
          <cell r="C582" t="str">
            <v>VAR_fout</v>
          </cell>
          <cell r="D582" t="str">
            <v>SWOD</v>
          </cell>
          <cell r="E582">
            <v>8.5743686031733706</v>
          </cell>
          <cell r="F582">
            <v>9.7296443503960077</v>
          </cell>
          <cell r="G582">
            <v>9.6557815650175183</v>
          </cell>
          <cell r="H582">
            <v>8.0129753542947117</v>
          </cell>
          <cell r="I582">
            <v>8.1512830128598814</v>
          </cell>
          <cell r="J582">
            <v>6.0269773673847187</v>
          </cell>
          <cell r="K582">
            <v>5.3665759074969905</v>
          </cell>
          <cell r="L582">
            <v>0.54099175425564916</v>
          </cell>
          <cell r="M582">
            <v>0.53436679976253365</v>
          </cell>
          <cell r="N582">
            <v>0.5357431519777387</v>
          </cell>
          <cell r="O582">
            <v>0.53513836036178009</v>
          </cell>
          <cell r="P582">
            <v>1.4991751461902927</v>
          </cell>
        </row>
        <row r="583">
          <cell r="B583" t="str">
            <v>D-SWOD</v>
          </cell>
          <cell r="C583" t="str">
            <v>VAR_fin</v>
          </cell>
          <cell r="D583" t="str">
            <v>WOD</v>
          </cell>
          <cell r="E583">
            <v>8.5743686031733706</v>
          </cell>
          <cell r="F583">
            <v>9.7296443503960077</v>
          </cell>
          <cell r="G583">
            <v>9.6557815650175183</v>
          </cell>
          <cell r="H583">
            <v>8.0129753542947117</v>
          </cell>
          <cell r="I583">
            <v>8.1512830128598814</v>
          </cell>
          <cell r="J583">
            <v>6.0269773673847187</v>
          </cell>
          <cell r="K583">
            <v>5.3665759074969905</v>
          </cell>
          <cell r="L583">
            <v>0.54099175425564916</v>
          </cell>
          <cell r="M583">
            <v>0.53436679976253365</v>
          </cell>
          <cell r="N583">
            <v>0.5357431519777387</v>
          </cell>
          <cell r="O583">
            <v>0.53513836036178009</v>
          </cell>
          <cell r="P583">
            <v>1.4991751461902927</v>
          </cell>
        </row>
        <row r="584">
          <cell r="B584" t="str">
            <v>SCOM-CHPWOD</v>
          </cell>
          <cell r="C584" t="str">
            <v>VAR_fout</v>
          </cell>
          <cell r="D584" t="str">
            <v>SCOM_KEV_WOD_ELC_CHP</v>
          </cell>
          <cell r="H584">
            <v>2.6239219748181385E-4</v>
          </cell>
          <cell r="I584">
            <v>2.6976641512391236E-4</v>
          </cell>
          <cell r="J584">
            <v>2.5544773114058693E-3</v>
          </cell>
          <cell r="K584">
            <v>2.2280923430040567E-3</v>
          </cell>
          <cell r="L584">
            <v>1.3872318013526143E-3</v>
          </cell>
          <cell r="M584">
            <v>1.9021217855984937E-3</v>
          </cell>
          <cell r="N584">
            <v>9.8195129270950139E-4</v>
          </cell>
          <cell r="O584">
            <v>7.6492913760757987E-4</v>
          </cell>
          <cell r="P584">
            <v>1.3700494497843939E-3</v>
          </cell>
        </row>
        <row r="585">
          <cell r="B585" t="str">
            <v>SCOM-CHPWOD</v>
          </cell>
          <cell r="C585" t="str">
            <v>VAR_fout</v>
          </cell>
          <cell r="D585" t="str">
            <v>SCOM_LTH_CHPWOD</v>
          </cell>
          <cell r="H585">
            <v>4.19346922712167E-4</v>
          </cell>
          <cell r="I585">
            <v>4.2184052296799718E-4</v>
          </cell>
          <cell r="J585">
            <v>3.9065157800888548E-3</v>
          </cell>
          <cell r="K585">
            <v>3.3397744035795055E-3</v>
          </cell>
          <cell r="L585">
            <v>2.0372831565430918E-3</v>
          </cell>
          <cell r="M585">
            <v>2.7934485582835015E-3</v>
          </cell>
          <cell r="N585">
            <v>1.442089798714384E-3</v>
          </cell>
          <cell r="O585">
            <v>1.1233719169914268E-3</v>
          </cell>
          <cell r="P585">
            <v>2.012049222743706E-3</v>
          </cell>
        </row>
        <row r="586">
          <cell r="B586" t="str">
            <v>SCOM-CHPWOD</v>
          </cell>
          <cell r="C586" t="str">
            <v>VAR_fin</v>
          </cell>
          <cell r="D586" t="str">
            <v>SWOD</v>
          </cell>
          <cell r="H586">
            <v>1.007523568788549E-3</v>
          </cell>
          <cell r="I586">
            <v>1.1118400313793724E-3</v>
          </cell>
          <cell r="J586">
            <v>7.5442453607425224E-3</v>
          </cell>
          <cell r="K586">
            <v>6.3408768285293186E-3</v>
          </cell>
          <cell r="L586">
            <v>3.8979004995295069E-3</v>
          </cell>
          <cell r="M586">
            <v>5.288826292046341E-3</v>
          </cell>
          <cell r="N586">
            <v>2.9698544143066915E-3</v>
          </cell>
          <cell r="O586">
            <v>2.220128970834978E-3</v>
          </cell>
          <cell r="P586">
            <v>4.4839112369655758E-3</v>
          </cell>
        </row>
        <row r="587">
          <cell r="B587" t="str">
            <v>SCOM-CHPWOD</v>
          </cell>
          <cell r="C587" t="str">
            <v>VAR_ncap</v>
          </cell>
          <cell r="D587" t="str">
            <v>-</v>
          </cell>
          <cell r="H587">
            <v>2.69374176332648E-5</v>
          </cell>
          <cell r="I587">
            <v>1.13185265693476E-5</v>
          </cell>
          <cell r="J587">
            <v>1.4032539422477E-4</v>
          </cell>
          <cell r="K587">
            <v>1.00072906937137E-5</v>
          </cell>
          <cell r="L587">
            <v>7.5449632708200703E-7</v>
          </cell>
          <cell r="M587">
            <v>1.0959001575324499E-4</v>
          </cell>
          <cell r="N587">
            <v>6.07239358913025E-7</v>
          </cell>
          <cell r="O587">
            <v>2.13852345835654E-6</v>
          </cell>
          <cell r="P587">
            <v>1.4101696794021099E-4</v>
          </cell>
        </row>
        <row r="588">
          <cell r="B588" t="str">
            <v>SCOM-CHPWOD</v>
          </cell>
          <cell r="C588" t="str">
            <v>VAR_cap</v>
          </cell>
          <cell r="D588" t="str">
            <v>-</v>
          </cell>
          <cell r="H588">
            <v>2.69374176332648E-5</v>
          </cell>
          <cell r="I588">
            <v>3.8232538041767711E-5</v>
          </cell>
          <cell r="J588">
            <v>1.7338615459040402E-4</v>
          </cell>
          <cell r="K588">
            <v>1.6159462283395313E-4</v>
          </cell>
          <cell r="L588">
            <v>1.508582208431236E-4</v>
          </cell>
          <cell r="M588">
            <v>1.4047178747300716E-4</v>
          </cell>
          <cell r="N588">
            <v>1.1071785782579592E-4</v>
          </cell>
          <cell r="O588">
            <v>7.751668717281402E-5</v>
          </cell>
          <cell r="P588">
            <v>1.4363700389419685E-4</v>
          </cell>
        </row>
        <row r="589">
          <cell r="B589" t="str">
            <v>ENUC_BMGL</v>
          </cell>
          <cell r="C589" t="str">
            <v>VAR_fout</v>
          </cell>
          <cell r="D589" t="str">
            <v>ELC</v>
          </cell>
          <cell r="E589">
            <v>32.820800324797062</v>
          </cell>
          <cell r="F589">
            <v>7.3969800374481913E-4</v>
          </cell>
        </row>
        <row r="590">
          <cell r="B590" t="str">
            <v>ENUC_BMGL</v>
          </cell>
          <cell r="C590" t="str">
            <v>VAR_fin</v>
          </cell>
          <cell r="D590" t="str">
            <v>URN</v>
          </cell>
          <cell r="E590">
            <v>98.945500385835089</v>
          </cell>
          <cell r="F590">
            <v>2.2299818526861901E-3</v>
          </cell>
        </row>
        <row r="591">
          <cell r="B591" t="str">
            <v>ENUC_BMGL</v>
          </cell>
          <cell r="C591" t="str">
            <v>VAR_cap</v>
          </cell>
          <cell r="D591" t="str">
            <v>-</v>
          </cell>
          <cell r="E591">
            <v>1.2330000000000001</v>
          </cell>
          <cell r="F591">
            <v>2.7519607150194858E-5</v>
          </cell>
        </row>
        <row r="592">
          <cell r="B592" t="str">
            <v>D-RSH2R</v>
          </cell>
          <cell r="C592" t="str">
            <v>VAR_fout</v>
          </cell>
          <cell r="D592" t="str">
            <v>RSH2</v>
          </cell>
          <cell r="H592">
            <v>1.0283786844050751E-4</v>
          </cell>
          <cell r="I592">
            <v>2.088666794464845E-4</v>
          </cell>
          <cell r="J592">
            <v>5.5874822491444112E-3</v>
          </cell>
          <cell r="K592">
            <v>1.0784748196479294E-3</v>
          </cell>
          <cell r="L592">
            <v>1.1224789142463426E-3</v>
          </cell>
          <cell r="M592">
            <v>0.82183774851785218</v>
          </cell>
          <cell r="N592">
            <v>0.35268629375555177</v>
          </cell>
          <cell r="O592">
            <v>1.3581274439600965E-3</v>
          </cell>
          <cell r="P592">
            <v>1.9261734279822538E-3</v>
          </cell>
        </row>
        <row r="593">
          <cell r="B593" t="str">
            <v>D-RSH2R</v>
          </cell>
          <cell r="C593" t="str">
            <v>VAR_fin</v>
          </cell>
          <cell r="D593" t="str">
            <v>H2</v>
          </cell>
          <cell r="H593">
            <v>1.0283786844050751E-4</v>
          </cell>
          <cell r="I593">
            <v>2.088666794464845E-4</v>
          </cell>
          <cell r="J593">
            <v>5.5874822491444112E-3</v>
          </cell>
          <cell r="K593">
            <v>1.0784748196479294E-3</v>
          </cell>
          <cell r="L593">
            <v>1.1224789142463426E-3</v>
          </cell>
          <cell r="M593">
            <v>0.82183774851785218</v>
          </cell>
          <cell r="N593">
            <v>0.35268629375555177</v>
          </cell>
          <cell r="O593">
            <v>1.3581274439600965E-3</v>
          </cell>
          <cell r="P593">
            <v>1.9261734279822538E-3</v>
          </cell>
        </row>
        <row r="594">
          <cell r="B594" t="str">
            <v>D-RSH2R</v>
          </cell>
          <cell r="C594" t="str">
            <v>VAR_ncap</v>
          </cell>
          <cell r="D594" t="str">
            <v>-</v>
          </cell>
          <cell r="H594">
            <v>1.3839071252217199E-5</v>
          </cell>
          <cell r="I594">
            <v>1.9412564793677999E-5</v>
          </cell>
          <cell r="J594">
            <v>3.50991707628838E-4</v>
          </cell>
          <cell r="K594">
            <v>4.8033019152221901E-5</v>
          </cell>
          <cell r="L594">
            <v>1.84793376864043E-7</v>
          </cell>
          <cell r="M594">
            <v>2.8949361864793799E-2</v>
          </cell>
          <cell r="N594">
            <v>6.9549894348900295E-7</v>
          </cell>
          <cell r="O594">
            <v>7.8186771312264899E-5</v>
          </cell>
          <cell r="P594">
            <v>6.4491370651075495E-5</v>
          </cell>
        </row>
        <row r="595">
          <cell r="B595" t="str">
            <v>D-RSH2R</v>
          </cell>
          <cell r="C595" t="str">
            <v>VAR_cap</v>
          </cell>
          <cell r="D595" t="str">
            <v>-</v>
          </cell>
          <cell r="H595">
            <v>1.3839071252217199E-5</v>
          </cell>
          <cell r="I595">
            <v>2.99189403023493E-5</v>
          </cell>
          <cell r="J595">
            <v>3.5506828679163698E-4</v>
          </cell>
          <cell r="K595">
            <v>4.8033019152221901E-5</v>
          </cell>
          <cell r="L595">
            <v>4.8217812529086002E-5</v>
          </cell>
          <cell r="M595">
            <v>2.89567984300295E-2</v>
          </cell>
          <cell r="N595">
            <v>2.1978533530466301E-2</v>
          </cell>
          <cell r="O595">
            <v>7.8309959422761695E-5</v>
          </cell>
          <cell r="P595">
            <v>1.4267814196333999E-4</v>
          </cell>
        </row>
        <row r="596">
          <cell r="B596" t="str">
            <v>ENGA-GTOC</v>
          </cell>
          <cell r="C596" t="str">
            <v>VAR_fout</v>
          </cell>
          <cell r="D596" t="str">
            <v>ELC13</v>
          </cell>
          <cell r="J596">
            <v>1.2680393358188893E-6</v>
          </cell>
          <cell r="L596">
            <v>3.5669693060187059E-2</v>
          </cell>
          <cell r="M596">
            <v>1.8492377878373423E-2</v>
          </cell>
          <cell r="N596">
            <v>2.8217394985529266E-3</v>
          </cell>
          <cell r="O596">
            <v>4.8730394324285418E-3</v>
          </cell>
          <cell r="P596">
            <v>5.0628710867298976E-3</v>
          </cell>
        </row>
        <row r="597">
          <cell r="B597" t="str">
            <v>ENGA-GTOC</v>
          </cell>
          <cell r="C597" t="str">
            <v>VAR_fout</v>
          </cell>
          <cell r="D597" t="str">
            <v>CO2_E</v>
          </cell>
          <cell r="J597">
            <v>4.5323989567360698E-4</v>
          </cell>
          <cell r="K597">
            <v>2.1796420129714301E-4</v>
          </cell>
          <cell r="L597">
            <v>4.5706634257319996</v>
          </cell>
          <cell r="M597">
            <v>2.5346513087714602</v>
          </cell>
          <cell r="N597">
            <v>0.39670376362899501</v>
          </cell>
          <cell r="O597">
            <v>0.67939360470538601</v>
          </cell>
          <cell r="P597">
            <v>0.70516728222587199</v>
          </cell>
        </row>
        <row r="598">
          <cell r="B598" t="str">
            <v>ENGA-GTOC</v>
          </cell>
          <cell r="C598" t="str">
            <v>VAR_fin</v>
          </cell>
          <cell r="D598" t="str">
            <v>ENGA</v>
          </cell>
          <cell r="J598">
            <v>8.0361683630072183E-6</v>
          </cell>
          <cell r="K598">
            <v>3.8646134981762954E-6</v>
          </cell>
          <cell r="L598">
            <v>8.1040131661914996E-2</v>
          </cell>
          <cell r="M598">
            <v>4.4940626042047224E-2</v>
          </cell>
          <cell r="N598">
            <v>7.0337546742729662E-3</v>
          </cell>
          <cell r="O598">
            <v>1.2045985899031648E-2</v>
          </cell>
          <cell r="P598">
            <v>1.250296599691262E-2</v>
          </cell>
        </row>
        <row r="599">
          <cell r="B599" t="str">
            <v>ENGA-GTOC</v>
          </cell>
          <cell r="C599" t="str">
            <v>VAR_fin</v>
          </cell>
          <cell r="D599" t="str">
            <v>GTC</v>
          </cell>
          <cell r="I599">
            <v>5.48685862970816E-5</v>
          </cell>
          <cell r="J599">
            <v>2.2857199531445431E-4</v>
          </cell>
          <cell r="K599">
            <v>1.034008234496692E-2</v>
          </cell>
          <cell r="L599">
            <v>2.1227504698541389E-2</v>
          </cell>
          <cell r="M599">
            <v>2.1260713956170824E-2</v>
          </cell>
          <cell r="N599">
            <v>2.1206734889282933E-2</v>
          </cell>
          <cell r="O599">
            <v>2.1051146425705023E-2</v>
          </cell>
          <cell r="P599">
            <v>1.4237377698809221E-2</v>
          </cell>
        </row>
        <row r="600">
          <cell r="B600" t="str">
            <v>ENGA-GTOC</v>
          </cell>
          <cell r="C600" t="str">
            <v>VAR_ncap</v>
          </cell>
          <cell r="D600" t="str">
            <v>-</v>
          </cell>
          <cell r="I600">
            <v>2.27842663628765E-4</v>
          </cell>
          <cell r="J600">
            <v>2.4359636097215502E-6</v>
          </cell>
          <cell r="K600">
            <v>2.09982833638576E-2</v>
          </cell>
          <cell r="L600">
            <v>3.1189278155244303E-5</v>
          </cell>
          <cell r="M600">
            <v>5.8682251201962097E-6</v>
          </cell>
          <cell r="N600">
            <v>4.9670464033745799E-6</v>
          </cell>
          <cell r="O600">
            <v>2.95287497033495E-5</v>
          </cell>
        </row>
        <row r="601">
          <cell r="B601" t="str">
            <v>ENGA-GTOC</v>
          </cell>
          <cell r="C601" t="str">
            <v>VAR_cap</v>
          </cell>
          <cell r="D601" t="str">
            <v>-</v>
          </cell>
          <cell r="I601">
            <v>5.48685862970816E-5</v>
          </cell>
          <cell r="J601">
            <v>2.2857199531445412E-4</v>
          </cell>
          <cell r="K601">
            <v>1.0340082344966932E-2</v>
          </cell>
          <cell r="L601">
            <v>2.122750469854133E-2</v>
          </cell>
          <cell r="M601">
            <v>2.1260713956170824E-2</v>
          </cell>
          <cell r="N601">
            <v>2.1206734889282913E-2</v>
          </cell>
          <cell r="O601">
            <v>2.1051146425705044E-2</v>
          </cell>
          <cell r="P601">
            <v>1.4237377698809204E-2</v>
          </cell>
        </row>
        <row r="602">
          <cell r="B602" t="str">
            <v>D-RSH2</v>
          </cell>
          <cell r="C602" t="str">
            <v>VAR_fout</v>
          </cell>
          <cell r="D602" t="str">
            <v>RSH2</v>
          </cell>
          <cell r="H602">
            <v>1.0139764724192877E-4</v>
          </cell>
          <cell r="I602">
            <v>2.4128102316200975E-4</v>
          </cell>
          <cell r="J602">
            <v>6.1541991767014546E-2</v>
          </cell>
          <cell r="K602">
            <v>0.17440253784693838</v>
          </cell>
          <cell r="L602">
            <v>0.89437475643300302</v>
          </cell>
          <cell r="M602">
            <v>0.61582391011410254</v>
          </cell>
          <cell r="N602">
            <v>2.0665617537848353E-2</v>
          </cell>
          <cell r="O602">
            <v>0.15708957480257674</v>
          </cell>
          <cell r="P602">
            <v>5.79483274245099E-2</v>
          </cell>
        </row>
        <row r="603">
          <cell r="B603" t="str">
            <v>D-RSH2</v>
          </cell>
          <cell r="C603" t="str">
            <v>VAR_fin</v>
          </cell>
          <cell r="D603" t="str">
            <v>H2</v>
          </cell>
          <cell r="H603">
            <v>1.0217013386276589E-4</v>
          </cell>
          <cell r="I603">
            <v>2.4311919561792326E-4</v>
          </cell>
          <cell r="J603">
            <v>6.2010842539717941E-2</v>
          </cell>
          <cell r="K603">
            <v>0.17573120405164183</v>
          </cell>
          <cell r="L603">
            <v>0.90118845036132922</v>
          </cell>
          <cell r="M603">
            <v>0.62051549561233077</v>
          </cell>
          <cell r="N603">
            <v>2.0823056230890574E-2</v>
          </cell>
          <cell r="O603">
            <v>0.15828634413706089</v>
          </cell>
          <cell r="P603">
            <v>5.8389800267844391E-2</v>
          </cell>
        </row>
        <row r="604">
          <cell r="B604" t="str">
            <v>D-RSH2</v>
          </cell>
          <cell r="C604" t="str">
            <v>VAR_ncap</v>
          </cell>
          <cell r="D604" t="str">
            <v>-</v>
          </cell>
          <cell r="H604">
            <v>2.08144477262867E-5</v>
          </cell>
          <cell r="I604">
            <v>1.7100709986352301E-5</v>
          </cell>
          <cell r="J604">
            <v>6.9170852462294603E-3</v>
          </cell>
          <cell r="K604">
            <v>1.04381963225111E-2</v>
          </cell>
          <cell r="L604">
            <v>1.4187719132239899E-2</v>
          </cell>
          <cell r="M604">
            <v>1.05612476711475E-7</v>
          </cell>
          <cell r="N604">
            <v>1.3555140293998401E-7</v>
          </cell>
          <cell r="O604">
            <v>1.6242178246655199E-7</v>
          </cell>
          <cell r="P604">
            <v>7.6578963449006904E-7</v>
          </cell>
        </row>
        <row r="605">
          <cell r="B605" t="str">
            <v>D-RSH2</v>
          </cell>
          <cell r="C605" t="str">
            <v>VAR_cap</v>
          </cell>
          <cell r="D605" t="str">
            <v>-</v>
          </cell>
          <cell r="H605">
            <v>2.08144477262867E-5</v>
          </cell>
          <cell r="I605">
            <v>3.7915157712639002E-5</v>
          </cell>
          <cell r="J605">
            <v>6.9550004039420901E-3</v>
          </cell>
          <cell r="K605">
            <v>1.7393196726453199E-2</v>
          </cell>
          <cell r="L605">
            <v>3.1580915858693097E-2</v>
          </cell>
          <cell r="M605">
            <v>3.1581021471169798E-2</v>
          </cell>
          <cell r="N605">
            <v>3.1581157022572699E-2</v>
          </cell>
          <cell r="O605">
            <v>3.1574720979469E-2</v>
          </cell>
          <cell r="P605">
            <v>3.1561270786263397E-2</v>
          </cell>
        </row>
        <row r="606">
          <cell r="B606" t="str">
            <v>D-RWOD</v>
          </cell>
          <cell r="C606" t="str">
            <v>VAR_fout</v>
          </cell>
          <cell r="D606" t="str">
            <v>RWOD</v>
          </cell>
          <cell r="E606">
            <v>13.722992656424291</v>
          </cell>
          <cell r="F606">
            <v>14.025783708532092</v>
          </cell>
          <cell r="G606">
            <v>11.984468000813136</v>
          </cell>
          <cell r="H606">
            <v>9.9260570012898324</v>
          </cell>
          <cell r="I606">
            <v>8.9140396318435737</v>
          </cell>
          <cell r="J606">
            <v>7.5573352053346019</v>
          </cell>
          <cell r="K606">
            <v>6.773302930899594</v>
          </cell>
          <cell r="L606">
            <v>6.1606761245217347</v>
          </cell>
          <cell r="M606">
            <v>5.5234691785166312</v>
          </cell>
          <cell r="N606">
            <v>5.1018186988378416</v>
          </cell>
          <cell r="O606">
            <v>5.0878409106284259</v>
          </cell>
          <cell r="P606">
            <v>4.0277722766129687</v>
          </cell>
        </row>
        <row r="607">
          <cell r="B607" t="str">
            <v>D-RWOD</v>
          </cell>
          <cell r="C607" t="str">
            <v>VAR_fin</v>
          </cell>
          <cell r="D607" t="str">
            <v>WOD</v>
          </cell>
          <cell r="E607">
            <v>13.722992656424291</v>
          </cell>
          <cell r="F607">
            <v>14.025783708532092</v>
          </cell>
          <cell r="G607">
            <v>11.984468000813136</v>
          </cell>
          <cell r="H607">
            <v>9.9260570012898324</v>
          </cell>
          <cell r="I607">
            <v>8.9140396318435737</v>
          </cell>
          <cell r="J607">
            <v>7.5573352053346019</v>
          </cell>
          <cell r="K607">
            <v>6.773302930899594</v>
          </cell>
          <cell r="L607">
            <v>6.1606761245217347</v>
          </cell>
          <cell r="M607">
            <v>5.5234691785166312</v>
          </cell>
          <cell r="N607">
            <v>5.1018186988378416</v>
          </cell>
          <cell r="O607">
            <v>5.0878409106284259</v>
          </cell>
          <cell r="P607">
            <v>4.0277722766129687</v>
          </cell>
        </row>
        <row r="608">
          <cell r="B608" t="str">
            <v>SCOM-CHPGFC</v>
          </cell>
          <cell r="C608" t="str">
            <v>VAR_fout</v>
          </cell>
          <cell r="D608" t="str">
            <v>CO2_S</v>
          </cell>
          <cell r="M608">
            <v>4.23947668969267E-2</v>
          </cell>
          <cell r="N608">
            <v>5.5859775517846801E-2</v>
          </cell>
          <cell r="O608">
            <v>4.2261146855612899E-2</v>
          </cell>
          <cell r="P608">
            <v>0.116074522473202</v>
          </cell>
        </row>
        <row r="609">
          <cell r="B609" t="str">
            <v>SCOM-CHPGFC</v>
          </cell>
          <cell r="C609" t="str">
            <v>VAR_fout</v>
          </cell>
          <cell r="D609" t="str">
            <v>SCOM_NKEV_GAS_ELC_CHP</v>
          </cell>
          <cell r="M609">
            <v>4.6604176376054189E-4</v>
          </cell>
          <cell r="N609">
            <v>6.1406136207562117E-4</v>
          </cell>
          <cell r="O609">
            <v>4.6457289096595787E-4</v>
          </cell>
          <cell r="P609">
            <v>1.2759965236415769E-3</v>
          </cell>
        </row>
        <row r="610">
          <cell r="B610" t="str">
            <v>SCOM-CHPGFC</v>
          </cell>
          <cell r="C610" t="str">
            <v>VAR_fout</v>
          </cell>
          <cell r="D610" t="str">
            <v>SCOM_LTH_CHPNGA</v>
          </cell>
          <cell r="M610">
            <v>1.3530244754338309E-4</v>
          </cell>
          <cell r="N610">
            <v>1.7827587931227681E-4</v>
          </cell>
          <cell r="O610">
            <v>1.3487600060302002E-4</v>
          </cell>
          <cell r="P610">
            <v>3.7045060363787708E-4</v>
          </cell>
        </row>
        <row r="611">
          <cell r="B611" t="str">
            <v>SCOM-CHPGFC</v>
          </cell>
          <cell r="C611" t="str">
            <v>VAR_fin</v>
          </cell>
          <cell r="D611" t="str">
            <v>SNGA</v>
          </cell>
          <cell r="M611">
            <v>7.5168026412990611E-4</v>
          </cell>
          <cell r="N611">
            <v>9.9042155173487221E-4</v>
          </cell>
          <cell r="O611">
            <v>7.4931111446122295E-4</v>
          </cell>
          <cell r="P611">
            <v>2.0580589090993186E-3</v>
          </cell>
        </row>
        <row r="612">
          <cell r="B612" t="str">
            <v>SCOM-CHPGFC</v>
          </cell>
          <cell r="C612" t="str">
            <v>VAR_ncap</v>
          </cell>
          <cell r="D612" t="str">
            <v>-</v>
          </cell>
          <cell r="M612">
            <v>5.2349694106049502E-5</v>
          </cell>
          <cell r="N612">
            <v>3.3201951879786902E-5</v>
          </cell>
          <cell r="O612">
            <v>1.41567854214703E-6</v>
          </cell>
          <cell r="P612">
            <v>1.2294570241798999E-4</v>
          </cell>
        </row>
        <row r="613">
          <cell r="B613" t="str">
            <v>SCOM-CHPGFC</v>
          </cell>
          <cell r="C613" t="str">
            <v>VAR_cap</v>
          </cell>
          <cell r="D613" t="str">
            <v>-</v>
          </cell>
          <cell r="M613">
            <v>5.2349694106049502E-5</v>
          </cell>
          <cell r="N613">
            <v>8.5517637452604294E-5</v>
          </cell>
          <cell r="O613">
            <v>7.0292685529692309E-5</v>
          </cell>
          <cell r="P613">
            <v>1.5744326670164344E-4</v>
          </cell>
        </row>
        <row r="614">
          <cell r="B614" t="str">
            <v>CHPOIL</v>
          </cell>
          <cell r="C614" t="str">
            <v>VAR_fout</v>
          </cell>
          <cell r="D614" t="str">
            <v>ELC35</v>
          </cell>
          <cell r="E614">
            <v>1.8006198062013497E-3</v>
          </cell>
          <cell r="F614">
            <v>1.08792144324976E-5</v>
          </cell>
          <cell r="G614">
            <v>3.2677614641867837E-4</v>
          </cell>
          <cell r="H614">
            <v>1.06894024165973E-4</v>
          </cell>
          <cell r="I614">
            <v>4.4021405744772102E-5</v>
          </cell>
          <cell r="J614">
            <v>2.9838672393199382E-4</v>
          </cell>
          <cell r="K614">
            <v>1.7148829987597054E-4</v>
          </cell>
          <cell r="M614">
            <v>3.8262377234470394E-5</v>
          </cell>
          <cell r="N614">
            <v>3.846996842410536E-5</v>
          </cell>
          <cell r="O614">
            <v>3.8533999269870373E-5</v>
          </cell>
          <cell r="P614">
            <v>4.0415502992702196E-5</v>
          </cell>
        </row>
        <row r="615">
          <cell r="B615" t="str">
            <v>CHPOIL</v>
          </cell>
          <cell r="C615" t="str">
            <v>VAR_fout</v>
          </cell>
          <cell r="D615" t="str">
            <v>LTH</v>
          </cell>
          <cell r="E615">
            <v>9.2603304318926473E-3</v>
          </cell>
          <cell r="F615">
            <v>5.5950245652844764E-5</v>
          </cell>
          <cell r="G615">
            <v>1.6805630387246322E-3</v>
          </cell>
          <cell r="H615">
            <v>5.4974069571071826E-4</v>
          </cell>
          <cell r="I615">
            <v>2.2639580097311349E-4</v>
          </cell>
          <cell r="J615">
            <v>1.5345602945073945E-3</v>
          </cell>
          <cell r="K615">
            <v>8.8193982793356262E-4</v>
          </cell>
          <cell r="L615">
            <v>7.8471902369418809E-6</v>
          </cell>
          <cell r="M615">
            <v>1.9677794006299018E-4</v>
          </cell>
          <cell r="N615">
            <v>1.9784555189539892E-4</v>
          </cell>
          <cell r="O615">
            <v>1.981748533879046E-4</v>
          </cell>
          <cell r="P615">
            <v>2.0785115824818243E-4</v>
          </cell>
        </row>
        <row r="616">
          <cell r="B616" t="str">
            <v>CHPOIL</v>
          </cell>
          <cell r="C616" t="str">
            <v>VAR_fout</v>
          </cell>
          <cell r="D616" t="str">
            <v>CO2_E</v>
          </cell>
          <cell r="E616">
            <v>1.34331468331445</v>
          </cell>
          <cell r="F616">
            <v>2.3789019427759302E-2</v>
          </cell>
          <cell r="G616">
            <v>0.247159504650759</v>
          </cell>
          <cell r="H616">
            <v>7.96939842569232E-2</v>
          </cell>
          <cell r="I616">
            <v>3.2097318237554302E-2</v>
          </cell>
          <cell r="J616">
            <v>0.218056017914182</v>
          </cell>
          <cell r="K616">
            <v>0.12498903254734001</v>
          </cell>
          <cell r="L616">
            <v>1.1461498481728099E-3</v>
          </cell>
          <cell r="M616">
            <v>3.1367107912463603E-2</v>
          </cell>
          <cell r="N616">
            <v>3.3747211310855597E-2</v>
          </cell>
          <cell r="O616">
            <v>3.26475583766049E-2</v>
          </cell>
          <cell r="P616">
            <v>4.04649827774579E-2</v>
          </cell>
        </row>
        <row r="617">
          <cell r="B617" t="str">
            <v>CHPOIL</v>
          </cell>
          <cell r="C617" t="str">
            <v>VAR_fin</v>
          </cell>
          <cell r="D617" t="str">
            <v>ELFO</v>
          </cell>
          <cell r="E617">
            <v>1.822679353208214E-2</v>
          </cell>
          <cell r="F617">
            <v>3.2278181041735753E-4</v>
          </cell>
          <cell r="G617">
            <v>3.3535889369166795E-3</v>
          </cell>
          <cell r="H617">
            <v>1.0813295014507887E-3</v>
          </cell>
          <cell r="I617">
            <v>4.3551313755161783E-4</v>
          </cell>
          <cell r="J617">
            <v>2.9586976650499649E-3</v>
          </cell>
          <cell r="K617">
            <v>1.6959163167888799E-3</v>
          </cell>
          <cell r="L617">
            <v>1.5551558319848095E-5</v>
          </cell>
          <cell r="M617">
            <v>4.2560526339842131E-4</v>
          </cell>
          <cell r="N617">
            <v>4.5789974641595064E-4</v>
          </cell>
          <cell r="O617">
            <v>4.4297908245054138E-4</v>
          </cell>
          <cell r="P617">
            <v>5.4904996984339084E-4</v>
          </cell>
        </row>
        <row r="618">
          <cell r="B618" t="str">
            <v>CHPOIL</v>
          </cell>
          <cell r="C618" t="str">
            <v>VAR_ncap</v>
          </cell>
          <cell r="D618" t="str">
            <v>-</v>
          </cell>
          <cell r="F618">
            <v>4.3709584956105699E-7</v>
          </cell>
          <cell r="G618">
            <v>3.7460436954290201E-7</v>
          </cell>
          <cell r="H618">
            <v>5.3900882298101002E-7</v>
          </cell>
          <cell r="I618">
            <v>2.3915193206872801E-6</v>
          </cell>
          <cell r="J618">
            <v>2.25752184021686E-5</v>
          </cell>
          <cell r="K618">
            <v>3.8631143522000901E-5</v>
          </cell>
          <cell r="L618">
            <v>2.37379608352537E-6</v>
          </cell>
          <cell r="M618">
            <v>2.5558786656338301E-6</v>
          </cell>
          <cell r="N618">
            <v>3.8029274441164602E-5</v>
          </cell>
          <cell r="O618">
            <v>2.5077357741533198E-5</v>
          </cell>
          <cell r="P618">
            <v>6.04738368787218E-5</v>
          </cell>
        </row>
        <row r="619">
          <cell r="B619" t="str">
            <v>CHPOIL</v>
          </cell>
          <cell r="C619" t="str">
            <v>VAR_cap</v>
          </cell>
          <cell r="D619" t="str">
            <v>-</v>
          </cell>
          <cell r="E619">
            <v>1.262279783260491E-3</v>
          </cell>
          <cell r="F619">
            <v>2.4817079885766299E-4</v>
          </cell>
          <cell r="G619">
            <v>2.2797684178761483E-4</v>
          </cell>
          <cell r="H619">
            <v>1.8613508197004407E-4</v>
          </cell>
          <cell r="I619">
            <v>1.7856990409291246E-4</v>
          </cell>
          <cell r="J619">
            <v>9.2693337177079309E-5</v>
          </cell>
          <cell r="K619">
            <v>6.3462313395309497E-5</v>
          </cell>
          <cell r="L619">
            <v>6.4985851490935692E-5</v>
          </cell>
          <cell r="M619">
            <v>6.240289091086364E-5</v>
          </cell>
          <cell r="N619">
            <v>8.022452458484557E-5</v>
          </cell>
          <cell r="O619">
            <v>6.6768944897611308E-5</v>
          </cell>
          <cell r="P619">
            <v>1.2409432038538261E-4</v>
          </cell>
        </row>
        <row r="620">
          <cell r="B620" t="str">
            <v>CHPHFC</v>
          </cell>
          <cell r="C620" t="str">
            <v>VAR_fout</v>
          </cell>
          <cell r="D620" t="str">
            <v>ELC35</v>
          </cell>
          <cell r="J620">
            <v>0.25915936975577308</v>
          </cell>
          <cell r="K620">
            <v>0.74160487625112492</v>
          </cell>
          <cell r="L620">
            <v>1.0960218605118135</v>
          </cell>
          <cell r="M620">
            <v>1.0960214991578126</v>
          </cell>
          <cell r="N620">
            <v>1.0960243735637896</v>
          </cell>
          <cell r="O620">
            <v>1.0960271031034416</v>
          </cell>
          <cell r="P620">
            <v>1.0960644390720709</v>
          </cell>
        </row>
        <row r="621">
          <cell r="B621" t="str">
            <v>CHPHFC</v>
          </cell>
          <cell r="C621" t="str">
            <v>VAR_fout</v>
          </cell>
          <cell r="D621" t="str">
            <v>LTH</v>
          </cell>
          <cell r="J621">
            <v>0.31469352041772347</v>
          </cell>
          <cell r="K621">
            <v>0.91817746583472304</v>
          </cell>
          <cell r="L621">
            <v>1.3830752049315727</v>
          </cell>
          <cell r="M621">
            <v>1.3830747489372361</v>
          </cell>
          <cell r="N621">
            <v>1.3830783761638268</v>
          </cell>
          <cell r="O621">
            <v>1.3830818205829134</v>
          </cell>
          <cell r="P621">
            <v>1.3831289350195159</v>
          </cell>
        </row>
        <row r="622">
          <cell r="B622" t="str">
            <v>CHPHFC</v>
          </cell>
          <cell r="C622" t="str">
            <v>VAR_fin</v>
          </cell>
          <cell r="D622" t="str">
            <v>EH2</v>
          </cell>
          <cell r="J622">
            <v>0.61704611846612678</v>
          </cell>
          <cell r="K622">
            <v>1.7657258958360116</v>
          </cell>
          <cell r="L622">
            <v>2.6095758583614628</v>
          </cell>
          <cell r="M622">
            <v>2.6095749979947871</v>
          </cell>
          <cell r="N622">
            <v>2.6095818418185472</v>
          </cell>
          <cell r="O622">
            <v>2.6095883407224814</v>
          </cell>
          <cell r="P622">
            <v>2.6096772358858833</v>
          </cell>
        </row>
        <row r="623">
          <cell r="B623" t="str">
            <v>CHPHFC</v>
          </cell>
          <cell r="C623" t="str">
            <v>VAR_ncap</v>
          </cell>
          <cell r="D623" t="str">
            <v>-</v>
          </cell>
          <cell r="J623">
            <v>1.7915458787707499E-2</v>
          </cell>
          <cell r="K623">
            <v>4.4049795687851702E-2</v>
          </cell>
          <cell r="L623">
            <v>1.37293807605117E-2</v>
          </cell>
          <cell r="M623">
            <v>3.7730543089894E-7</v>
          </cell>
          <cell r="N623">
            <v>1.7377392505493802E-2</v>
          </cell>
          <cell r="O623">
            <v>4.4507131219873999E-2</v>
          </cell>
          <cell r="P623">
            <v>1.3773578100498301E-2</v>
          </cell>
        </row>
        <row r="624">
          <cell r="B624" t="str">
            <v>CHPHFC</v>
          </cell>
          <cell r="C624" t="str">
            <v>VAR_cap</v>
          </cell>
          <cell r="D624" t="str">
            <v>-</v>
          </cell>
          <cell r="J624">
            <v>1.7915458787707499E-2</v>
          </cell>
          <cell r="K624">
            <v>6.1965228997276973E-2</v>
          </cell>
          <cell r="L624">
            <v>7.5694515663738832E-2</v>
          </cell>
          <cell r="M624">
            <v>7.3320834123062756E-2</v>
          </cell>
          <cell r="N624">
            <v>7.5156472014668907E-2</v>
          </cell>
          <cell r="O624">
            <v>7.5613877268651541E-2</v>
          </cell>
          <cell r="P624">
            <v>7.5658087458759626E-2</v>
          </cell>
        </row>
        <row r="625">
          <cell r="B625" t="str">
            <v>ITOT-ESOLPV</v>
          </cell>
          <cell r="C625" t="str">
            <v>VAR_fout</v>
          </cell>
          <cell r="D625" t="str">
            <v>ITOT_SOL_ELC</v>
          </cell>
          <cell r="E625">
            <v>3.517953999707534</v>
          </cell>
          <cell r="F625">
            <v>4.8486222356889401</v>
          </cell>
          <cell r="G625">
            <v>11.92707545613972</v>
          </cell>
          <cell r="H625">
            <v>14.116607401194445</v>
          </cell>
          <cell r="I625">
            <v>19.784681033659098</v>
          </cell>
          <cell r="J625">
            <v>20.793899785268458</v>
          </cell>
          <cell r="K625">
            <v>21.854598158133335</v>
          </cell>
          <cell r="L625">
            <v>22.969402670731807</v>
          </cell>
          <cell r="M625">
            <v>24.141073245777378</v>
          </cell>
          <cell r="N625">
            <v>25.372510822386094</v>
          </cell>
          <cell r="O625">
            <v>26.666764103258508</v>
          </cell>
          <cell r="P625">
            <v>28.027037445681916</v>
          </cell>
        </row>
        <row r="626">
          <cell r="B626" t="str">
            <v>ITOT-ESOLPV</v>
          </cell>
          <cell r="C626" t="str">
            <v>VAR_fin</v>
          </cell>
          <cell r="D626" t="str">
            <v>SOL</v>
          </cell>
          <cell r="E626">
            <v>3.517953999707534</v>
          </cell>
          <cell r="F626">
            <v>4.8486222356889401</v>
          </cell>
          <cell r="G626">
            <v>11.92707545613972</v>
          </cell>
          <cell r="H626">
            <v>14.116607401194445</v>
          </cell>
          <cell r="I626">
            <v>19.784681033659098</v>
          </cell>
          <cell r="J626">
            <v>20.793899785268458</v>
          </cell>
          <cell r="K626">
            <v>21.854598158133335</v>
          </cell>
          <cell r="L626">
            <v>22.969402670731807</v>
          </cell>
          <cell r="M626">
            <v>24.141073245777378</v>
          </cell>
          <cell r="N626">
            <v>25.372510822386094</v>
          </cell>
          <cell r="O626">
            <v>26.666764103258508</v>
          </cell>
          <cell r="P626">
            <v>28.027037445681916</v>
          </cell>
        </row>
        <row r="627">
          <cell r="B627" t="str">
            <v>ITOT-ESOLPV</v>
          </cell>
          <cell r="C627" t="str">
            <v>VAR_fin</v>
          </cell>
          <cell r="D627" t="str">
            <v>SOLPVC</v>
          </cell>
          <cell r="E627">
            <v>3.51795399970753</v>
          </cell>
          <cell r="F627">
            <v>4.8486222356889401</v>
          </cell>
          <cell r="G627">
            <v>11.927075456139701</v>
          </cell>
          <cell r="H627">
            <v>14.1166074011945</v>
          </cell>
          <cell r="I627">
            <v>19.784681033659101</v>
          </cell>
          <cell r="J627">
            <v>20.793899785268401</v>
          </cell>
          <cell r="K627">
            <v>21.8545981581333</v>
          </cell>
          <cell r="L627">
            <v>22.9694026707318</v>
          </cell>
          <cell r="M627">
            <v>24.141073245777399</v>
          </cell>
          <cell r="N627">
            <v>25.372510822386101</v>
          </cell>
          <cell r="O627">
            <v>26.666764103258501</v>
          </cell>
          <cell r="P627">
            <v>28.027037445681898</v>
          </cell>
        </row>
        <row r="628">
          <cell r="B628" t="str">
            <v>ITOT-ESOLPV</v>
          </cell>
          <cell r="C628" t="str">
            <v>VAR_ncap</v>
          </cell>
          <cell r="D628" t="str">
            <v>-</v>
          </cell>
          <cell r="G628">
            <v>1.7679644063355</v>
          </cell>
          <cell r="H628">
            <v>4.25230250960935E-6</v>
          </cell>
          <cell r="I628">
            <v>1.9145944119350899</v>
          </cell>
          <cell r="J628">
            <v>0.86938951304053502</v>
          </cell>
          <cell r="K628">
            <v>2.3094247476352399</v>
          </cell>
          <cell r="L628">
            <v>0.58893698810192396</v>
          </cell>
          <cell r="M628">
            <v>1.73844612938994</v>
          </cell>
          <cell r="N628">
            <v>1.6400370449972499</v>
          </cell>
          <cell r="O628">
            <v>2.6296071261437302</v>
          </cell>
          <cell r="P628">
            <v>0.92545189708109699</v>
          </cell>
        </row>
        <row r="629">
          <cell r="B629" t="str">
            <v>ITOT-ESOLPV</v>
          </cell>
          <cell r="C629" t="str">
            <v>VAR_cap</v>
          </cell>
          <cell r="D629" t="str">
            <v>-</v>
          </cell>
          <cell r="E629">
            <v>1.1186210000000001</v>
          </cell>
          <cell r="F629">
            <v>1.65292701458705</v>
          </cell>
          <cell r="G629">
            <v>3.5611854063355</v>
          </cell>
          <cell r="H629">
            <v>3.4922737618338999</v>
          </cell>
          <cell r="I629">
            <v>4.8944849276326599</v>
          </cell>
          <cell r="J629">
            <v>5.1441532082194907</v>
          </cell>
          <cell r="K629">
            <v>5.4065568327825302</v>
          </cell>
          <cell r="L629">
            <v>5.6823456607127998</v>
          </cell>
          <cell r="M629">
            <v>5.97220247021344</v>
          </cell>
          <cell r="N629">
            <v>6.2768449101243604</v>
          </cell>
          <cell r="O629">
            <v>6.5970272886328498</v>
          </cell>
          <cell r="P629">
            <v>6.9335421976120299</v>
          </cell>
        </row>
        <row r="630">
          <cell r="B630" t="str">
            <v>SUP_WODBIOCCS</v>
          </cell>
          <cell r="C630" t="str">
            <v>VAR_fout</v>
          </cell>
          <cell r="D630" t="str">
            <v>ELC35</v>
          </cell>
          <cell r="J630">
            <v>6.1786818359249101E-6</v>
          </cell>
          <cell r="K630">
            <v>8.6325318302432437E-6</v>
          </cell>
          <cell r="L630">
            <v>1.8068099245603181E-5</v>
          </cell>
          <cell r="M630">
            <v>1.7450282572933481E-5</v>
          </cell>
          <cell r="N630">
            <v>1.6722749331787365E-5</v>
          </cell>
          <cell r="O630">
            <v>1.6820167005176237E-5</v>
          </cell>
          <cell r="P630">
            <v>2.5747900887072789E-5</v>
          </cell>
        </row>
        <row r="631">
          <cell r="B631" t="str">
            <v>SUP_WODBIOCCS</v>
          </cell>
          <cell r="C631" t="str">
            <v>VAR_fout</v>
          </cell>
          <cell r="D631" t="str">
            <v>CO2_O</v>
          </cell>
          <cell r="J631">
            <v>9.4763893740184447E-3</v>
          </cell>
          <cell r="K631">
            <v>1.3400077656744764E-2</v>
          </cell>
          <cell r="L631">
            <v>2.8406878352408287E-2</v>
          </cell>
          <cell r="M631">
            <v>2.7406596097908287E-2</v>
          </cell>
          <cell r="N631">
            <v>2.6263603850799115E-2</v>
          </cell>
          <cell r="O631">
            <v>2.6135422563466824E-2</v>
          </cell>
          <cell r="P631">
            <v>3.980759145662402E-2</v>
          </cell>
        </row>
        <row r="632">
          <cell r="B632" t="str">
            <v>SUP_WODBIOCCS</v>
          </cell>
          <cell r="C632" t="str">
            <v>VAR_fout</v>
          </cell>
          <cell r="D632" t="str">
            <v>CO2</v>
          </cell>
          <cell r="J632">
            <v>-9.4763893740184499E-3</v>
          </cell>
          <cell r="K632">
            <v>-1.3400077656744801E-2</v>
          </cell>
          <cell r="L632">
            <v>-2.84068783524083E-2</v>
          </cell>
          <cell r="M632">
            <v>-2.7406596097908301E-2</v>
          </cell>
          <cell r="N632">
            <v>-2.6263603850799101E-2</v>
          </cell>
          <cell r="O632">
            <v>-2.6135422563466799E-2</v>
          </cell>
          <cell r="P632">
            <v>-3.9807591456623999E-2</v>
          </cell>
        </row>
        <row r="633">
          <cell r="B633" t="str">
            <v>SUP_WODBIOCCS</v>
          </cell>
          <cell r="C633" t="str">
            <v>VAR_fout</v>
          </cell>
          <cell r="D633" t="str">
            <v>BIO</v>
          </cell>
          <cell r="J633">
            <v>1.4809885512953434E-4</v>
          </cell>
          <cell r="K633">
            <v>2.0973261802407714E-4</v>
          </cell>
          <cell r="L633">
            <v>4.4514278421134548E-4</v>
          </cell>
          <cell r="M633">
            <v>4.2944897015888473E-4</v>
          </cell>
          <cell r="N633">
            <v>4.1150903636595046E-4</v>
          </cell>
          <cell r="O633">
            <v>4.0940582849454283E-4</v>
          </cell>
          <cell r="P633">
            <v>6.234885048136754E-4</v>
          </cell>
        </row>
        <row r="634">
          <cell r="B634" t="str">
            <v>SUP_WODBIOCCS</v>
          </cell>
          <cell r="C634" t="str">
            <v>VAR_fout</v>
          </cell>
          <cell r="D634" t="str">
            <v>LTH</v>
          </cell>
          <cell r="J634">
            <v>1.8226138566259742E-5</v>
          </cell>
          <cell r="K634">
            <v>2.5563477069408909E-5</v>
          </cell>
          <cell r="L634">
            <v>5.3894390795294558E-5</v>
          </cell>
          <cell r="M634">
            <v>5.1997360113634893E-5</v>
          </cell>
          <cell r="N634">
            <v>4.9858341053847133E-5</v>
          </cell>
          <cell r="O634">
            <v>4.9530780190983841E-5</v>
          </cell>
          <cell r="P634">
            <v>7.540201609731953E-5</v>
          </cell>
        </row>
        <row r="635">
          <cell r="B635" t="str">
            <v>SUP_WODBIOCCS</v>
          </cell>
          <cell r="C635" t="str">
            <v>VAR_fin</v>
          </cell>
          <cell r="D635" t="str">
            <v>CWOD</v>
          </cell>
          <cell r="J635">
            <v>2.2131374213192492E-4</v>
          </cell>
          <cell r="K635">
            <v>3.1391841510703647E-4</v>
          </cell>
          <cell r="L635">
            <v>6.6535642370853774E-4</v>
          </cell>
          <cell r="M635">
            <v>6.4200512094411363E-4</v>
          </cell>
          <cell r="N635">
            <v>6.1499450107749113E-4</v>
          </cell>
          <cell r="O635">
            <v>6.1408417677318711E-4</v>
          </cell>
          <cell r="P635">
            <v>9.3532874663120502E-4</v>
          </cell>
        </row>
        <row r="636">
          <cell r="B636" t="str">
            <v>SUP_WODBIOCCS</v>
          </cell>
          <cell r="C636" t="str">
            <v>VAR_ncap</v>
          </cell>
          <cell r="D636" t="str">
            <v>-</v>
          </cell>
          <cell r="J636">
            <v>8.5840897172658595E-6</v>
          </cell>
          <cell r="K636">
            <v>1.91414164769045E-6</v>
          </cell>
          <cell r="L636">
            <v>9.7595931880661897E-6</v>
          </cell>
          <cell r="M636">
            <v>4.3340877719762801E-8</v>
          </cell>
          <cell r="N636">
            <v>9.0539852512380095E-6</v>
          </cell>
          <cell r="O636">
            <v>3.08696282472484E-7</v>
          </cell>
          <cell r="P636">
            <v>2.27530642013605E-5</v>
          </cell>
        </row>
        <row r="637">
          <cell r="B637" t="str">
            <v>SUP_WODBIOCCS</v>
          </cell>
          <cell r="C637" t="str">
            <v>VAR_cap</v>
          </cell>
          <cell r="D637" t="str">
            <v>-</v>
          </cell>
          <cell r="J637">
            <v>8.5840897172658595E-6</v>
          </cell>
          <cell r="K637">
            <v>1.0498231364956301E-5</v>
          </cell>
          <cell r="L637">
            <v>2.0257824553022499E-5</v>
          </cell>
          <cell r="M637">
            <v>1.9163812785294498E-5</v>
          </cell>
          <cell r="N637">
            <v>2.0771060964714401E-5</v>
          </cell>
          <cell r="O637">
            <v>1.9165615599496499E-5</v>
          </cell>
          <cell r="P637">
            <v>3.2159086612790699E-5</v>
          </cell>
        </row>
        <row r="638">
          <cell r="B638" t="str">
            <v>RHNS-CHPNGA</v>
          </cell>
          <cell r="C638" t="str">
            <v>VAR_fout</v>
          </cell>
          <cell r="D638" t="str">
            <v>CO2_R</v>
          </cell>
          <cell r="F638">
            <v>0.111961681042858</v>
          </cell>
          <cell r="G638">
            <v>0.158720705289146</v>
          </cell>
          <cell r="H638">
            <v>0.13296376772546001</v>
          </cell>
          <cell r="I638">
            <v>0.13425260854655599</v>
          </cell>
          <cell r="J638">
            <v>8.7911160111472306E-2</v>
          </cell>
          <cell r="M638">
            <v>4.3256812736619403E-2</v>
          </cell>
          <cell r="N638">
            <v>7.0345364651421702E-2</v>
          </cell>
          <cell r="O638">
            <v>4.9491571564550398E-2</v>
          </cell>
          <cell r="P638">
            <v>0.165659999868877</v>
          </cell>
        </row>
        <row r="639">
          <cell r="B639" t="str">
            <v>RHNS-CHPNGA</v>
          </cell>
          <cell r="C639" t="str">
            <v>VAR_fout</v>
          </cell>
          <cell r="D639" t="str">
            <v>RHNS_LTH_CHPNGA</v>
          </cell>
          <cell r="F639">
            <v>1.2723063436035616E-3</v>
          </cell>
          <cell r="G639">
            <v>1.3682997534861521E-3</v>
          </cell>
          <cell r="H639">
            <v>1.332273195478664E-3</v>
          </cell>
          <cell r="I639">
            <v>1.3211660884901936E-3</v>
          </cell>
          <cell r="J639">
            <v>8.0769831200552388E-4</v>
          </cell>
          <cell r="M639">
            <v>4.2973729573317045E-4</v>
          </cell>
          <cell r="N639">
            <v>6.8677105295679387E-4</v>
          </cell>
          <cell r="O639">
            <v>4.6911949757195699E-4</v>
          </cell>
          <cell r="P639">
            <v>1.6427513591465972E-3</v>
          </cell>
        </row>
        <row r="640">
          <cell r="B640" t="str">
            <v>RHNS-CHPNGA</v>
          </cell>
          <cell r="C640" t="str">
            <v>VAR_fout</v>
          </cell>
          <cell r="D640" t="str">
            <v>RHNS_NKEV_GAS_ELC_CHP</v>
          </cell>
          <cell r="F640">
            <v>5.3389409178746156E-4</v>
          </cell>
          <cell r="G640">
            <v>5.8310857589375915E-4</v>
          </cell>
          <cell r="H640">
            <v>5.8286952302191383E-4</v>
          </cell>
          <cell r="I640">
            <v>5.831252979066221E-4</v>
          </cell>
          <cell r="J640">
            <v>3.5967815456495984E-4</v>
          </cell>
          <cell r="M640">
            <v>1.9781558057558609E-4</v>
          </cell>
          <cell r="N640">
            <v>3.1613270691661921E-4</v>
          </cell>
          <cell r="O640">
            <v>2.1594389570772605E-4</v>
          </cell>
          <cell r="P640">
            <v>7.5618713357541718E-4</v>
          </cell>
        </row>
        <row r="641">
          <cell r="B641" t="str">
            <v>RHNS-CHPNGA</v>
          </cell>
          <cell r="C641" t="str">
            <v>VAR_fin</v>
          </cell>
          <cell r="D641" t="str">
            <v>RNGA</v>
          </cell>
          <cell r="F641">
            <v>1.9851361887031549E-3</v>
          </cell>
          <cell r="G641">
            <v>2.8141969022898155E-3</v>
          </cell>
          <cell r="H641">
            <v>2.3575136121535443E-3</v>
          </cell>
          <cell r="I641">
            <v>2.3803653997616276E-3</v>
          </cell>
          <cell r="J641">
            <v>1.5587085126147575E-3</v>
          </cell>
          <cell r="M641">
            <v>7.6696476483367705E-4</v>
          </cell>
          <cell r="N641">
            <v>1.2472582385003842E-3</v>
          </cell>
          <cell r="O641">
            <v>8.7751013412323473E-4</v>
          </cell>
          <cell r="P641">
            <v>2.9372340402283076E-3</v>
          </cell>
        </row>
        <row r="642">
          <cell r="B642" t="str">
            <v>RHNS-CHPNGA</v>
          </cell>
          <cell r="C642" t="str">
            <v>VAR_ncap</v>
          </cell>
          <cell r="D642" t="str">
            <v>-</v>
          </cell>
          <cell r="F642">
            <v>5.1834852322546903E-5</v>
          </cell>
          <cell r="M642">
            <v>1.9444323501732901E-5</v>
          </cell>
          <cell r="N642">
            <v>1.1354246240732499E-5</v>
          </cell>
          <cell r="O642">
            <v>6.5711277231259699E-8</v>
          </cell>
          <cell r="P642">
            <v>4.0987633484969097E-5</v>
          </cell>
        </row>
        <row r="643">
          <cell r="B643" t="str">
            <v>RHNS-CHPNGA</v>
          </cell>
          <cell r="C643" t="str">
            <v>VAR_cap</v>
          </cell>
          <cell r="D643" t="str">
            <v>-</v>
          </cell>
          <cell r="F643">
            <v>5.1834852322546903E-5</v>
          </cell>
          <cell r="G643">
            <v>5.1834852322546903E-5</v>
          </cell>
          <cell r="H643">
            <v>5.1834852322546903E-5</v>
          </cell>
          <cell r="I643">
            <v>5.1834852322546903E-5</v>
          </cell>
          <cell r="J643">
            <v>3.1858672394461526E-5</v>
          </cell>
          <cell r="M643">
            <v>1.9444323501732901E-5</v>
          </cell>
          <cell r="N643">
            <v>3.0798569742465302E-5</v>
          </cell>
          <cell r="O643">
            <v>3.0844669038861141E-5</v>
          </cell>
          <cell r="P643">
            <v>7.1782856552010768E-5</v>
          </cell>
        </row>
        <row r="644">
          <cell r="B644" t="str">
            <v>ENUC_BEZ</v>
          </cell>
          <cell r="C644" t="str">
            <v>VAR_fout</v>
          </cell>
          <cell r="D644" t="str">
            <v>ELC</v>
          </cell>
          <cell r="E644">
            <v>20.224800378544735</v>
          </cell>
          <cell r="F644">
            <v>20.224796822207821</v>
          </cell>
          <cell r="G644">
            <v>12.615514689028151</v>
          </cell>
          <cell r="H644">
            <v>10.924691667857921</v>
          </cell>
        </row>
        <row r="645">
          <cell r="B645" t="str">
            <v>ENUC_BEZ</v>
          </cell>
          <cell r="C645" t="str">
            <v>VAR_fin</v>
          </cell>
          <cell r="D645" t="str">
            <v>URN</v>
          </cell>
          <cell r="E645">
            <v>60.972096166308475</v>
          </cell>
          <cell r="F645">
            <v>60.972085444950906</v>
          </cell>
          <cell r="G645">
            <v>38.032235691329362</v>
          </cell>
          <cell r="H645">
            <v>32.934878885950795</v>
          </cell>
        </row>
        <row r="646">
          <cell r="B646" t="str">
            <v>ENUC_BEZ</v>
          </cell>
          <cell r="C646" t="str">
            <v>VAR_cap</v>
          </cell>
          <cell r="D646" t="str">
            <v>-</v>
          </cell>
          <cell r="E646">
            <v>0.73</v>
          </cell>
          <cell r="F646">
            <v>0.72999990799183478</v>
          </cell>
          <cell r="G646">
            <v>0.47116535254960801</v>
          </cell>
          <cell r="H646">
            <v>0.39431913210352704</v>
          </cell>
        </row>
        <row r="647">
          <cell r="B647" t="str">
            <v>RHNM-CHPWOD</v>
          </cell>
          <cell r="C647" t="str">
            <v>VAR_fout</v>
          </cell>
          <cell r="D647" t="str">
            <v>RHNM_LTH_CHPWOD</v>
          </cell>
          <cell r="H647">
            <v>4.4489028473678296E-4</v>
          </cell>
          <cell r="I647">
            <v>7.8264904489010298E-4</v>
          </cell>
          <cell r="J647">
            <v>3.0411000167419201E-3</v>
          </cell>
          <cell r="K647">
            <v>3.6262341341680485E-3</v>
          </cell>
          <cell r="L647">
            <v>1.5698805476043597E-3</v>
          </cell>
          <cell r="M647">
            <v>1.9386234152621936E-3</v>
          </cell>
          <cell r="N647">
            <v>3.6057679028201062E-3</v>
          </cell>
          <cell r="O647">
            <v>1.5930483555906746E-3</v>
          </cell>
          <cell r="P647">
            <v>2.4830552234985093E-3</v>
          </cell>
        </row>
        <row r="648">
          <cell r="B648" t="str">
            <v>RHNM-CHPWOD</v>
          </cell>
          <cell r="C648" t="str">
            <v>VAR_fout</v>
          </cell>
          <cell r="D648" t="str">
            <v>RHNM_KEV_WOD_ELC_CHP</v>
          </cell>
          <cell r="H648">
            <v>1.6724579222512377E-4</v>
          </cell>
          <cell r="I648">
            <v>2.9421806687535335E-4</v>
          </cell>
          <cell r="J648">
            <v>1.1432283396270542E-3</v>
          </cell>
          <cell r="K648">
            <v>1.3631954245113213E-3</v>
          </cell>
          <cell r="L648">
            <v>5.9015879845126769E-4</v>
          </cell>
          <cell r="M648">
            <v>7.2877880240412017E-4</v>
          </cell>
          <cell r="N648">
            <v>1.3555016375416322E-3</v>
          </cell>
          <cell r="O648">
            <v>5.9886817812019721E-4</v>
          </cell>
          <cell r="P648">
            <v>9.3344483401888278E-4</v>
          </cell>
        </row>
        <row r="649">
          <cell r="B649" t="str">
            <v>RHNM-CHPWOD</v>
          </cell>
          <cell r="C649" t="str">
            <v>VAR_fin</v>
          </cell>
          <cell r="D649" t="str">
            <v>RWOD</v>
          </cell>
          <cell r="H649">
            <v>8.297098962336887E-4</v>
          </cell>
          <cell r="I649">
            <v>1.3800059011569988E-3</v>
          </cell>
          <cell r="J649">
            <v>4.4706351438297195E-3</v>
          </cell>
          <cell r="K649">
            <v>5.0122625865132312E-3</v>
          </cell>
          <cell r="L649">
            <v>2.1954084558686278E-3</v>
          </cell>
          <cell r="M649">
            <v>2.6554240350101671E-3</v>
          </cell>
          <cell r="N649">
            <v>5.0030804488020971E-3</v>
          </cell>
          <cell r="O649">
            <v>2.2473608837514014E-3</v>
          </cell>
          <cell r="P649">
            <v>3.9947614035470832E-3</v>
          </cell>
        </row>
        <row r="650">
          <cell r="B650" t="str">
            <v>RHNM-CHPWOD</v>
          </cell>
          <cell r="C650" t="str">
            <v>VAR_ncap</v>
          </cell>
          <cell r="D650" t="str">
            <v>-</v>
          </cell>
          <cell r="H650">
            <v>1.31500060040785E-5</v>
          </cell>
          <cell r="I650">
            <v>2.1799663644231999E-5</v>
          </cell>
          <cell r="J650">
            <v>5.2503761271754099E-5</v>
          </cell>
          <cell r="K650">
            <v>2.7029738739732999E-5</v>
          </cell>
          <cell r="L650">
            <v>3.2816413192501802E-6</v>
          </cell>
          <cell r="M650">
            <v>2.1745944484504199E-5</v>
          </cell>
          <cell r="N650">
            <v>7.9204234477678995E-5</v>
          </cell>
          <cell r="O650">
            <v>2.6018467507257797E-7</v>
          </cell>
          <cell r="P650">
            <v>1.1012024471431601E-5</v>
          </cell>
        </row>
        <row r="651">
          <cell r="B651" t="str">
            <v>RHNM-CHPWOD</v>
          </cell>
          <cell r="C651" t="str">
            <v>VAR_cap</v>
          </cell>
          <cell r="D651" t="str">
            <v>-</v>
          </cell>
          <cell r="H651">
            <v>1.31500060040785E-5</v>
          </cell>
          <cell r="I651">
            <v>3.4925390625404041E-5</v>
          </cell>
          <cell r="J651">
            <v>8.4878526497385453E-5</v>
          </cell>
          <cell r="K651">
            <v>1.0130242754374708E-4</v>
          </cell>
          <cell r="L651">
            <v>7.9155176248150918E-5</v>
          </cell>
          <cell r="M651">
            <v>5.5760362213133769E-5</v>
          </cell>
          <cell r="N651">
            <v>1.0417819000164136E-4</v>
          </cell>
          <cell r="O651">
            <v>8.0316301939551102E-5</v>
          </cell>
          <cell r="P651">
            <v>9.0290599690191444E-5</v>
          </cell>
        </row>
        <row r="652">
          <cell r="B652" t="str">
            <v>RHNM-SHSTG-CHPNGA</v>
          </cell>
          <cell r="C652" t="str">
            <v>VAR_fout</v>
          </cell>
          <cell r="D652" t="str">
            <v>AUX_RNM-CHPNGA_OUT</v>
          </cell>
          <cell r="E652">
            <v>5.5145090774553098E-5</v>
          </cell>
          <cell r="F652">
            <v>2.6245285637903613E-5</v>
          </cell>
          <cell r="G652">
            <v>1.1868735944967302E-3</v>
          </cell>
          <cell r="H652">
            <v>1.9202513983309479E-3</v>
          </cell>
          <cell r="I652">
            <v>2.0204509518329476E-3</v>
          </cell>
          <cell r="J652">
            <v>2.8208372331367253E-3</v>
          </cell>
          <cell r="K652">
            <v>1.0404691297234433E-4</v>
          </cell>
          <cell r="L652">
            <v>1.478191697363063E-4</v>
          </cell>
          <cell r="M652">
            <v>8.002874950101196E-4</v>
          </cell>
          <cell r="N652">
            <v>1.100830593794394E-3</v>
          </cell>
          <cell r="O652">
            <v>1.1147756622770506E-3</v>
          </cell>
          <cell r="P652">
            <v>3.0253148619950113E-3</v>
          </cell>
        </row>
        <row r="653">
          <cell r="B653" t="str">
            <v>RHNM-SHSTG-CHPNGA</v>
          </cell>
          <cell r="C653" t="str">
            <v>VAR_fout</v>
          </cell>
          <cell r="D653" t="str">
            <v>RHNM_LTH_CHPNGA</v>
          </cell>
          <cell r="E653">
            <v>5.5145090774552976E-5</v>
          </cell>
          <cell r="F653">
            <v>2.6262782494995493E-5</v>
          </cell>
          <cell r="G653">
            <v>1.1881099211576642E-3</v>
          </cell>
          <cell r="H653">
            <v>1.9202513983309479E-3</v>
          </cell>
          <cell r="I653">
            <v>2.0223079839577903E-3</v>
          </cell>
          <cell r="J653">
            <v>2.8208372331367166E-3</v>
          </cell>
          <cell r="K653">
            <v>1.0413191862019725E-4</v>
          </cell>
          <cell r="L653">
            <v>1.4781916973630624E-4</v>
          </cell>
          <cell r="M653">
            <v>8.0028749501011894E-4</v>
          </cell>
          <cell r="N653">
            <v>1.1008305937943927E-3</v>
          </cell>
          <cell r="O653">
            <v>1.1147756622770491E-3</v>
          </cell>
          <cell r="P653">
            <v>3.0253148619950087E-3</v>
          </cell>
        </row>
        <row r="654">
          <cell r="B654" t="str">
            <v>RHNM-SHSTG-CHPNGA</v>
          </cell>
          <cell r="C654" t="str">
            <v>VAR_fin</v>
          </cell>
          <cell r="D654" t="str">
            <v>AUX_RNM-CHPNGA_IN</v>
          </cell>
          <cell r="E654">
            <v>4.3775721314049452E-5</v>
          </cell>
          <cell r="F654">
            <v>3.4666051467171978E-5</v>
          </cell>
          <cell r="G654">
            <v>1.5332445276772151E-3</v>
          </cell>
          <cell r="H654">
            <v>2.4002807843348283E-3</v>
          </cell>
          <cell r="I654">
            <v>2.4515135555169599E-3</v>
          </cell>
          <cell r="J654">
            <v>3.3189055750992083E-3</v>
          </cell>
          <cell r="K654">
            <v>8.5942666916817234E-5</v>
          </cell>
          <cell r="L654">
            <v>1.2414400891549117E-4</v>
          </cell>
          <cell r="M654">
            <v>8.8948343455222964E-4</v>
          </cell>
          <cell r="N654">
            <v>1.2241514649514709E-3</v>
          </cell>
          <cell r="O654">
            <v>1.2389186310386936E-3</v>
          </cell>
          <cell r="P654">
            <v>3.362671382722655E-3</v>
          </cell>
        </row>
        <row r="655">
          <cell r="B655" t="str">
            <v>RHNM-SHSTG-CHPNGA</v>
          </cell>
          <cell r="C655" t="str">
            <v>VAR_fin</v>
          </cell>
          <cell r="D655" t="str">
            <v>RHNM_LTH_CHPNGA</v>
          </cell>
          <cell r="E655">
            <v>4.3775721314049452E-5</v>
          </cell>
          <cell r="F655">
            <v>3.4666051467171978E-5</v>
          </cell>
          <cell r="G655">
            <v>1.5332445276772151E-3</v>
          </cell>
          <cell r="H655">
            <v>2.4002807843348283E-3</v>
          </cell>
          <cell r="I655">
            <v>2.4515135555169599E-3</v>
          </cell>
          <cell r="J655">
            <v>3.3189055750992083E-3</v>
          </cell>
          <cell r="K655">
            <v>8.5942666916817234E-5</v>
          </cell>
          <cell r="L655">
            <v>1.2414400891549117E-4</v>
          </cell>
          <cell r="M655">
            <v>8.8948343455222964E-4</v>
          </cell>
          <cell r="N655">
            <v>1.2241514649514709E-3</v>
          </cell>
          <cell r="O655">
            <v>1.2389186310386936E-3</v>
          </cell>
          <cell r="P655">
            <v>3.362671382722655E-3</v>
          </cell>
        </row>
        <row r="656">
          <cell r="B656" t="str">
            <v>RHNM-SHSTG-CHPNGA</v>
          </cell>
          <cell r="C656" t="str">
            <v>VAR_ncap</v>
          </cell>
          <cell r="D656" t="str">
            <v>-</v>
          </cell>
          <cell r="E656">
            <v>8.6859230931217598E-4</v>
          </cell>
          <cell r="F656">
            <v>2.5301766158513101E-5</v>
          </cell>
          <cell r="G656">
            <v>2.4288476891818998E-5</v>
          </cell>
          <cell r="H656">
            <v>1.4558728098862501E-5</v>
          </cell>
          <cell r="I656">
            <v>7.5278968285621896E-4</v>
          </cell>
          <cell r="J656">
            <v>5.0000777433562299E-5</v>
          </cell>
          <cell r="K656">
            <v>1.48360536076078E-5</v>
          </cell>
          <cell r="L656">
            <v>9.6381256878619304E-4</v>
          </cell>
          <cell r="M656">
            <v>8.3254977881455904E-5</v>
          </cell>
          <cell r="N656">
            <v>9.857368510206091E-4</v>
          </cell>
          <cell r="O656">
            <v>3.4566380436600399E-4</v>
          </cell>
          <cell r="P656">
            <v>2.0831859754436902E-3</v>
          </cell>
        </row>
        <row r="657">
          <cell r="B657" t="str">
            <v>RHNM-SHSTG-CHPNGA</v>
          </cell>
          <cell r="C657" t="str">
            <v>VAR_cap</v>
          </cell>
          <cell r="D657" t="str">
            <v>-</v>
          </cell>
          <cell r="E657">
            <v>8.6859230931217598E-4</v>
          </cell>
          <cell r="F657">
            <v>8.9254992671959166E-4</v>
          </cell>
          <cell r="G657">
            <v>9.1258139608732059E-4</v>
          </cell>
          <cell r="H657">
            <v>9.1588792806162418E-4</v>
          </cell>
          <cell r="I657">
            <v>1.0109744435863109E-3</v>
          </cell>
          <cell r="J657">
            <v>8.1058964651947133E-4</v>
          </cell>
          <cell r="K657">
            <v>8.0021793411508757E-4</v>
          </cell>
          <cell r="L657">
            <v>1.0154653872644971E-3</v>
          </cell>
          <cell r="M657">
            <v>1.0545273965497687E-3</v>
          </cell>
          <cell r="N657">
            <v>2.0165617606777721E-3</v>
          </cell>
          <cell r="O657">
            <v>1.5348339685782916E-3</v>
          </cell>
          <cell r="P657">
            <v>3.3998877641673187E-3</v>
          </cell>
        </row>
        <row r="658">
          <cell r="B658" t="str">
            <v>CT_CWODBDS</v>
          </cell>
          <cell r="C658" t="str">
            <v>VAR_fout</v>
          </cell>
          <cell r="D658" t="str">
            <v>BDS</v>
          </cell>
          <cell r="E658">
            <v>0.73220403221979558</v>
          </cell>
          <cell r="F658">
            <v>0.63724248637615022</v>
          </cell>
          <cell r="G658">
            <v>0.47902311240655793</v>
          </cell>
          <cell r="H658">
            <v>7.6976258014203159E-5</v>
          </cell>
          <cell r="I658">
            <v>1.5354380425048188E-4</v>
          </cell>
          <cell r="J658">
            <v>8.7283868426824495E-5</v>
          </cell>
          <cell r="K658">
            <v>4.3425038506833097E-5</v>
          </cell>
          <cell r="L658">
            <v>2.6393560425764914E-5</v>
          </cell>
          <cell r="M658">
            <v>2.4598250222621158E-5</v>
          </cell>
          <cell r="N658">
            <v>7.3141577207451726E-5</v>
          </cell>
          <cell r="O658">
            <v>2.9718606552571884E-5</v>
          </cell>
          <cell r="P658">
            <v>1.350145346494933E-4</v>
          </cell>
        </row>
        <row r="659">
          <cell r="B659" t="str">
            <v>CT_CWODBDS</v>
          </cell>
          <cell r="C659" t="str">
            <v>VAR_fout</v>
          </cell>
          <cell r="D659" t="str">
            <v>LTH</v>
          </cell>
          <cell r="E659">
            <v>0.2855595725657194</v>
          </cell>
          <cell r="F659">
            <v>0.24852456968669845</v>
          </cell>
          <cell r="G659">
            <v>0.18681901383855737</v>
          </cell>
          <cell r="H659">
            <v>3.0020740625539203E-5</v>
          </cell>
          <cell r="I659">
            <v>5.988208365768782E-5</v>
          </cell>
          <cell r="J659">
            <v>3.4040708686461511E-5</v>
          </cell>
          <cell r="K659">
            <v>1.6935765017664885E-5</v>
          </cell>
          <cell r="L659">
            <v>1.0293488566048311E-5</v>
          </cell>
          <cell r="M659">
            <v>9.5933175868222388E-6</v>
          </cell>
          <cell r="N659">
            <v>2.8525215110906134E-5</v>
          </cell>
          <cell r="O659">
            <v>1.1590256555503022E-5</v>
          </cell>
          <cell r="P659">
            <v>5.2655668513302316E-5</v>
          </cell>
        </row>
        <row r="660">
          <cell r="B660" t="str">
            <v>CT_CWODBDS</v>
          </cell>
          <cell r="C660" t="str">
            <v>VAR_fin</v>
          </cell>
          <cell r="D660" t="str">
            <v>CWOD</v>
          </cell>
          <cell r="E660">
            <v>2.0864153898103068</v>
          </cell>
          <cell r="F660">
            <v>1.8158224649288413</v>
          </cell>
          <cell r="G660">
            <v>1.3649763588024859</v>
          </cell>
          <cell r="H660">
            <v>2.1934384721147184E-4</v>
          </cell>
          <cell r="I660">
            <v>4.3752307021174743E-4</v>
          </cell>
          <cell r="J660">
            <v>2.4871538308223623E-4</v>
          </cell>
          <cell r="K660">
            <v>1.2373964722522089E-4</v>
          </cell>
          <cell r="L660">
            <v>7.5208450433217149E-5</v>
          </cell>
          <cell r="M660">
            <v>7.009271400935894E-5</v>
          </cell>
          <cell r="N660">
            <v>2.0841692425263358E-4</v>
          </cell>
          <cell r="O660">
            <v>8.4683169371553636E-5</v>
          </cell>
          <cell r="P660">
            <v>3.8472391648373093E-4</v>
          </cell>
        </row>
        <row r="661">
          <cell r="B661" t="str">
            <v>CT_CWODBDS</v>
          </cell>
          <cell r="C661" t="str">
            <v>VAR_fin</v>
          </cell>
          <cell r="D661" t="str">
            <v>CELC</v>
          </cell>
          <cell r="E661">
            <v>5.0888180239275736E-2</v>
          </cell>
          <cell r="F661">
            <v>4.4288352803142424E-2</v>
          </cell>
          <cell r="G661">
            <v>3.3292106312255793E-2</v>
          </cell>
          <cell r="H661">
            <v>5.3498499319871161E-6</v>
          </cell>
          <cell r="I661">
            <v>1.0671294395408487E-5</v>
          </cell>
          <cell r="J661">
            <v>6.0662288556642998E-6</v>
          </cell>
          <cell r="K661">
            <v>3.0180401762248993E-6</v>
          </cell>
          <cell r="L661">
            <v>1.8343524495906619E-6</v>
          </cell>
          <cell r="M661">
            <v>1.7095783904721705E-6</v>
          </cell>
          <cell r="N661">
            <v>5.0833396159178944E-6</v>
          </cell>
          <cell r="O661">
            <v>2.0654431554037468E-6</v>
          </cell>
          <cell r="P661">
            <v>9.3835101581397823E-6</v>
          </cell>
        </row>
        <row r="662">
          <cell r="B662" t="str">
            <v>CT_CWODBDS</v>
          </cell>
          <cell r="C662" t="str">
            <v>VAR_ncap</v>
          </cell>
          <cell r="D662" t="str">
            <v>-</v>
          </cell>
          <cell r="E662">
            <v>4.5078424163921202E-8</v>
          </cell>
          <cell r="F662">
            <v>2.4738326052325799E-8</v>
          </cell>
          <cell r="G662">
            <v>2.0730838614939001E-8</v>
          </cell>
          <cell r="H662">
            <v>4.60220921969822E-8</v>
          </cell>
          <cell r="I662">
            <v>8.8064988321136908E-6</v>
          </cell>
          <cell r="J662">
            <v>6.0072174350050596E-7</v>
          </cell>
          <cell r="K662">
            <v>4.8302502684190502E-7</v>
          </cell>
          <cell r="L662">
            <v>6.8823406332824504E-6</v>
          </cell>
          <cell r="M662">
            <v>1.16822851375146E-6</v>
          </cell>
          <cell r="N662">
            <v>1.10707014390007E-5</v>
          </cell>
          <cell r="O662">
            <v>2.5178608080714402E-7</v>
          </cell>
          <cell r="P662">
            <v>2.70141178421804E-5</v>
          </cell>
        </row>
        <row r="663">
          <cell r="B663" t="str">
            <v>CT_CWODBDS</v>
          </cell>
          <cell r="C663" t="str">
            <v>VAR_cap</v>
          </cell>
          <cell r="D663" t="str">
            <v>-</v>
          </cell>
          <cell r="E663">
            <v>3.796893812602066E-2</v>
          </cell>
          <cell r="F663">
            <v>3.3044247262204215E-2</v>
          </cell>
          <cell r="G663">
            <v>2.4839847861433124E-2</v>
          </cell>
          <cell r="H663">
            <v>1.5079468147327635E-5</v>
          </cell>
          <cell r="I663">
            <v>1.2601778112412282E-5</v>
          </cell>
          <cell r="J663">
            <v>9.3524260536887936E-6</v>
          </cell>
          <cell r="K663">
            <v>9.7727182217202622E-6</v>
          </cell>
          <cell r="L663">
            <v>1.6505344765276046E-5</v>
          </cell>
          <cell r="M663">
            <v>1.1295662834608274E-5</v>
          </cell>
          <cell r="N663">
            <v>1.9274006750219055E-5</v>
          </cell>
          <cell r="O663">
            <v>1.8893115182334235E-5</v>
          </cell>
          <cell r="P663">
            <v>3.9018226673745073E-5</v>
          </cell>
        </row>
        <row r="664">
          <cell r="B664" t="str">
            <v>RHNS-EBAT</v>
          </cell>
          <cell r="C664" t="str">
            <v>VAR_fout</v>
          </cell>
          <cell r="D664" t="str">
            <v>RHNS_ELC</v>
          </cell>
          <cell r="E664">
            <v>3.3385598838976178E-4</v>
          </cell>
          <cell r="F664">
            <v>3.3352806753748188E-4</v>
          </cell>
          <cell r="G664">
            <v>3.3463489580668794E-4</v>
          </cell>
          <cell r="H664">
            <v>1.399136088372166E-2</v>
          </cell>
          <cell r="I664">
            <v>2.1453271821119498E-2</v>
          </cell>
          <cell r="J664">
            <v>1.4300261609100563E-2</v>
          </cell>
          <cell r="K664">
            <v>1.9756968566603427E-2</v>
          </cell>
          <cell r="L664">
            <v>2.6031194009459867E-2</v>
          </cell>
          <cell r="M664">
            <v>1.8658826658128364E-2</v>
          </cell>
          <cell r="N664">
            <v>3.2260144130461368E-2</v>
          </cell>
          <cell r="O664">
            <v>2.9261494407770237E-2</v>
          </cell>
          <cell r="P664">
            <v>4.5879704822952498E-2</v>
          </cell>
        </row>
        <row r="665">
          <cell r="B665" t="str">
            <v>RHNS-EBAT</v>
          </cell>
          <cell r="C665" t="str">
            <v>VAR_fout</v>
          </cell>
          <cell r="D665" t="str">
            <v>AUX_RHNS-EBAT_OUT</v>
          </cell>
          <cell r="E665">
            <v>3.3385598838976211E-4</v>
          </cell>
          <cell r="F665">
            <v>3.3352806753748221E-4</v>
          </cell>
          <cell r="G665">
            <v>3.3463489580668826E-4</v>
          </cell>
          <cell r="H665">
            <v>1.3991360883721682E-2</v>
          </cell>
          <cell r="I665">
            <v>2.1453271821119523E-2</v>
          </cell>
          <cell r="J665">
            <v>1.4300261609100574E-2</v>
          </cell>
          <cell r="K665">
            <v>1.9756968566603444E-2</v>
          </cell>
          <cell r="L665">
            <v>2.6031194009459899E-2</v>
          </cell>
          <cell r="M665">
            <v>1.8658826658128382E-2</v>
          </cell>
          <cell r="N665">
            <v>3.226014413046141E-2</v>
          </cell>
          <cell r="O665">
            <v>2.9261494407770268E-2</v>
          </cell>
          <cell r="P665">
            <v>4.5879704822952547E-2</v>
          </cell>
        </row>
        <row r="666">
          <cell r="B666" t="str">
            <v>RHNS-EBAT</v>
          </cell>
          <cell r="C666" t="str">
            <v>VAR_fin</v>
          </cell>
          <cell r="D666" t="str">
            <v>RHNS_ELC</v>
          </cell>
          <cell r="E666">
            <v>3.6940618924248314E-4</v>
          </cell>
          <cell r="F666">
            <v>3.6909681837152231E-4</v>
          </cell>
          <cell r="G666">
            <v>3.7021420845390063E-4</v>
          </cell>
          <cell r="H666">
            <v>1.5472669520855424E-2</v>
          </cell>
          <cell r="I666">
            <v>2.3724533876885827E-2</v>
          </cell>
          <cell r="J666">
            <v>1.5814192446230585E-2</v>
          </cell>
          <cell r="K666">
            <v>2.1848601740870839E-2</v>
          </cell>
          <cell r="L666">
            <v>2.8787306782953437E-2</v>
          </cell>
          <cell r="M666">
            <v>2.063428705950995E-2</v>
          </cell>
          <cell r="N666">
            <v>3.5675836606832226E-2</v>
          </cell>
          <cell r="O666">
            <v>3.2359510493906896E-2</v>
          </cell>
          <cell r="P666">
            <v>5.0737239012114466E-2</v>
          </cell>
        </row>
        <row r="667">
          <cell r="B667" t="str">
            <v>RHNS-EBAT</v>
          </cell>
          <cell r="C667" t="str">
            <v>VAR_fin</v>
          </cell>
          <cell r="D667" t="str">
            <v>AUX_RHNS-EBAT_IN</v>
          </cell>
          <cell r="E667">
            <v>3.6940618924248314E-4</v>
          </cell>
          <cell r="F667">
            <v>3.6909681837152231E-4</v>
          </cell>
          <cell r="G667">
            <v>3.7021420845390063E-4</v>
          </cell>
          <cell r="H667">
            <v>1.5472669520855424E-2</v>
          </cell>
          <cell r="I667">
            <v>2.3724533876885827E-2</v>
          </cell>
          <cell r="J667">
            <v>1.5814192446230585E-2</v>
          </cell>
          <cell r="K667">
            <v>2.1848601740870839E-2</v>
          </cell>
          <cell r="L667">
            <v>2.8787306782953437E-2</v>
          </cell>
          <cell r="M667">
            <v>2.063428705950995E-2</v>
          </cell>
          <cell r="N667">
            <v>3.5675836606832226E-2</v>
          </cell>
          <cell r="O667">
            <v>3.2359510493906896E-2</v>
          </cell>
          <cell r="P667">
            <v>5.0737239012114466E-2</v>
          </cell>
        </row>
        <row r="668">
          <cell r="B668" t="str">
            <v>RHNS-EBAT</v>
          </cell>
          <cell r="C668" t="str">
            <v>VAR_ncap</v>
          </cell>
          <cell r="D668" t="str">
            <v>-</v>
          </cell>
          <cell r="E668">
            <v>1.33864385144394E-4</v>
          </cell>
          <cell r="F668">
            <v>2.1509217252592201E-7</v>
          </cell>
          <cell r="G668">
            <v>5.7355490174978995E-7</v>
          </cell>
          <cell r="H668">
            <v>1.05763075916139E-2</v>
          </cell>
          <cell r="I668">
            <v>2.8446273302269899E-4</v>
          </cell>
          <cell r="J668">
            <v>4.2916143146745998E-3</v>
          </cell>
          <cell r="K668">
            <v>5.18556168675761E-3</v>
          </cell>
          <cell r="L668">
            <v>4.0390951842343998E-3</v>
          </cell>
          <cell r="M668">
            <v>1.2754097472133801E-3</v>
          </cell>
          <cell r="N668">
            <v>9.8702194336520391E-3</v>
          </cell>
          <cell r="O668">
            <v>1.8905961507098899E-3</v>
          </cell>
          <cell r="P668">
            <v>1.02423839266044E-2</v>
          </cell>
        </row>
        <row r="669">
          <cell r="B669" t="str">
            <v>RHNS-EBAT</v>
          </cell>
          <cell r="C669" t="str">
            <v>VAR_cap</v>
          </cell>
          <cell r="D669" t="str">
            <v>-</v>
          </cell>
          <cell r="E669">
            <v>1.3660869463100653E-4</v>
          </cell>
          <cell r="F669">
            <v>1.3675789540731971E-4</v>
          </cell>
          <cell r="G669">
            <v>1.3719461764674027E-4</v>
          </cell>
          <cell r="H669">
            <v>1.0674829708573138E-2</v>
          </cell>
          <cell r="I669">
            <v>1.0860949834637668E-2</v>
          </cell>
          <cell r="J669">
            <v>6.7969479814159166E-3</v>
          </cell>
          <cell r="K669">
            <v>9.6245355605177399E-3</v>
          </cell>
          <cell r="L669">
            <v>1.0690369578121721E-2</v>
          </cell>
          <cell r="M669">
            <v>7.6468435022449058E-3</v>
          </cell>
          <cell r="N669">
            <v>1.3214703298455609E-2</v>
          </cell>
          <cell r="O669">
            <v>1.1986466113516068E-2</v>
          </cell>
          <cell r="P669">
            <v>1.8793531543433505E-2</v>
          </cell>
        </row>
        <row r="670">
          <cell r="B670" t="str">
            <v>G-INTC-EXP00-AT</v>
          </cell>
          <cell r="C670" t="str">
            <v>VAR_fout</v>
          </cell>
          <cell r="D670" t="str">
            <v>ELC_E-AT</v>
          </cell>
          <cell r="E670">
            <v>6.2295561628723659</v>
          </cell>
          <cell r="F670">
            <v>2.2464659764930396E-4</v>
          </cell>
          <cell r="G670">
            <v>2.842644883317393E-4</v>
          </cell>
          <cell r="H670">
            <v>7.1740055280899962E-5</v>
          </cell>
          <cell r="I670">
            <v>1.0277525873390117E-4</v>
          </cell>
          <cell r="J670">
            <v>9.2342268031131474E-5</v>
          </cell>
          <cell r="K670">
            <v>7.2227609772002028E-5</v>
          </cell>
          <cell r="L670">
            <v>6.4205585658112013E-5</v>
          </cell>
          <cell r="M670">
            <v>3.8333619348647787E-5</v>
          </cell>
          <cell r="N670">
            <v>4.8520773331338192E-5</v>
          </cell>
          <cell r="O670">
            <v>4.6802046745725838E-5</v>
          </cell>
          <cell r="P670">
            <v>7.8441765153252935E-5</v>
          </cell>
        </row>
        <row r="671">
          <cell r="B671" t="str">
            <v>G-INTC-EXP00-AT</v>
          </cell>
          <cell r="C671" t="str">
            <v>VAR_fin</v>
          </cell>
          <cell r="D671" t="str">
            <v>ELC</v>
          </cell>
          <cell r="E671">
            <v>6.2295561628723659</v>
          </cell>
          <cell r="F671">
            <v>2.2464659764930396E-4</v>
          </cell>
          <cell r="G671">
            <v>2.842644883317393E-4</v>
          </cell>
          <cell r="H671">
            <v>7.1740055280899962E-5</v>
          </cell>
          <cell r="I671">
            <v>1.0277525873390117E-4</v>
          </cell>
          <cell r="J671">
            <v>9.2342268031131474E-5</v>
          </cell>
          <cell r="K671">
            <v>7.2227609772002028E-5</v>
          </cell>
          <cell r="L671">
            <v>6.4205585658112013E-5</v>
          </cell>
          <cell r="M671">
            <v>3.8333619348647787E-5</v>
          </cell>
          <cell r="N671">
            <v>4.8520773331338192E-5</v>
          </cell>
          <cell r="O671">
            <v>4.6802046745725838E-5</v>
          </cell>
          <cell r="P671">
            <v>7.8441765153252935E-5</v>
          </cell>
        </row>
        <row r="672">
          <cell r="B672" t="str">
            <v>G-INTC-EXP00-AT</v>
          </cell>
          <cell r="C672" t="str">
            <v>VAR_ncap</v>
          </cell>
          <cell r="D672" t="str">
            <v>-</v>
          </cell>
          <cell r="E672">
            <v>1.1350746155881001E-7</v>
          </cell>
          <cell r="F672">
            <v>1.2109788641474799E-7</v>
          </cell>
          <cell r="G672">
            <v>1.66303597366833E-7</v>
          </cell>
          <cell r="H672">
            <v>1.9281386068424199E-7</v>
          </cell>
          <cell r="I672">
            <v>2.6016483436627E-7</v>
          </cell>
          <cell r="J672">
            <v>3.6945261404144201E-7</v>
          </cell>
          <cell r="K672">
            <v>3.9612879494051601E-7</v>
          </cell>
          <cell r="L672">
            <v>1.2107998011360601E-6</v>
          </cell>
          <cell r="M672">
            <v>1.33079523068516E-6</v>
          </cell>
          <cell r="N672">
            <v>9.2422651709813696E-5</v>
          </cell>
        </row>
        <row r="673">
          <cell r="B673" t="str">
            <v>G-INTC-EXP00-AT</v>
          </cell>
          <cell r="C673" t="str">
            <v>VAR_cap</v>
          </cell>
          <cell r="D673" t="str">
            <v>-</v>
          </cell>
          <cell r="E673">
            <v>0.23214779236377991</v>
          </cell>
          <cell r="F673">
            <v>1.6838716731992776E-4</v>
          </cell>
          <cell r="G673">
            <v>1.6777156834990592E-4</v>
          </cell>
          <cell r="H673">
            <v>1.6710839962152946E-4</v>
          </cell>
          <cell r="I673">
            <v>1.6605987662954291E-4</v>
          </cell>
          <cell r="J673">
            <v>1.6478340178593953E-4</v>
          </cell>
          <cell r="K673">
            <v>1.6397572699999863E-4</v>
          </cell>
          <cell r="L673">
            <v>1.6327105692437449E-4</v>
          </cell>
          <cell r="M673">
            <v>1.6329322734454088E-4</v>
          </cell>
          <cell r="N673">
            <v>1.6559014294115215E-4</v>
          </cell>
          <cell r="O673">
            <v>1.6757263214128848E-4</v>
          </cell>
          <cell r="P673">
            <v>2.6192503098076969E-4</v>
          </cell>
        </row>
        <row r="674">
          <cell r="B674" t="str">
            <v>ENUC_LRG_GOE</v>
          </cell>
          <cell r="C674" t="str">
            <v>VAR_fout</v>
          </cell>
          <cell r="D674" t="str">
            <v>LTH</v>
          </cell>
          <cell r="M674">
            <v>2.5706836467962351</v>
          </cell>
          <cell r="N674">
            <v>4.447726812097474</v>
          </cell>
          <cell r="O674">
            <v>4.4409450144289337</v>
          </cell>
          <cell r="P674">
            <v>4.428759663749581</v>
          </cell>
        </row>
        <row r="675">
          <cell r="B675" t="str">
            <v>ENUC_LRG_GOE</v>
          </cell>
          <cell r="C675" t="str">
            <v>VAR_fout</v>
          </cell>
          <cell r="D675" t="str">
            <v>ELC</v>
          </cell>
          <cell r="M675">
            <v>7.1932020983149272</v>
          </cell>
          <cell r="N675">
            <v>27.577657118179555</v>
          </cell>
          <cell r="O675">
            <v>27.581550026942615</v>
          </cell>
          <cell r="P675">
            <v>27.574531605693647</v>
          </cell>
        </row>
        <row r="676">
          <cell r="B676" t="str">
            <v>ENUC_LRG_GOE</v>
          </cell>
          <cell r="C676" t="str">
            <v>VAR_fin</v>
          </cell>
          <cell r="D676" t="str">
            <v>URN</v>
          </cell>
          <cell r="M676">
            <v>22.836721249736492</v>
          </cell>
          <cell r="N676">
            <v>85.148135447747137</v>
          </cell>
          <cell r="O676">
            <v>85.15686350238758</v>
          </cell>
          <cell r="P676">
            <v>85.130272938810833</v>
          </cell>
        </row>
        <row r="677">
          <cell r="B677" t="str">
            <v>ENUC_LRG_GOE</v>
          </cell>
          <cell r="C677" t="str">
            <v>VAR_ncap</v>
          </cell>
          <cell r="D677" t="str">
            <v>-</v>
          </cell>
          <cell r="L677">
            <v>1.06202261113269</v>
          </cell>
          <cell r="M677">
            <v>9.7846087920692599E-8</v>
          </cell>
          <cell r="N677">
            <v>2.01963683407501E-7</v>
          </cell>
          <cell r="O677">
            <v>1.16769876051961E-6</v>
          </cell>
        </row>
        <row r="678">
          <cell r="B678" t="str">
            <v>ENUC_LRG_GOE</v>
          </cell>
          <cell r="C678" t="str">
            <v>VAR_cap</v>
          </cell>
          <cell r="D678" t="str">
            <v>-</v>
          </cell>
          <cell r="M678">
            <v>0.28494411184456703</v>
          </cell>
          <cell r="N678">
            <v>1.0620226836039099</v>
          </cell>
          <cell r="O678">
            <v>1.0620227730040299</v>
          </cell>
          <cell r="P678">
            <v>1.06202329060473</v>
          </cell>
        </row>
        <row r="679">
          <cell r="B679" t="str">
            <v>G-INTC-IMP00-DE</v>
          </cell>
          <cell r="C679" t="str">
            <v>VAR_fout</v>
          </cell>
          <cell r="D679" t="str">
            <v>ELC</v>
          </cell>
          <cell r="E679">
            <v>46.398476290130859</v>
          </cell>
          <cell r="F679">
            <v>28.971303680737535</v>
          </cell>
          <cell r="G679">
            <v>23.933199888135011</v>
          </cell>
          <cell r="H679">
            <v>30.351856691073632</v>
          </cell>
          <cell r="I679">
            <v>18.25960070519994</v>
          </cell>
          <cell r="J679">
            <v>25.192966494321151</v>
          </cell>
          <cell r="K679">
            <v>26.951923163476156</v>
          </cell>
          <cell r="L679">
            <v>18.814626119579017</v>
          </cell>
          <cell r="M679">
            <v>19.400842505487123</v>
          </cell>
          <cell r="N679">
            <v>0.53237188503541077</v>
          </cell>
          <cell r="O679">
            <v>1.2129067864552702E-3</v>
          </cell>
          <cell r="P679">
            <v>2.420694036755819E-3</v>
          </cell>
        </row>
        <row r="680">
          <cell r="B680" t="str">
            <v>G-INTC-IMP00-DE</v>
          </cell>
          <cell r="C680" t="str">
            <v>VAR_fin</v>
          </cell>
          <cell r="D680" t="str">
            <v>ELC_I-DE</v>
          </cell>
          <cell r="E680">
            <v>46.398476290130859</v>
          </cell>
          <cell r="F680">
            <v>28.971303680737535</v>
          </cell>
          <cell r="G680">
            <v>23.933199888135011</v>
          </cell>
          <cell r="H680">
            <v>30.351856691073632</v>
          </cell>
          <cell r="I680">
            <v>18.25960070519994</v>
          </cell>
          <cell r="J680">
            <v>25.192966494321151</v>
          </cell>
          <cell r="K680">
            <v>26.951923163476156</v>
          </cell>
          <cell r="L680">
            <v>18.814626119579017</v>
          </cell>
          <cell r="M680">
            <v>19.400842505487123</v>
          </cell>
          <cell r="N680">
            <v>0.53237188503541077</v>
          </cell>
          <cell r="O680">
            <v>1.2129067864552702E-3</v>
          </cell>
          <cell r="P680">
            <v>2.420694036755819E-3</v>
          </cell>
        </row>
        <row r="681">
          <cell r="B681" t="str">
            <v>G-INTC-IMP00-DE</v>
          </cell>
          <cell r="C681" t="str">
            <v>VAR_ncap</v>
          </cell>
          <cell r="D681" t="str">
            <v>-</v>
          </cell>
          <cell r="E681">
            <v>7.5528851666248601E-7</v>
          </cell>
          <cell r="F681">
            <v>7.3579806297793498E-7</v>
          </cell>
          <cell r="G681">
            <v>7.9597322612583601E-7</v>
          </cell>
          <cell r="H681">
            <v>9.8273846176795099E-7</v>
          </cell>
          <cell r="I681">
            <v>1.15653798657845E-6</v>
          </cell>
          <cell r="J681">
            <v>1.0837992741133301E-6</v>
          </cell>
          <cell r="K681">
            <v>9.3810802340850298E-7</v>
          </cell>
          <cell r="L681">
            <v>2.70973185567805E-6</v>
          </cell>
          <cell r="M681">
            <v>1.3367655532586201E-4</v>
          </cell>
          <cell r="N681">
            <v>1.5946157131116801E-4</v>
          </cell>
        </row>
        <row r="682">
          <cell r="B682" t="str">
            <v>G-INTC-IMP00-DE</v>
          </cell>
          <cell r="C682" t="str">
            <v>VAR_cap</v>
          </cell>
          <cell r="D682" t="str">
            <v>-</v>
          </cell>
          <cell r="E682">
            <v>2.1147204584528003</v>
          </cell>
          <cell r="F682">
            <v>2.1147073895772399</v>
          </cell>
          <cell r="G682">
            <v>2.1147066512267703</v>
          </cell>
          <cell r="H682">
            <v>2.1147068949289847</v>
          </cell>
          <cell r="I682">
            <v>2.1147071939947648</v>
          </cell>
          <cell r="J682">
            <v>2.1147070781448178</v>
          </cell>
          <cell r="K682">
            <v>2.1147075123978856</v>
          </cell>
          <cell r="L682">
            <v>1.8175138684834784</v>
          </cell>
          <cell r="M682">
            <v>1.8174867813817084</v>
          </cell>
          <cell r="N682">
            <v>7.5400951105137115E-2</v>
          </cell>
          <cell r="O682">
            <v>1.3742366405875405E-4</v>
          </cell>
          <cell r="P682">
            <v>2.9600277374760718E-4</v>
          </cell>
        </row>
        <row r="683">
          <cell r="B683" t="str">
            <v>RHEM-SHSTG-CHPWOD</v>
          </cell>
          <cell r="C683" t="str">
            <v>VAR_fout</v>
          </cell>
          <cell r="D683" t="str">
            <v>AUX_REM-CHPWOD_OUT</v>
          </cell>
          <cell r="E683">
            <v>4.7905465367972669E-5</v>
          </cell>
          <cell r="F683">
            <v>3.1714234600677157E-5</v>
          </cell>
          <cell r="G683">
            <v>5.154367923617664E-5</v>
          </cell>
          <cell r="H683">
            <v>2.6953088898852356E-4</v>
          </cell>
          <cell r="I683">
            <v>2.8672543976584027E-4</v>
          </cell>
          <cell r="J683">
            <v>1.6656579088511817E-2</v>
          </cell>
          <cell r="K683">
            <v>6.2685116107074237E-2</v>
          </cell>
          <cell r="L683">
            <v>2.1253911918522488E-2</v>
          </cell>
          <cell r="M683">
            <v>2.1920565309140799E-2</v>
          </cell>
          <cell r="N683">
            <v>1.8981510594140653E-2</v>
          </cell>
          <cell r="O683">
            <v>1.9753485434886933E-2</v>
          </cell>
          <cell r="P683">
            <v>1.232110640440515E-2</v>
          </cell>
        </row>
        <row r="684">
          <cell r="B684" t="str">
            <v>RHEM-SHSTG-CHPWOD</v>
          </cell>
          <cell r="C684" t="str">
            <v>VAR_fout</v>
          </cell>
          <cell r="D684" t="str">
            <v>RHEM_LTH_CHPWOD</v>
          </cell>
          <cell r="E684">
            <v>4.790546536797254E-5</v>
          </cell>
          <cell r="F684">
            <v>3.1735377423744208E-5</v>
          </cell>
          <cell r="G684">
            <v>5.1597370568714265E-5</v>
          </cell>
          <cell r="H684">
            <v>2.6953088898852356E-4</v>
          </cell>
          <cell r="I684">
            <v>2.8698897417738943E-4</v>
          </cell>
          <cell r="J684">
            <v>1.6656579088511758E-2</v>
          </cell>
          <cell r="K684">
            <v>6.2736329437226859E-2</v>
          </cell>
          <cell r="L684">
            <v>2.125391191852247E-2</v>
          </cell>
          <cell r="M684">
            <v>2.1920565309140778E-2</v>
          </cell>
          <cell r="N684">
            <v>1.8981510594140622E-2</v>
          </cell>
          <cell r="O684">
            <v>1.9753485434886919E-2</v>
          </cell>
          <cell r="P684">
            <v>1.2321106404405133E-2</v>
          </cell>
        </row>
        <row r="685">
          <cell r="B685" t="str">
            <v>RHEM-SHSTG-CHPWOD</v>
          </cell>
          <cell r="C685" t="str">
            <v>VAR_fin</v>
          </cell>
          <cell r="D685" t="str">
            <v>AUX_REM-CHPWOD_IN</v>
          </cell>
          <cell r="E685">
            <v>3.8048375364311139E-5</v>
          </cell>
          <cell r="F685">
            <v>1.4737361428008248E-5</v>
          </cell>
          <cell r="G685">
            <v>4.0788329547162918E-5</v>
          </cell>
          <cell r="H685">
            <v>3.3688320471552264E-4</v>
          </cell>
          <cell r="I685">
            <v>3.4810645417274514E-4</v>
          </cell>
          <cell r="J685">
            <v>1.9596271188968135E-2</v>
          </cell>
          <cell r="K685">
            <v>7.1699590075734773E-2</v>
          </cell>
          <cell r="L685">
            <v>2.3616443070179401E-2</v>
          </cell>
          <cell r="M685">
            <v>2.4356461768803545E-2</v>
          </cell>
          <cell r="N685">
            <v>2.109142695427426E-2</v>
          </cell>
          <cell r="O685">
            <v>2.1948708347920697E-2</v>
          </cell>
          <cell r="P685">
            <v>1.369135335415121E-2</v>
          </cell>
        </row>
        <row r="686">
          <cell r="B686" t="str">
            <v>RHEM-SHSTG-CHPWOD</v>
          </cell>
          <cell r="C686" t="str">
            <v>VAR_fin</v>
          </cell>
          <cell r="D686" t="str">
            <v>RHEM_LTH_CHPWOD</v>
          </cell>
          <cell r="E686">
            <v>3.8048375364311139E-5</v>
          </cell>
          <cell r="F686">
            <v>1.4737361428008248E-5</v>
          </cell>
          <cell r="G686">
            <v>4.0788329547162918E-5</v>
          </cell>
          <cell r="H686">
            <v>3.3688320471552264E-4</v>
          </cell>
          <cell r="I686">
            <v>3.4810645417274514E-4</v>
          </cell>
          <cell r="J686">
            <v>1.9596271188968135E-2</v>
          </cell>
          <cell r="K686">
            <v>7.1699590075734773E-2</v>
          </cell>
          <cell r="L686">
            <v>2.3616443070179401E-2</v>
          </cell>
          <cell r="M686">
            <v>2.4356461768803545E-2</v>
          </cell>
          <cell r="N686">
            <v>2.109142695427426E-2</v>
          </cell>
          <cell r="O686">
            <v>2.1948708347920697E-2</v>
          </cell>
          <cell r="P686">
            <v>1.369135335415121E-2</v>
          </cell>
        </row>
        <row r="687">
          <cell r="B687" t="str">
            <v>RHEM-SHSTG-CHPWOD</v>
          </cell>
          <cell r="C687" t="str">
            <v>VAR_ncap</v>
          </cell>
          <cell r="D687" t="str">
            <v>-</v>
          </cell>
          <cell r="E687">
            <v>6.2098307693732996E-4</v>
          </cell>
          <cell r="F687">
            <v>1.41287523586017E-5</v>
          </cell>
          <cell r="G687">
            <v>1.9556484965251799E-5</v>
          </cell>
          <cell r="H687">
            <v>1.5387998594536698E-5</v>
          </cell>
          <cell r="I687">
            <v>1.0332463218494E-3</v>
          </cell>
          <cell r="J687">
            <v>4.2389874425807703E-3</v>
          </cell>
          <cell r="K687">
            <v>5.8740492433819102E-3</v>
          </cell>
          <cell r="L687">
            <v>2.4008137241367201E-4</v>
          </cell>
          <cell r="M687">
            <v>2.4098498407892099E-3</v>
          </cell>
          <cell r="N687">
            <v>3.8527001975305199E-3</v>
          </cell>
          <cell r="O687">
            <v>7.9214229666867001E-4</v>
          </cell>
          <cell r="P687">
            <v>1.1778836872003201E-3</v>
          </cell>
        </row>
        <row r="688">
          <cell r="B688" t="str">
            <v>RHEM-SHSTG-CHPWOD</v>
          </cell>
          <cell r="C688" t="str">
            <v>VAR_cap</v>
          </cell>
          <cell r="D688" t="str">
            <v>-</v>
          </cell>
          <cell r="E688">
            <v>6.2098307693732996E-4</v>
          </cell>
          <cell r="F688">
            <v>6.3351728499704278E-4</v>
          </cell>
          <cell r="G688">
            <v>6.488893812135973E-4</v>
          </cell>
          <cell r="H688">
            <v>6.5740923862156431E-4</v>
          </cell>
          <cell r="I688">
            <v>1.2153391101285284E-3</v>
          </cell>
          <cell r="J688">
            <v>5.2789762892400558E-3</v>
          </cell>
          <cell r="K688">
            <v>1.1137934893665033E-2</v>
          </cell>
          <cell r="L688">
            <v>1.0329600804601933E-2</v>
          </cell>
          <cell r="M688">
            <v>8.3738205366414246E-3</v>
          </cell>
          <cell r="N688">
            <v>6.4878906477051877E-3</v>
          </cell>
          <cell r="O688">
            <v>6.3118062533444163E-3</v>
          </cell>
          <cell r="P688">
            <v>5.8078505723448311E-3</v>
          </cell>
        </row>
        <row r="689">
          <cell r="B689" t="str">
            <v>RHNM-CHPGFC</v>
          </cell>
          <cell r="C689" t="str">
            <v>VAR_fout</v>
          </cell>
          <cell r="D689" t="str">
            <v>CO2_R</v>
          </cell>
          <cell r="M689">
            <v>4.6163495634978499E-2</v>
          </cell>
          <cell r="N689">
            <v>9.3745672430209703E-2</v>
          </cell>
          <cell r="O689">
            <v>6.03981741540595E-2</v>
          </cell>
          <cell r="P689">
            <v>0.15429635673280701</v>
          </cell>
        </row>
        <row r="690">
          <cell r="B690" t="str">
            <v>RHNM-CHPGFC</v>
          </cell>
          <cell r="C690" t="str">
            <v>VAR_fout</v>
          </cell>
          <cell r="D690" t="str">
            <v>RHNM_NKEV_GAS_ELC_CHP</v>
          </cell>
          <cell r="M690">
            <v>3.6832576304504183E-4</v>
          </cell>
          <cell r="N690">
            <v>7.479707906665673E-4</v>
          </cell>
          <cell r="O690">
            <v>4.8190032569728349E-4</v>
          </cell>
          <cell r="P690">
            <v>1.231087952655375E-3</v>
          </cell>
        </row>
        <row r="691">
          <cell r="B691" t="str">
            <v>RHNM-CHPGFC</v>
          </cell>
          <cell r="C691" t="str">
            <v>VAR_fout</v>
          </cell>
          <cell r="D691" t="str">
            <v>RHNM_LTH_CHPNGA</v>
          </cell>
          <cell r="M691">
            <v>3.6832576304504183E-4</v>
          </cell>
          <cell r="N691">
            <v>7.479707906665673E-4</v>
          </cell>
          <cell r="O691">
            <v>4.8190032569728349E-4</v>
          </cell>
          <cell r="P691">
            <v>1.231087952655375E-3</v>
          </cell>
        </row>
        <row r="692">
          <cell r="B692" t="str">
            <v>RHNM-CHPGFC</v>
          </cell>
          <cell r="C692" t="str">
            <v>VAR_fin</v>
          </cell>
          <cell r="D692" t="str">
            <v>RNGA</v>
          </cell>
          <cell r="M692">
            <v>8.1850169565564823E-4</v>
          </cell>
          <cell r="N692">
            <v>1.6621573125923722E-3</v>
          </cell>
          <cell r="O692">
            <v>1.0708896126606303E-3</v>
          </cell>
          <cell r="P692">
            <v>2.7357510059008313E-3</v>
          </cell>
        </row>
        <row r="693">
          <cell r="B693" t="str">
            <v>RHNM-CHPGFC</v>
          </cell>
          <cell r="C693" t="str">
            <v>VAR_ncap</v>
          </cell>
          <cell r="D693" t="str">
            <v>-</v>
          </cell>
          <cell r="M693">
            <v>4.2124029464083902E-5</v>
          </cell>
          <cell r="N693">
            <v>3.4705317963019203E-5</v>
          </cell>
          <cell r="O693">
            <v>2.3513384687704001E-7</v>
          </cell>
          <cell r="P693">
            <v>5.71522122195313E-5</v>
          </cell>
        </row>
        <row r="694">
          <cell r="B694" t="str">
            <v>RHNM-CHPGFC</v>
          </cell>
          <cell r="C694" t="str">
            <v>VAR_cap</v>
          </cell>
          <cell r="D694" t="str">
            <v>-</v>
          </cell>
          <cell r="M694">
            <v>4.2124029464083902E-5</v>
          </cell>
          <cell r="N694">
            <v>7.6798327089740417E-5</v>
          </cell>
          <cell r="O694">
            <v>7.6889348594302054E-5</v>
          </cell>
          <cell r="P694">
            <v>1.3379827495416338E-4</v>
          </cell>
        </row>
        <row r="695">
          <cell r="B695" t="str">
            <v>G-INTC-EXP00-FR</v>
          </cell>
          <cell r="C695" t="str">
            <v>VAR_fout</v>
          </cell>
          <cell r="D695" t="str">
            <v>ELC_E-FR</v>
          </cell>
          <cell r="E695">
            <v>12.753359326098124</v>
          </cell>
          <cell r="F695">
            <v>1.6560177053840601E-4</v>
          </cell>
          <cell r="G695">
            <v>1.682267620116415E-4</v>
          </cell>
          <cell r="H695">
            <v>1.5549688347023884E-4</v>
          </cell>
          <cell r="I695">
            <v>2.1087734639463384E-4</v>
          </cell>
          <cell r="J695">
            <v>1.2328760743822665E-4</v>
          </cell>
          <cell r="K695">
            <v>9.354416419687231E-5</v>
          </cell>
          <cell r="L695">
            <v>1.1561922363380376E-4</v>
          </cell>
          <cell r="M695">
            <v>1.0731868894161372E-4</v>
          </cell>
          <cell r="N695">
            <v>1.6608575970293872E-4</v>
          </cell>
          <cell r="O695">
            <v>1.5867213270781205E-4</v>
          </cell>
          <cell r="P695">
            <v>3.3566670160011598E-4</v>
          </cell>
        </row>
        <row r="696">
          <cell r="B696" t="str">
            <v>G-INTC-EXP00-FR</v>
          </cell>
          <cell r="C696" t="str">
            <v>VAR_fin</v>
          </cell>
          <cell r="D696" t="str">
            <v>ELC</v>
          </cell>
          <cell r="E696">
            <v>12.753359326098124</v>
          </cell>
          <cell r="F696">
            <v>1.6560177053840601E-4</v>
          </cell>
          <cell r="G696">
            <v>1.682267620116415E-4</v>
          </cell>
          <cell r="H696">
            <v>1.5549688347023884E-4</v>
          </cell>
          <cell r="I696">
            <v>2.1087734639463384E-4</v>
          </cell>
          <cell r="J696">
            <v>1.2328760743822665E-4</v>
          </cell>
          <cell r="K696">
            <v>9.354416419687231E-5</v>
          </cell>
          <cell r="L696">
            <v>1.1561922363380376E-4</v>
          </cell>
          <cell r="M696">
            <v>1.0731868894161372E-4</v>
          </cell>
          <cell r="N696">
            <v>1.6608575970293872E-4</v>
          </cell>
          <cell r="O696">
            <v>1.5867213270781205E-4</v>
          </cell>
          <cell r="P696">
            <v>3.3566670160011598E-4</v>
          </cell>
        </row>
        <row r="697">
          <cell r="B697" t="str">
            <v>G-INTC-EXP00-FR</v>
          </cell>
          <cell r="C697" t="str">
            <v>VAR_ncap</v>
          </cell>
          <cell r="D697" t="str">
            <v>-</v>
          </cell>
          <cell r="E697">
            <v>7.1674758194015699E-7</v>
          </cell>
          <cell r="F697">
            <v>6.1564029391694602E-7</v>
          </cell>
          <cell r="G697">
            <v>7.2208539847863504E-7</v>
          </cell>
          <cell r="H697">
            <v>8.1112754941938903E-7</v>
          </cell>
          <cell r="I697">
            <v>8.8594364119644905E-7</v>
          </cell>
          <cell r="J697">
            <v>1.2290630797112E-6</v>
          </cell>
          <cell r="K697">
            <v>1.00420251218041E-6</v>
          </cell>
          <cell r="L697">
            <v>5.9679855169786803E-6</v>
          </cell>
          <cell r="M697">
            <v>2.8732055705552301E-6</v>
          </cell>
          <cell r="N697">
            <v>1.32008859049933E-4</v>
          </cell>
        </row>
        <row r="698">
          <cell r="B698" t="str">
            <v>G-INTC-EXP00-FR</v>
          </cell>
          <cell r="C698" t="str">
            <v>VAR_cap</v>
          </cell>
          <cell r="D698" t="str">
            <v>-</v>
          </cell>
          <cell r="E698">
            <v>1.2999984736558226</v>
          </cell>
          <cell r="F698">
            <v>1.3480733546011869E-4</v>
          </cell>
          <cell r="G698">
            <v>1.3316709720001541E-4</v>
          </cell>
          <cell r="H698">
            <v>1.3284161140059147E-4</v>
          </cell>
          <cell r="I698">
            <v>1.3349822349795204E-4</v>
          </cell>
          <cell r="J698">
            <v>1.3317179622385211E-4</v>
          </cell>
          <cell r="K698">
            <v>1.3338591766132168E-4</v>
          </cell>
          <cell r="L698">
            <v>1.3366622994470667E-4</v>
          </cell>
          <cell r="M698">
            <v>1.3382744845569228E-4</v>
          </cell>
          <cell r="N698">
            <v>1.3985476318634227E-4</v>
          </cell>
          <cell r="O698">
            <v>1.4101992187431911E-4</v>
          </cell>
          <cell r="P698">
            <v>2.7218440305443181E-4</v>
          </cell>
        </row>
        <row r="699">
          <cell r="B699" t="str">
            <v>RHNM-EBAT</v>
          </cell>
          <cell r="C699" t="str">
            <v>VAR_fout</v>
          </cell>
          <cell r="D699" t="str">
            <v>RHNM_ELC</v>
          </cell>
          <cell r="E699">
            <v>3.3374378089591212E-4</v>
          </cell>
          <cell r="F699">
            <v>3.3341347388023796E-4</v>
          </cell>
          <cell r="G699">
            <v>3.3447749732416884E-4</v>
          </cell>
          <cell r="H699">
            <v>2.1038647797645409E-2</v>
          </cell>
          <cell r="I699">
            <v>4.1380664912376186E-2</v>
          </cell>
          <cell r="J699">
            <v>3.5533137280478938E-2</v>
          </cell>
          <cell r="K699">
            <v>2.4277445775453137E-2</v>
          </cell>
          <cell r="L699">
            <v>3.4093235733297131E-2</v>
          </cell>
          <cell r="M699">
            <v>4.751346069590151E-2</v>
          </cell>
          <cell r="N699">
            <v>3.7544848228635089E-2</v>
          </cell>
          <cell r="O699">
            <v>2.890716778671026E-2</v>
          </cell>
          <cell r="P699">
            <v>4.5960410221557349E-2</v>
          </cell>
        </row>
        <row r="700">
          <cell r="B700" t="str">
            <v>RHNM-EBAT</v>
          </cell>
          <cell r="C700" t="str">
            <v>VAR_fout</v>
          </cell>
          <cell r="D700" t="str">
            <v>AUX_RHNM-EBAT_OUT</v>
          </cell>
          <cell r="E700">
            <v>3.3374378089591245E-4</v>
          </cell>
          <cell r="F700">
            <v>3.3341347388023845E-4</v>
          </cell>
          <cell r="G700">
            <v>3.3447749732416922E-4</v>
          </cell>
          <cell r="H700">
            <v>2.103864779764544E-2</v>
          </cell>
          <cell r="I700">
            <v>4.1380664912376228E-2</v>
          </cell>
          <cell r="J700">
            <v>3.5533137280478973E-2</v>
          </cell>
          <cell r="K700">
            <v>2.4277445775453155E-2</v>
          </cell>
          <cell r="L700">
            <v>3.4093235733297179E-2</v>
          </cell>
          <cell r="M700">
            <v>4.7513460695901552E-2</v>
          </cell>
          <cell r="N700">
            <v>3.754484822863511E-2</v>
          </cell>
          <cell r="O700">
            <v>2.8907167786710288E-2</v>
          </cell>
          <cell r="P700">
            <v>4.5960410221557384E-2</v>
          </cell>
        </row>
        <row r="701">
          <cell r="B701" t="str">
            <v>RHNM-EBAT</v>
          </cell>
          <cell r="C701" t="str">
            <v>VAR_fin</v>
          </cell>
          <cell r="D701" t="str">
            <v>RHNM_ELC</v>
          </cell>
          <cell r="E701">
            <v>3.6928210292513539E-4</v>
          </cell>
          <cell r="F701">
            <v>3.6897009328008991E-4</v>
          </cell>
          <cell r="G701">
            <v>3.7004014701307817E-4</v>
          </cell>
          <cell r="H701">
            <v>2.3266015973038512E-2</v>
          </cell>
          <cell r="I701">
            <v>4.5761536378541343E-2</v>
          </cell>
          <cell r="J701">
            <v>3.9294882245153685E-2</v>
          </cell>
          <cell r="K701">
            <v>2.6847638250342531E-2</v>
          </cell>
          <cell r="L701">
            <v>3.7702834912144344E-2</v>
          </cell>
          <cell r="M701">
            <v>5.2543612707513884E-2</v>
          </cell>
          <cell r="N701">
            <v>4.1520005003916102E-2</v>
          </cell>
          <cell r="O701">
            <v>3.1967673410836082E-2</v>
          </cell>
          <cell r="P701">
            <v>5.0826488271307903E-2</v>
          </cell>
        </row>
        <row r="702">
          <cell r="B702" t="str">
            <v>RHNM-EBAT</v>
          </cell>
          <cell r="C702" t="str">
            <v>VAR_fin</v>
          </cell>
          <cell r="D702" t="str">
            <v>AUX_RHNM-EBAT_IN</v>
          </cell>
          <cell r="E702">
            <v>3.6928210292513539E-4</v>
          </cell>
          <cell r="F702">
            <v>3.6897009328008991E-4</v>
          </cell>
          <cell r="G702">
            <v>3.7004014701307817E-4</v>
          </cell>
          <cell r="H702">
            <v>2.3266015973038512E-2</v>
          </cell>
          <cell r="I702">
            <v>4.5761536378541343E-2</v>
          </cell>
          <cell r="J702">
            <v>3.9294882245153685E-2</v>
          </cell>
          <cell r="K702">
            <v>2.6847638250342531E-2</v>
          </cell>
          <cell r="L702">
            <v>3.7702834912144344E-2</v>
          </cell>
          <cell r="M702">
            <v>5.2543612707513884E-2</v>
          </cell>
          <cell r="N702">
            <v>4.1520005003916102E-2</v>
          </cell>
          <cell r="O702">
            <v>3.1967673410836082E-2</v>
          </cell>
          <cell r="P702">
            <v>5.0826488271307903E-2</v>
          </cell>
        </row>
        <row r="703">
          <cell r="B703" t="str">
            <v>RHNM-EBAT</v>
          </cell>
          <cell r="C703" t="str">
            <v>VAR_ncap</v>
          </cell>
          <cell r="D703" t="str">
            <v>-</v>
          </cell>
          <cell r="E703">
            <v>1.3381801921490499E-4</v>
          </cell>
          <cell r="F703">
            <v>2.1495028778108401E-7</v>
          </cell>
          <cell r="G703">
            <v>5.7236625068760301E-7</v>
          </cell>
          <cell r="H703">
            <v>1.7284409988816401E-2</v>
          </cell>
          <cell r="I703">
            <v>1.83774146624279E-3</v>
          </cell>
          <cell r="J703">
            <v>1.0393057871326499E-2</v>
          </cell>
          <cell r="K703">
            <v>5.5191986584883295E-4</v>
          </cell>
          <cell r="L703">
            <v>9.9105558027752592E-3</v>
          </cell>
          <cell r="M703">
            <v>9.3259033040066705E-3</v>
          </cell>
          <cell r="N703">
            <v>9.7623718618549901E-4</v>
          </cell>
          <cell r="O703">
            <v>9.2135137507365107E-3</v>
          </cell>
          <cell r="P703">
            <v>8.9547361043119597E-3</v>
          </cell>
        </row>
        <row r="704">
          <cell r="B704" t="str">
            <v>RHNM-EBAT</v>
          </cell>
          <cell r="C704" t="str">
            <v>VAR_cap</v>
          </cell>
          <cell r="D704" t="str">
            <v>-</v>
          </cell>
          <cell r="E704">
            <v>1.3656228981376764E-4</v>
          </cell>
          <cell r="F704">
            <v>1.3671082320184877E-4</v>
          </cell>
          <cell r="G704">
            <v>1.3715035545668511E-4</v>
          </cell>
          <cell r="H704">
            <v>1.7382897845399981E-2</v>
          </cell>
          <cell r="I704">
            <v>1.91223304590129E-2</v>
          </cell>
          <cell r="J704">
            <v>1.5860351303113605E-2</v>
          </cell>
          <cell r="K704">
            <v>1.1897729136547125E-2</v>
          </cell>
          <cell r="L704">
            <v>1.4012424512785157E-2</v>
          </cell>
          <cell r="M704">
            <v>1.9484535972637225E-2</v>
          </cell>
          <cell r="N704">
            <v>1.5379420415053311E-2</v>
          </cell>
          <cell r="O704">
            <v>1.1841320468661895E-2</v>
          </cell>
          <cell r="P704">
            <v>1.8826583555827784E-2</v>
          </cell>
        </row>
        <row r="705">
          <cell r="B705" t="str">
            <v>ITOT-CHPWST</v>
          </cell>
          <cell r="C705" t="str">
            <v>VAR_fout</v>
          </cell>
          <cell r="D705" t="str">
            <v>ITOT_LTH_CHP</v>
          </cell>
          <cell r="E705">
            <v>1.9347928724572365</v>
          </cell>
          <cell r="F705">
            <v>1.8587668352721942</v>
          </cell>
          <cell r="G705">
            <v>2.5502862834784072</v>
          </cell>
          <cell r="H705">
            <v>2.2433295472487895</v>
          </cell>
          <cell r="I705">
            <v>1.9426654203137352</v>
          </cell>
          <cell r="J705">
            <v>1.4385470412538968</v>
          </cell>
          <cell r="K705">
            <v>2.8539894216691341E-4</v>
          </cell>
          <cell r="L705">
            <v>9.8089667566907436E-5</v>
          </cell>
          <cell r="M705">
            <v>1.6262013550910978E-4</v>
          </cell>
          <cell r="N705">
            <v>1.0094554132787211E-4</v>
          </cell>
          <cell r="O705">
            <v>1.71145974544175E-4</v>
          </cell>
          <cell r="P705">
            <v>1.0773783443006568E-4</v>
          </cell>
        </row>
        <row r="706">
          <cell r="B706" t="str">
            <v>ITOT-CHPWST</v>
          </cell>
          <cell r="C706" t="str">
            <v>VAR_fout</v>
          </cell>
          <cell r="D706" t="str">
            <v>ITOT_KEV_WST_ELC_CHP</v>
          </cell>
          <cell r="E706">
            <v>0.23004158599748697</v>
          </cell>
          <cell r="F706">
            <v>0.23015752008988025</v>
          </cell>
          <cell r="G706">
            <v>0.33670584319491753</v>
          </cell>
          <cell r="H706">
            <v>0.33294537810692854</v>
          </cell>
          <cell r="I706">
            <v>0.32918527475093873</v>
          </cell>
          <cell r="J706">
            <v>0.28401500172765787</v>
          </cell>
          <cell r="K706">
            <v>6.749184892376838E-5</v>
          </cell>
          <cell r="L706">
            <v>2.891583633560927E-5</v>
          </cell>
          <cell r="M706">
            <v>4.7938761950116358E-5</v>
          </cell>
          <cell r="N706">
            <v>2.9757718873450354E-5</v>
          </cell>
          <cell r="O706">
            <v>5.0452092581943858E-5</v>
          </cell>
          <cell r="P706">
            <v>3.1760017796041219E-5</v>
          </cell>
        </row>
        <row r="707">
          <cell r="B707" t="str">
            <v>ITOT-CHPWST</v>
          </cell>
          <cell r="C707" t="str">
            <v>VAR_fout</v>
          </cell>
          <cell r="D707" t="str">
            <v>CO2_I</v>
          </cell>
          <cell r="E707">
            <v>344.47006057437898</v>
          </cell>
          <cell r="F707">
            <v>344.64519333931798</v>
          </cell>
          <cell r="G707">
            <v>504.19502736175798</v>
          </cell>
          <cell r="H707">
            <v>498.56397629373703</v>
          </cell>
          <cell r="I707">
            <v>492.93346689577902</v>
          </cell>
          <cell r="J707">
            <v>425.29393077484798</v>
          </cell>
          <cell r="K707">
            <v>0.10106463936569</v>
          </cell>
          <cell r="L707">
            <v>4.3299577916682597E-2</v>
          </cell>
          <cell r="M707">
            <v>7.1785167622218898E-2</v>
          </cell>
          <cell r="N707">
            <v>4.4560242077346997E-2</v>
          </cell>
          <cell r="O707">
            <v>7.5548716227907597E-2</v>
          </cell>
          <cell r="P707">
            <v>4.7558554047471301E-2</v>
          </cell>
        </row>
        <row r="708">
          <cell r="B708" t="str">
            <v>ITOT-CHPWST</v>
          </cell>
          <cell r="C708" t="str">
            <v>VAR_fin</v>
          </cell>
          <cell r="D708" t="str">
            <v>IWST</v>
          </cell>
          <cell r="E708">
            <v>3.7119618596376989</v>
          </cell>
          <cell r="F708">
            <v>3.7138490661564467</v>
          </cell>
          <cell r="G708">
            <v>5.4331360707085947</v>
          </cell>
          <cell r="H708">
            <v>5.3724566410962966</v>
          </cell>
          <cell r="I708">
            <v>5.3117830484458999</v>
          </cell>
          <cell r="J708">
            <v>4.5829087367979255</v>
          </cell>
          <cell r="K708">
            <v>1.0890586138544197E-3</v>
          </cell>
          <cell r="L708">
            <v>4.6659027927459641E-4</v>
          </cell>
          <cell r="M708">
            <v>7.7354706489459911E-4</v>
          </cell>
          <cell r="N708">
            <v>4.8017502238520524E-4</v>
          </cell>
          <cell r="O708">
            <v>8.1410254555934816E-4</v>
          </cell>
          <cell r="P708">
            <v>5.1248441861499359E-4</v>
          </cell>
        </row>
        <row r="709">
          <cell r="B709" t="str">
            <v>ITOT-CHPWST</v>
          </cell>
          <cell r="C709" t="str">
            <v>VAR_ncap</v>
          </cell>
          <cell r="D709" t="str">
            <v>-</v>
          </cell>
          <cell r="F709">
            <v>9.9257341946475799E-8</v>
          </cell>
          <cell r="G709">
            <v>4.3538295345849601E-7</v>
          </cell>
          <cell r="H709">
            <v>1.5499287964469599E-3</v>
          </cell>
          <cell r="I709">
            <v>5.0004756507438996E-3</v>
          </cell>
          <cell r="J709">
            <v>4.9760162231018597E-8</v>
          </cell>
          <cell r="K709">
            <v>4.8472033390646202E-8</v>
          </cell>
          <cell r="L709">
            <v>6.2297841547604999E-8</v>
          </cell>
          <cell r="M709">
            <v>4.9060716858230803E-8</v>
          </cell>
          <cell r="N709">
            <v>1.8058776500363001E-7</v>
          </cell>
          <cell r="O709">
            <v>1.2923864296924399E-5</v>
          </cell>
          <cell r="P709">
            <v>7.1512578138074399E-6</v>
          </cell>
        </row>
        <row r="710">
          <cell r="B710" t="str">
            <v>ITOT-CHPWST</v>
          </cell>
          <cell r="C710" t="str">
            <v>VAR_cap</v>
          </cell>
          <cell r="D710" t="str">
            <v>-</v>
          </cell>
          <cell r="E710">
            <v>4.8923861727829081E-2</v>
          </cell>
          <cell r="F710">
            <v>1.369864307814065E-2</v>
          </cell>
          <cell r="G710">
            <v>1.3698923319977407E-2</v>
          </cell>
          <cell r="H710">
            <v>1.3545733136466172E-2</v>
          </cell>
          <cell r="I710">
            <v>1.3392731041572594E-2</v>
          </cell>
          <cell r="J710">
            <v>1.2588675121039478E-2</v>
          </cell>
          <cell r="K710">
            <v>2.518708473963141E-5</v>
          </cell>
          <cell r="L710">
            <v>2.3768276949860147E-5</v>
          </cell>
          <cell r="M710">
            <v>2.2873481845570032E-5</v>
          </cell>
          <cell r="N710">
            <v>2.2764740695290463E-5</v>
          </cell>
          <cell r="O710">
            <v>1.7117614175533001E-5</v>
          </cell>
          <cell r="P710">
            <v>2.0265687722630905E-5</v>
          </cell>
        </row>
        <row r="711">
          <cell r="B711" t="str">
            <v>CAES-EBAT</v>
          </cell>
          <cell r="C711" t="str">
            <v>VAR_fout</v>
          </cell>
          <cell r="D711" t="str">
            <v>ELC13</v>
          </cell>
          <cell r="E711">
            <v>9.450879150576863E-2</v>
          </cell>
          <cell r="F711">
            <v>7.2442695256962836E-3</v>
          </cell>
          <cell r="G711">
            <v>8.6861787726894985E-2</v>
          </cell>
          <cell r="H711">
            <v>4.4787248020969631E-2</v>
          </cell>
          <cell r="I711">
            <v>3.448298800628475E-2</v>
          </cell>
          <cell r="J711">
            <v>2.4167287007740887E-2</v>
          </cell>
          <cell r="K711">
            <v>3.0439232765488957E-2</v>
          </cell>
          <cell r="L711">
            <v>9.4478094324318446E-2</v>
          </cell>
          <cell r="M711">
            <v>9.4490839781633404E-2</v>
          </cell>
          <cell r="N711">
            <v>9.4493208381237773E-2</v>
          </cell>
          <cell r="O711">
            <v>9.4495325250437009E-2</v>
          </cell>
          <cell r="P711">
            <v>9.4498053401568111E-2</v>
          </cell>
        </row>
        <row r="712">
          <cell r="B712" t="str">
            <v>CAES-EBAT</v>
          </cell>
          <cell r="C712" t="str">
            <v>VAR_fout</v>
          </cell>
          <cell r="D712" t="str">
            <v>AUX_CAES_OUT</v>
          </cell>
          <cell r="E712">
            <v>9.4508791505768547E-2</v>
          </cell>
          <cell r="F712">
            <v>7.2442695256962732E-3</v>
          </cell>
          <cell r="G712">
            <v>8.6861787726894887E-2</v>
          </cell>
          <cell r="H712">
            <v>4.4787248020969575E-2</v>
          </cell>
          <cell r="I712">
            <v>3.4482988006284715E-2</v>
          </cell>
          <cell r="J712">
            <v>2.4167287007740863E-2</v>
          </cell>
          <cell r="K712">
            <v>3.0439232765488929E-2</v>
          </cell>
          <cell r="L712">
            <v>9.4478094324318362E-2</v>
          </cell>
          <cell r="M712">
            <v>9.4490839781633335E-2</v>
          </cell>
          <cell r="N712">
            <v>9.4493208381237648E-2</v>
          </cell>
          <cell r="O712">
            <v>9.4495325250436885E-2</v>
          </cell>
          <cell r="P712">
            <v>9.4498053401568E-2</v>
          </cell>
        </row>
        <row r="713">
          <cell r="B713" t="str">
            <v>CAES-EBAT</v>
          </cell>
          <cell r="C713" t="str">
            <v>VAR_fin</v>
          </cell>
          <cell r="D713" t="str">
            <v>ELC13</v>
          </cell>
          <cell r="E713">
            <v>0.13501669137727132</v>
          </cell>
          <cell r="F713">
            <v>1.0349191316701509E-2</v>
          </cell>
          <cell r="G713">
            <v>0.12408846836389724</v>
          </cell>
          <cell r="H713">
            <v>6.3982006987663348E-2</v>
          </cell>
          <cell r="I713">
            <v>4.9261784590828639E-2</v>
          </cell>
          <cell r="J713">
            <v>3.4524871298073724E-2</v>
          </cell>
          <cell r="K713">
            <v>4.3484848903661541E-2</v>
          </cell>
          <cell r="L713">
            <v>0.13496913850942702</v>
          </cell>
          <cell r="M713">
            <v>0.1349873164316982</v>
          </cell>
          <cell r="N713">
            <v>0.13499073587130289</v>
          </cell>
          <cell r="O713">
            <v>0.1349936920933644</v>
          </cell>
          <cell r="P713">
            <v>0.13499768396741918</v>
          </cell>
        </row>
        <row r="714">
          <cell r="B714" t="str">
            <v>CAES-EBAT</v>
          </cell>
          <cell r="C714" t="str">
            <v>VAR_fin</v>
          </cell>
          <cell r="D714" t="str">
            <v>AUX_CAES_IN</v>
          </cell>
          <cell r="E714">
            <v>0.13501669137727132</v>
          </cell>
          <cell r="F714">
            <v>1.0349191316701509E-2</v>
          </cell>
          <cell r="G714">
            <v>0.12408846836389724</v>
          </cell>
          <cell r="H714">
            <v>6.3982006987663348E-2</v>
          </cell>
          <cell r="I714">
            <v>4.9261784590828639E-2</v>
          </cell>
          <cell r="J714">
            <v>3.4524871298073724E-2</v>
          </cell>
          <cell r="K714">
            <v>4.3484848903661541E-2</v>
          </cell>
          <cell r="L714">
            <v>0.13496913850942702</v>
          </cell>
          <cell r="M714">
            <v>0.1349873164316982</v>
          </cell>
          <cell r="N714">
            <v>0.13499073587130289</v>
          </cell>
          <cell r="O714">
            <v>0.1349936920933644</v>
          </cell>
          <cell r="P714">
            <v>0.13499768396741918</v>
          </cell>
        </row>
        <row r="715">
          <cell r="B715" t="str">
            <v>CAES-EBAT</v>
          </cell>
          <cell r="C715" t="str">
            <v>VAR_ncap</v>
          </cell>
          <cell r="D715" t="str">
            <v>-</v>
          </cell>
          <cell r="F715">
            <v>2.1541225218113999E-7</v>
          </cell>
          <cell r="G715">
            <v>2.3590963493910799E-7</v>
          </cell>
          <cell r="H715">
            <v>2.6056654263890399E-7</v>
          </cell>
          <cell r="I715">
            <v>4.1247108367762302E-7</v>
          </cell>
          <cell r="J715">
            <v>3.7989806471919998E-7</v>
          </cell>
          <cell r="K715">
            <v>3.5572790544962001E-7</v>
          </cell>
          <cell r="L715">
            <v>3.1665915454873699E-7</v>
          </cell>
          <cell r="M715">
            <v>3.0099286140212799E-7</v>
          </cell>
          <cell r="N715">
            <v>3.6384257365652102E-7</v>
          </cell>
          <cell r="O715">
            <v>4.54702426219584E-7</v>
          </cell>
          <cell r="P715">
            <v>5.7450392241345796E-7</v>
          </cell>
        </row>
        <row r="716">
          <cell r="B716" t="str">
            <v>CAES-EBAT</v>
          </cell>
          <cell r="C716" t="str">
            <v>VAR_cap</v>
          </cell>
          <cell r="D716" t="str">
            <v>-</v>
          </cell>
          <cell r="E716">
            <v>0.1</v>
          </cell>
          <cell r="F716">
            <v>9.999908382850993E-2</v>
          </cell>
          <cell r="G716">
            <v>9.9999063850145647E-2</v>
          </cell>
          <cell r="H716">
            <v>9.9999096703474816E-2</v>
          </cell>
          <cell r="I716">
            <v>9.9999314486989621E-2</v>
          </cell>
          <cell r="J716">
            <v>9.9999416776121439E-2</v>
          </cell>
          <cell r="K716">
            <v>9.9999423207877081E-2</v>
          </cell>
          <cell r="L716">
            <v>9.9999254312307051E-2</v>
          </cell>
          <cell r="M716">
            <v>9.9999132219881631E-2</v>
          </cell>
          <cell r="N716">
            <v>9.9998955112651777E-2</v>
          </cell>
          <cell r="O716">
            <v>9.9998912149732347E-2</v>
          </cell>
          <cell r="P716">
            <v>9.9998986393001907E-2</v>
          </cell>
        </row>
        <row r="717">
          <cell r="B717" t="str">
            <v>HPLSOL</v>
          </cell>
          <cell r="C717" t="str">
            <v>VAR_fout</v>
          </cell>
          <cell r="D717" t="str">
            <v>LTH</v>
          </cell>
          <cell r="H717">
            <v>1.6132896605564218E-5</v>
          </cell>
          <cell r="I717">
            <v>2.6185295483843906E-5</v>
          </cell>
          <cell r="J717">
            <v>2.6413714335614168E-5</v>
          </cell>
          <cell r="K717">
            <v>2.6859199386327247E-5</v>
          </cell>
          <cell r="L717">
            <v>2.8084800470098928E-5</v>
          </cell>
          <cell r="M717">
            <v>2.823931024283369E-5</v>
          </cell>
          <cell r="N717">
            <v>3.0116258318436429E-5</v>
          </cell>
          <cell r="O717">
            <v>3.1534405810745752E-5</v>
          </cell>
          <cell r="P717">
            <v>6.1483706831698227E-5</v>
          </cell>
        </row>
        <row r="718">
          <cell r="B718" t="str">
            <v>HPLSOL</v>
          </cell>
          <cell r="C718" t="str">
            <v>VAR_fin</v>
          </cell>
          <cell r="D718" t="str">
            <v>SOL</v>
          </cell>
          <cell r="H718">
            <v>1.6132896605564218E-5</v>
          </cell>
          <cell r="I718">
            <v>2.6185295483843906E-5</v>
          </cell>
          <cell r="J718">
            <v>2.6413714335614168E-5</v>
          </cell>
          <cell r="K718">
            <v>2.6859199386327247E-5</v>
          </cell>
          <cell r="L718">
            <v>2.8084800470098928E-5</v>
          </cell>
          <cell r="M718">
            <v>2.823931024283369E-5</v>
          </cell>
          <cell r="N718">
            <v>3.0116258318436429E-5</v>
          </cell>
          <cell r="O718">
            <v>3.1534405810745752E-5</v>
          </cell>
          <cell r="P718">
            <v>6.1483706831698227E-5</v>
          </cell>
        </row>
        <row r="719">
          <cell r="B719" t="str">
            <v>HPLSOL</v>
          </cell>
          <cell r="C719" t="str">
            <v>VAR_fin</v>
          </cell>
          <cell r="D719" t="str">
            <v>SOLPVC</v>
          </cell>
          <cell r="H719">
            <v>1.6132896605564201E-5</v>
          </cell>
          <cell r="I719">
            <v>2.6185295483843899E-5</v>
          </cell>
          <cell r="J719">
            <v>2.6413714335614199E-5</v>
          </cell>
          <cell r="K719">
            <v>2.68591993863272E-5</v>
          </cell>
          <cell r="L719">
            <v>2.8084800470098901E-5</v>
          </cell>
          <cell r="M719">
            <v>2.82393102428337E-5</v>
          </cell>
          <cell r="N719">
            <v>3.0116258318436399E-5</v>
          </cell>
          <cell r="O719">
            <v>3.1534405810745799E-5</v>
          </cell>
          <cell r="P719">
            <v>6.14837068316982E-5</v>
          </cell>
        </row>
        <row r="720">
          <cell r="B720" t="str">
            <v>HPLSOL</v>
          </cell>
          <cell r="C720" t="str">
            <v>VAR_ncap</v>
          </cell>
          <cell r="D720" t="str">
            <v>-</v>
          </cell>
          <cell r="H720">
            <v>3.2746682191308202E-6</v>
          </cell>
          <cell r="I720">
            <v>1.9408112406514698E-6</v>
          </cell>
          <cell r="J720">
            <v>1.03673823474901E-7</v>
          </cell>
          <cell r="K720">
            <v>1.0124993837957301E-6</v>
          </cell>
          <cell r="L720">
            <v>3.6801604362365602E-6</v>
          </cell>
          <cell r="M720">
            <v>1.31551320619084E-7</v>
          </cell>
          <cell r="N720">
            <v>2.2990645346159501E-6</v>
          </cell>
          <cell r="O720">
            <v>5.5584439163347596E-7</v>
          </cell>
          <cell r="P720">
            <v>1.0483845006055201E-5</v>
          </cell>
        </row>
        <row r="721">
          <cell r="B721" t="str">
            <v>HPLSOL</v>
          </cell>
          <cell r="C721" t="str">
            <v>VAR_cap</v>
          </cell>
          <cell r="D721" t="str">
            <v>-</v>
          </cell>
          <cell r="H721">
            <v>3.2746682191308202E-6</v>
          </cell>
          <cell r="I721">
            <v>5.2154794597822802E-6</v>
          </cell>
          <cell r="J721">
            <v>5.3191532832571803E-6</v>
          </cell>
          <cell r="K721">
            <v>5.2935380102532796E-6</v>
          </cell>
          <cell r="L721">
            <v>6.7371448841586603E-6</v>
          </cell>
          <cell r="M721">
            <v>5.50330227808917E-6</v>
          </cell>
          <cell r="N721">
            <v>7.1232756752673202E-6</v>
          </cell>
          <cell r="O721">
            <v>6.6666206831050698E-6</v>
          </cell>
          <cell r="P721">
            <v>1.34703052529237E-5</v>
          </cell>
        </row>
        <row r="722">
          <cell r="B722" t="str">
            <v>RHEM-CHPNGA</v>
          </cell>
          <cell r="C722" t="str">
            <v>VAR_fout</v>
          </cell>
          <cell r="D722" t="str">
            <v>CO2_R</v>
          </cell>
          <cell r="E722">
            <v>5.6978980703854001</v>
          </cell>
          <cell r="F722">
            <v>5.3400388058626804</v>
          </cell>
          <cell r="G722">
            <v>21.585763329569499</v>
          </cell>
          <cell r="H722">
            <v>21.154215316837501</v>
          </cell>
          <cell r="I722">
            <v>21.099017165217401</v>
          </cell>
          <cell r="J722">
            <v>8.6891251766412996</v>
          </cell>
          <cell r="M722">
            <v>7.9600847016784299E-2</v>
          </cell>
          <cell r="N722">
            <v>0.27189222620825798</v>
          </cell>
          <cell r="O722">
            <v>0.24151519116307199</v>
          </cell>
          <cell r="P722">
            <v>8.5101012498163602</v>
          </cell>
        </row>
        <row r="723">
          <cell r="B723" t="str">
            <v>RHEM-CHPNGA</v>
          </cell>
          <cell r="C723" t="str">
            <v>VAR_fout</v>
          </cell>
          <cell r="D723" t="str">
            <v>RHEM_LTH_CHPNGA</v>
          </cell>
          <cell r="E723">
            <v>6.0126498485209817E-2</v>
          </cell>
          <cell r="F723">
            <v>5.946893151110566E-2</v>
          </cell>
          <cell r="G723">
            <v>0.23868870828797739</v>
          </cell>
          <cell r="H723">
            <v>0.23180825841521152</v>
          </cell>
          <cell r="I723">
            <v>0.22981178593001281</v>
          </cell>
          <cell r="J723">
            <v>9.417360909376242E-2</v>
          </cell>
          <cell r="M723">
            <v>8.0263234454013368E-4</v>
          </cell>
          <cell r="N723">
            <v>2.8439122607511942E-3</v>
          </cell>
          <cell r="O723">
            <v>2.5372972839630501E-3</v>
          </cell>
          <cell r="P723">
            <v>9.1634648241513877E-2</v>
          </cell>
        </row>
        <row r="724">
          <cell r="B724" t="str">
            <v>RHEM-CHPNGA</v>
          </cell>
          <cell r="C724" t="str">
            <v>VAR_fout</v>
          </cell>
          <cell r="D724" t="str">
            <v>RHEM_NKEV_GAS_ELC_CHP</v>
          </cell>
          <cell r="E724">
            <v>2.7677277080493404E-2</v>
          </cell>
          <cell r="F724">
            <v>2.7643711484645148E-2</v>
          </cell>
          <cell r="G724">
            <v>0.11261343612285243</v>
          </cell>
          <cell r="H724">
            <v>0.11216528632994086</v>
          </cell>
          <cell r="I724">
            <v>0.11256840691967958</v>
          </cell>
          <cell r="J724">
            <v>4.6703984997719585E-2</v>
          </cell>
          <cell r="M724">
            <v>4.0789512591383846E-4</v>
          </cell>
          <cell r="N724">
            <v>1.4452668866112642E-3</v>
          </cell>
          <cell r="O724">
            <v>1.2894461607025347E-3</v>
          </cell>
          <cell r="P724">
            <v>4.6568427794867764E-2</v>
          </cell>
        </row>
        <row r="725">
          <cell r="B725" t="str">
            <v>RHEM-CHPNGA</v>
          </cell>
          <cell r="C725" t="str">
            <v>VAR_fin</v>
          </cell>
          <cell r="D725" t="str">
            <v>RNGA</v>
          </cell>
          <cell r="E725">
            <v>0.10102656153165605</v>
          </cell>
          <cell r="F725">
            <v>9.4681539111040353E-2</v>
          </cell>
          <cell r="G725">
            <v>0.38272630016967218</v>
          </cell>
          <cell r="H725">
            <v>0.37507473966023908</v>
          </cell>
          <cell r="I725">
            <v>0.37409604902867655</v>
          </cell>
          <cell r="J725">
            <v>0.15406250313193801</v>
          </cell>
          <cell r="M725">
            <v>1.4113625357585864E-3</v>
          </cell>
          <cell r="N725">
            <v>4.8207841526286795E-3</v>
          </cell>
          <cell r="O725">
            <v>4.2821842404800062E-3</v>
          </cell>
          <cell r="P725">
            <v>0.15088832003220506</v>
          </cell>
        </row>
        <row r="726">
          <cell r="B726" t="str">
            <v>RHEM-CHPNGA</v>
          </cell>
          <cell r="C726" t="str">
            <v>VAR_ncap</v>
          </cell>
          <cell r="D726" t="str">
            <v>-</v>
          </cell>
          <cell r="F726">
            <v>2.0682349352109999E-6</v>
          </cell>
          <cell r="M726">
            <v>4.7631762182678603E-5</v>
          </cell>
          <cell r="N726">
            <v>7.3612911777907894E-5</v>
          </cell>
          <cell r="O726">
            <v>3.5292668542916901E-7</v>
          </cell>
          <cell r="P726">
            <v>3.3355643002526301E-3</v>
          </cell>
        </row>
        <row r="727">
          <cell r="B727" t="str">
            <v>RHEM-CHPNGA</v>
          </cell>
          <cell r="C727" t="str">
            <v>VAR_cap</v>
          </cell>
          <cell r="D727" t="str">
            <v>-</v>
          </cell>
          <cell r="E727">
            <v>8.3648189109086814E-3</v>
          </cell>
          <cell r="F727">
            <v>8.3565096563957726E-3</v>
          </cell>
          <cell r="G727">
            <v>8.3563724939634126E-3</v>
          </cell>
          <cell r="H727">
            <v>8.3561644029916567E-3</v>
          </cell>
          <cell r="I727">
            <v>8.3529540385818765E-3</v>
          </cell>
          <cell r="J727">
            <v>3.4653720175563405E-3</v>
          </cell>
          <cell r="M727">
            <v>4.7631762182678603E-5</v>
          </cell>
          <cell r="N727">
            <v>1.2120869063768896E-4</v>
          </cell>
          <cell r="O727">
            <v>1.2143759480376735E-4</v>
          </cell>
          <cell r="P727">
            <v>3.4567612667452709E-3</v>
          </cell>
        </row>
        <row r="728">
          <cell r="B728" t="str">
            <v>D-DH2</v>
          </cell>
          <cell r="C728" t="str">
            <v>VAR_fout</v>
          </cell>
          <cell r="D728" t="str">
            <v>H2</v>
          </cell>
          <cell r="H728">
            <v>7.7491203572793389E-7</v>
          </cell>
          <cell r="I728">
            <v>1.3834410735607175E-4</v>
          </cell>
          <cell r="J728">
            <v>4.6350725353448984E-4</v>
          </cell>
          <cell r="K728">
            <v>5.7646133548695333E-4</v>
          </cell>
          <cell r="L728">
            <v>5.94533071989009E-4</v>
          </cell>
          <cell r="M728">
            <v>5.9430198847370782E-4</v>
          </cell>
          <cell r="N728">
            <v>5.9572236718382612E-4</v>
          </cell>
          <cell r="O728">
            <v>4.2622534460907524E-4</v>
          </cell>
          <cell r="P728">
            <v>4.5311256847747569E-4</v>
          </cell>
        </row>
        <row r="729">
          <cell r="B729" t="str">
            <v>D-DH2</v>
          </cell>
          <cell r="C729" t="str">
            <v>VAR_fin</v>
          </cell>
          <cell r="D729" t="str">
            <v>H2_E</v>
          </cell>
          <cell r="H729">
            <v>7.8273943002821533E-7</v>
          </cell>
          <cell r="I729">
            <v>1.3974152258189061E-4</v>
          </cell>
          <cell r="J729">
            <v>4.6818914498433306E-4</v>
          </cell>
          <cell r="K729">
            <v>5.8228417725954902E-4</v>
          </cell>
          <cell r="L729">
            <v>6.0053845655455476E-4</v>
          </cell>
          <cell r="M729">
            <v>6.0030503886233119E-4</v>
          </cell>
          <cell r="N729">
            <v>6.0173976483214782E-4</v>
          </cell>
          <cell r="O729">
            <v>4.3053065112027801E-4</v>
          </cell>
          <cell r="P729">
            <v>4.5768946310856127E-4</v>
          </cell>
        </row>
        <row r="730">
          <cell r="B730" t="str">
            <v>D-DH2</v>
          </cell>
          <cell r="C730" t="str">
            <v>VAR_ncap</v>
          </cell>
          <cell r="D730" t="str">
            <v>-</v>
          </cell>
          <cell r="H730">
            <v>1.06643946433156E-5</v>
          </cell>
          <cell r="I730">
            <v>2.09709518298025E-5</v>
          </cell>
          <cell r="J730">
            <v>7.8295839432348795E-5</v>
          </cell>
          <cell r="K730">
            <v>1.1807058176326301E-5</v>
          </cell>
          <cell r="L730">
            <v>4.8949257123128197E-5</v>
          </cell>
          <cell r="M730">
            <v>2.2609357679785002E-6</v>
          </cell>
          <cell r="N730">
            <v>3.4227667701413598E-5</v>
          </cell>
          <cell r="O730">
            <v>5.3947119480814303E-6</v>
          </cell>
          <cell r="P730">
            <v>1.69728168159901E-4</v>
          </cell>
        </row>
        <row r="731">
          <cell r="B731" t="str">
            <v>D-DH2</v>
          </cell>
          <cell r="C731" t="str">
            <v>VAR_cap</v>
          </cell>
          <cell r="D731" t="str">
            <v>-</v>
          </cell>
          <cell r="H731">
            <v>1.06643946433156E-5</v>
          </cell>
          <cell r="I731">
            <v>3.1635346473118097E-5</v>
          </cell>
          <cell r="J731">
            <v>1.0993118590546699E-4</v>
          </cell>
          <cell r="K731">
            <v>1.21738244081793E-4</v>
          </cell>
          <cell r="L731">
            <v>1.7068750120492101E-4</v>
          </cell>
          <cell r="M731">
            <v>1.729484369729E-4</v>
          </cell>
          <cell r="N731">
            <v>2.07176104674314E-4</v>
          </cell>
          <cell r="O731">
            <v>2.0919005752122999E-4</v>
          </cell>
          <cell r="P731">
            <v>3.7163459013897997E-4</v>
          </cell>
        </row>
        <row r="732">
          <cell r="B732" t="str">
            <v>D-SBIO</v>
          </cell>
          <cell r="C732" t="str">
            <v>VAR_fout</v>
          </cell>
          <cell r="D732" t="str">
            <v>SBIO</v>
          </cell>
          <cell r="E732">
            <v>4.0476722426901457</v>
          </cell>
          <cell r="F732">
            <v>4.5832831577482791</v>
          </cell>
          <cell r="G732">
            <v>4.5976205332962747</v>
          </cell>
          <cell r="H732">
            <v>4.5771957468544002</v>
          </cell>
          <cell r="I732">
            <v>6.1282202273119868</v>
          </cell>
          <cell r="J732">
            <v>8.1200124619183249</v>
          </cell>
          <cell r="K732">
            <v>14.855241988008778</v>
          </cell>
          <cell r="L732">
            <v>19.073835452906529</v>
          </cell>
          <cell r="M732">
            <v>23.99962726515129</v>
          </cell>
          <cell r="N732">
            <v>29.825371244220229</v>
          </cell>
          <cell r="O732">
            <v>32.091970921797234</v>
          </cell>
          <cell r="P732">
            <v>32.092059502047711</v>
          </cell>
        </row>
        <row r="733">
          <cell r="B733" t="str">
            <v>D-SBIO</v>
          </cell>
          <cell r="C733" t="str">
            <v>VAR_fin</v>
          </cell>
          <cell r="D733" t="str">
            <v>BIO</v>
          </cell>
          <cell r="E733">
            <v>4.0476722426901457</v>
          </cell>
          <cell r="F733">
            <v>4.5832831577482791</v>
          </cell>
          <cell r="G733">
            <v>4.5976205332962747</v>
          </cell>
          <cell r="H733">
            <v>4.5771957468544002</v>
          </cell>
          <cell r="I733">
            <v>6.1282202273119868</v>
          </cell>
          <cell r="J733">
            <v>8.1200124619183249</v>
          </cell>
          <cell r="K733">
            <v>14.855241988008778</v>
          </cell>
          <cell r="L733">
            <v>19.073835452906529</v>
          </cell>
          <cell r="M733">
            <v>23.99962726515129</v>
          </cell>
          <cell r="N733">
            <v>29.825371244220229</v>
          </cell>
          <cell r="O733">
            <v>32.091970921797234</v>
          </cell>
          <cell r="P733">
            <v>32.092059502047711</v>
          </cell>
        </row>
        <row r="734">
          <cell r="B734" t="str">
            <v>SCOM-CHPBIO</v>
          </cell>
          <cell r="C734" t="str">
            <v>VAR_fout</v>
          </cell>
          <cell r="D734" t="str">
            <v>SCOM_LTH_CHPBIO</v>
          </cell>
          <cell r="E734">
            <v>1.4243091875396776</v>
          </cell>
          <cell r="F734">
            <v>1.5783241030147259</v>
          </cell>
          <cell r="G734">
            <v>1.4829727836142801</v>
          </cell>
          <cell r="H734">
            <v>1.3239643542614394</v>
          </cell>
          <cell r="I734">
            <v>1.4369445841582278</v>
          </cell>
          <cell r="J734">
            <v>1.2471936791747811</v>
          </cell>
          <cell r="K734">
            <v>2.8205474170733789</v>
          </cell>
          <cell r="L734">
            <v>3.0169064799899497</v>
          </cell>
          <cell r="M734">
            <v>3.7853722763784829</v>
          </cell>
          <cell r="N734">
            <v>4.7025988618593706</v>
          </cell>
          <cell r="O734">
            <v>5.0558109767665389</v>
          </cell>
          <cell r="P734">
            <v>5.0559618686803587</v>
          </cell>
        </row>
        <row r="735">
          <cell r="B735" t="str">
            <v>SCOM-CHPBIO</v>
          </cell>
          <cell r="C735" t="str">
            <v>VAR_fout</v>
          </cell>
          <cell r="D735" t="str">
            <v>SCOM_KEV_BIO_ELC_CHP</v>
          </cell>
          <cell r="E735">
            <v>0.95936516149899553</v>
          </cell>
          <cell r="F735">
            <v>1.105943898847088</v>
          </cell>
          <cell r="G735">
            <v>1.1059816895013885</v>
          </cell>
          <cell r="H735">
            <v>1.105981959474738</v>
          </cell>
          <cell r="I735">
            <v>1.3642020669640391</v>
          </cell>
          <cell r="J735">
            <v>1.3712193807226902</v>
          </cell>
          <cell r="K735">
            <v>3.101033421767637</v>
          </cell>
          <cell r="L735">
            <v>3.3169191796476003</v>
          </cell>
          <cell r="M735">
            <v>4.1618041490195292</v>
          </cell>
          <cell r="N735">
            <v>5.1702432483562726</v>
          </cell>
          <cell r="O735">
            <v>5.5585801246201294</v>
          </cell>
          <cell r="P735">
            <v>5.5587460218020057</v>
          </cell>
        </row>
        <row r="736">
          <cell r="B736" t="str">
            <v>SCOM-CHPBIO</v>
          </cell>
          <cell r="C736" t="str">
            <v>VAR_fin</v>
          </cell>
          <cell r="D736" t="str">
            <v>SBIO</v>
          </cell>
          <cell r="E736">
            <v>2.6453943542757732</v>
          </cell>
          <cell r="F736">
            <v>3.04605943885164</v>
          </cell>
          <cell r="G736">
            <v>3.0412998185550828</v>
          </cell>
          <cell r="H736">
            <v>3.0324891711760307</v>
          </cell>
          <cell r="I736">
            <v>3.6947360968269756</v>
          </cell>
          <cell r="J736">
            <v>3.6665734240341346</v>
          </cell>
          <cell r="K736">
            <v>8.1687696183013436</v>
          </cell>
          <cell r="L736">
            <v>8.6125212269759253</v>
          </cell>
          <cell r="M736">
            <v>10.836689225650133</v>
          </cell>
          <cell r="N736">
            <v>13.467222566507504</v>
          </cell>
          <cell r="O736">
            <v>14.490671822870723</v>
          </cell>
          <cell r="P736">
            <v>14.490742627738991</v>
          </cell>
        </row>
        <row r="737">
          <cell r="B737" t="str">
            <v>SCOM-CHPBIO</v>
          </cell>
          <cell r="C737" t="str">
            <v>VAR_ncap</v>
          </cell>
          <cell r="D737" t="str">
            <v>-</v>
          </cell>
          <cell r="F737">
            <v>2.6187214470165199E-2</v>
          </cell>
          <cell r="G737">
            <v>6.5690865836688598E-3</v>
          </cell>
          <cell r="H737">
            <v>1.22210578060732E-2</v>
          </cell>
          <cell r="I737">
            <v>6.3869924884792095E-2</v>
          </cell>
          <cell r="J737">
            <v>2.99263531925828E-2</v>
          </cell>
          <cell r="K737">
            <v>0.143825052049812</v>
          </cell>
          <cell r="L737">
            <v>8.0412631736316104E-2</v>
          </cell>
          <cell r="M737">
            <v>0.10912483844266201</v>
          </cell>
          <cell r="N737">
            <v>0.20664035130011299</v>
          </cell>
          <cell r="O737">
            <v>0.13052079912082901</v>
          </cell>
          <cell r="P737">
            <v>8.8786366720899706E-2</v>
          </cell>
        </row>
        <row r="738">
          <cell r="B738" t="str">
            <v>SCOM-CHPBIO</v>
          </cell>
          <cell r="C738" t="str">
            <v>VAR_cap</v>
          </cell>
          <cell r="D738" t="str">
            <v>-</v>
          </cell>
          <cell r="E738">
            <v>7.35127E-2</v>
          </cell>
          <cell r="F738">
            <v>8.4744582843531965E-2</v>
          </cell>
          <cell r="G738">
            <v>8.4747539380511092E-2</v>
          </cell>
          <cell r="H738">
            <v>8.4747637778869525E-2</v>
          </cell>
          <cell r="I738">
            <v>0.1045341112988105</v>
          </cell>
          <cell r="J738">
            <v>0.10507163816548112</v>
          </cell>
          <cell r="K738">
            <v>0.23762123004687774</v>
          </cell>
          <cell r="L738">
            <v>0.25416386991284218</v>
          </cell>
          <cell r="M738">
            <v>0.31890447765094548</v>
          </cell>
          <cell r="N738">
            <v>0.39617764863398985</v>
          </cell>
          <cell r="O738">
            <v>0.42593452788658442</v>
          </cell>
          <cell r="P738">
            <v>0.42594731641045919</v>
          </cell>
        </row>
        <row r="739">
          <cell r="B739" t="str">
            <v>SCOM-CHPHFC</v>
          </cell>
          <cell r="C739" t="str">
            <v>VAR_fout</v>
          </cell>
          <cell r="D739" t="str">
            <v>SCOM_KEV_HFC_ELC_CHP</v>
          </cell>
          <cell r="H739">
            <v>5.1392030869423669E-4</v>
          </cell>
          <cell r="I739">
            <v>1.3305210502067399E-3</v>
          </cell>
          <cell r="J739">
            <v>5.6758170413752163E-3</v>
          </cell>
          <cell r="K739">
            <v>1.7658887965536604E-2</v>
          </cell>
          <cell r="L739">
            <v>3.0646194597673496E-2</v>
          </cell>
          <cell r="M739">
            <v>2.5676274679246811E-2</v>
          </cell>
          <cell r="N739">
            <v>1.1016267882856715E-2</v>
          </cell>
          <cell r="O739">
            <v>3.5216206486748582E-3</v>
          </cell>
          <cell r="P739">
            <v>9.4548327017566786E-3</v>
          </cell>
        </row>
        <row r="740">
          <cell r="B740" t="str">
            <v>SCOM-CHPHFC</v>
          </cell>
          <cell r="C740" t="str">
            <v>VAR_fout</v>
          </cell>
          <cell r="D740" t="str">
            <v>SCOM_LTH_CHPHFC</v>
          </cell>
          <cell r="H740">
            <v>3.8679265338566215E-4</v>
          </cell>
          <cell r="I740">
            <v>9.195638174479524E-4</v>
          </cell>
          <cell r="J740">
            <v>3.5736625816066175E-3</v>
          </cell>
          <cell r="K740">
            <v>1.0549834839314152E-2</v>
          </cell>
          <cell r="L740">
            <v>1.732176216390241E-2</v>
          </cell>
          <cell r="M740">
            <v>1.4512676992617777E-2</v>
          </cell>
          <cell r="N740">
            <v>6.2265861946581482E-3</v>
          </cell>
          <cell r="O740">
            <v>1.9904812362075311E-3</v>
          </cell>
          <cell r="P740">
            <v>5.3440358749059589E-3</v>
          </cell>
        </row>
        <row r="741">
          <cell r="B741" t="str">
            <v>SCOM-CHPHFC</v>
          </cell>
          <cell r="C741" t="str">
            <v>VAR_fin</v>
          </cell>
          <cell r="D741" t="str">
            <v>RSH2</v>
          </cell>
          <cell r="H741">
            <v>1.0819374919878667E-3</v>
          </cell>
          <cell r="I741">
            <v>2.6217163550871754E-3</v>
          </cell>
          <cell r="J741">
            <v>1.0510772298843001E-2</v>
          </cell>
          <cell r="K741">
            <v>3.1675135364191219E-2</v>
          </cell>
          <cell r="L741">
            <v>5.3297729735084315E-2</v>
          </cell>
          <cell r="M741">
            <v>4.4654390746516191E-2</v>
          </cell>
          <cell r="N741">
            <v>1.9158726752794276E-2</v>
          </cell>
          <cell r="O741">
            <v>6.124557649869319E-3</v>
          </cell>
          <cell r="P741">
            <v>1.6443187307402945E-2</v>
          </cell>
        </row>
        <row r="742">
          <cell r="B742" t="str">
            <v>SCOM-CHPHFC</v>
          </cell>
          <cell r="C742" t="str">
            <v>VAR_ncap</v>
          </cell>
          <cell r="D742" t="str">
            <v>-</v>
          </cell>
          <cell r="H742">
            <v>3.0870179742204703E-5</v>
          </cell>
          <cell r="I742">
            <v>4.7334545705410301E-5</v>
          </cell>
          <cell r="J742">
            <v>2.6033708150152701E-4</v>
          </cell>
          <cell r="K742">
            <v>7.3049186567386202E-4</v>
          </cell>
          <cell r="L742">
            <v>1.2778799783317999E-3</v>
          </cell>
          <cell r="M742">
            <v>6.7213801181136105E-8</v>
          </cell>
          <cell r="N742">
            <v>2.4907366823901E-7</v>
          </cell>
          <cell r="O742">
            <v>2.9412536829104799E-5</v>
          </cell>
          <cell r="P742">
            <v>6.3304388274023802E-4</v>
          </cell>
        </row>
        <row r="743">
          <cell r="B743" t="str">
            <v>SCOM-CHPHFC</v>
          </cell>
          <cell r="C743" t="str">
            <v>VAR_cap</v>
          </cell>
          <cell r="D743" t="str">
            <v>-</v>
          </cell>
          <cell r="H743">
            <v>3.0870179742204703E-5</v>
          </cell>
          <cell r="I743">
            <v>7.8194638817089373E-5</v>
          </cell>
          <cell r="J743">
            <v>3.326250719586893E-4</v>
          </cell>
          <cell r="K743">
            <v>1.0381368177169732E-3</v>
          </cell>
          <cell r="L743">
            <v>2.2686521591228285E-3</v>
          </cell>
          <cell r="M743">
            <v>1.9511270871436072E-3</v>
          </cell>
          <cell r="N743">
            <v>1.2774345547560922E-3</v>
          </cell>
          <cell r="O743">
            <v>2.5581915942679307E-4</v>
          </cell>
          <cell r="P743">
            <v>6.6257045247599951E-4</v>
          </cell>
        </row>
        <row r="744">
          <cell r="B744" t="str">
            <v>RHES-EBAT</v>
          </cell>
          <cell r="C744" t="str">
            <v>VAR_fout</v>
          </cell>
          <cell r="D744" t="str">
            <v>RHES_ELC</v>
          </cell>
          <cell r="E744">
            <v>3.3386775859022965E-4</v>
          </cell>
          <cell r="F744">
            <v>3.3353628128321964E-4</v>
          </cell>
          <cell r="G744">
            <v>3.3464359063158794E-4</v>
          </cell>
          <cell r="H744">
            <v>1.3991826552003693E-2</v>
          </cell>
          <cell r="I744">
            <v>2.1454055812726781E-2</v>
          </cell>
          <cell r="J744">
            <v>1.4300988170593788E-2</v>
          </cell>
          <cell r="K744">
            <v>1.9758297162211554E-2</v>
          </cell>
          <cell r="L744">
            <v>2.6033017184244084E-2</v>
          </cell>
          <cell r="M744">
            <v>1.8659856529180778E-2</v>
          </cell>
          <cell r="N744">
            <v>3.2262821439450771E-2</v>
          </cell>
          <cell r="O744">
            <v>2.9264297975043346E-2</v>
          </cell>
          <cell r="P744">
            <v>4.5887305906653734E-2</v>
          </cell>
        </row>
        <row r="745">
          <cell r="B745" t="str">
            <v>RHES-EBAT</v>
          </cell>
          <cell r="C745" t="str">
            <v>VAR_fout</v>
          </cell>
          <cell r="D745" t="str">
            <v>AUX_RHES-EBAT_OUT</v>
          </cell>
          <cell r="E745">
            <v>3.3386775859023008E-4</v>
          </cell>
          <cell r="F745">
            <v>3.3353628128322002E-4</v>
          </cell>
          <cell r="G745">
            <v>3.3464359063158832E-4</v>
          </cell>
          <cell r="H745">
            <v>1.3991826552003716E-2</v>
          </cell>
          <cell r="I745">
            <v>2.1454055812726799E-2</v>
          </cell>
          <cell r="J745">
            <v>1.43009881705938E-2</v>
          </cell>
          <cell r="K745">
            <v>1.9758297162211592E-2</v>
          </cell>
          <cell r="L745">
            <v>2.6033017184244105E-2</v>
          </cell>
          <cell r="M745">
            <v>1.8659856529180788E-2</v>
          </cell>
          <cell r="N745">
            <v>3.2262821439450792E-2</v>
          </cell>
          <cell r="O745">
            <v>2.9264297975043357E-2</v>
          </cell>
          <cell r="P745">
            <v>4.5887305906653762E-2</v>
          </cell>
        </row>
        <row r="746">
          <cell r="B746" t="str">
            <v>RHES-EBAT</v>
          </cell>
          <cell r="C746" t="str">
            <v>VAR_fin</v>
          </cell>
          <cell r="D746" t="str">
            <v>RHES_ELC</v>
          </cell>
          <cell r="E746">
            <v>3.6941920549282746E-4</v>
          </cell>
          <cell r="F746">
            <v>3.691059016637795E-4</v>
          </cell>
          <cell r="G746">
            <v>3.7022382375466814E-4</v>
          </cell>
          <cell r="H746">
            <v>1.5473184492633511E-2</v>
          </cell>
          <cell r="I746">
            <v>2.372540086528941E-2</v>
          </cell>
          <cell r="J746">
            <v>1.581499588959908E-2</v>
          </cell>
          <cell r="K746">
            <v>2.1850070945103866E-2</v>
          </cell>
          <cell r="L746">
            <v>2.8789322967764583E-2</v>
          </cell>
          <cell r="M746">
            <v>2.0635425930985784E-2</v>
          </cell>
          <cell r="N746">
            <v>3.5678797340234984E-2</v>
          </cell>
          <cell r="O746">
            <v>3.2362610871016856E-2</v>
          </cell>
          <cell r="P746">
            <v>5.0745644782993878E-2</v>
          </cell>
        </row>
        <row r="747">
          <cell r="B747" t="str">
            <v>RHES-EBAT</v>
          </cell>
          <cell r="C747" t="str">
            <v>VAR_fin</v>
          </cell>
          <cell r="D747" t="str">
            <v>AUX_RHES-EBAT_IN</v>
          </cell>
          <cell r="E747">
            <v>3.6941920549282746E-4</v>
          </cell>
          <cell r="F747">
            <v>3.691059016637795E-4</v>
          </cell>
          <cell r="G747">
            <v>3.7022382375466814E-4</v>
          </cell>
          <cell r="H747">
            <v>1.5473184492633511E-2</v>
          </cell>
          <cell r="I747">
            <v>2.372540086528941E-2</v>
          </cell>
          <cell r="J747">
            <v>1.581499588959908E-2</v>
          </cell>
          <cell r="K747">
            <v>2.1850070945103866E-2</v>
          </cell>
          <cell r="L747">
            <v>2.8789322967764583E-2</v>
          </cell>
          <cell r="M747">
            <v>2.0635425930985784E-2</v>
          </cell>
          <cell r="N747">
            <v>3.5678797340234984E-2</v>
          </cell>
          <cell r="O747">
            <v>3.2362610871016856E-2</v>
          </cell>
          <cell r="P747">
            <v>5.0745644782993878E-2</v>
          </cell>
        </row>
        <row r="748">
          <cell r="B748" t="str">
            <v>RHES-EBAT</v>
          </cell>
          <cell r="C748" t="str">
            <v>VAR_ncap</v>
          </cell>
          <cell r="D748" t="str">
            <v>-</v>
          </cell>
          <cell r="E748">
            <v>1.3386783282653701E-4</v>
          </cell>
          <cell r="F748">
            <v>2.1506717899382599E-7</v>
          </cell>
          <cell r="G748">
            <v>5.7355363825564297E-7</v>
          </cell>
          <cell r="H748">
            <v>1.05765877592664E-2</v>
          </cell>
          <cell r="I748">
            <v>2.8452753005747298E-4</v>
          </cell>
          <cell r="J748">
            <v>4.29180523596544E-3</v>
          </cell>
          <cell r="K748">
            <v>5.1859446199833004E-3</v>
          </cell>
          <cell r="L748">
            <v>4.0393922777227599E-3</v>
          </cell>
          <cell r="M748">
            <v>1.2753618924426101E-3</v>
          </cell>
          <cell r="N748">
            <v>9.8712116617842294E-3</v>
          </cell>
          <cell r="O748">
            <v>1.8907606146882101E-3</v>
          </cell>
          <cell r="P748">
            <v>1.02446626256999E-2</v>
          </cell>
        </row>
        <row r="749">
          <cell r="B749" t="str">
            <v>RHES-EBAT</v>
          </cell>
          <cell r="C749" t="str">
            <v>VAR_cap</v>
          </cell>
          <cell r="D749" t="str">
            <v>-</v>
          </cell>
          <cell r="E749">
            <v>1.3661209913357319E-4</v>
          </cell>
          <cell r="F749">
            <v>1.3676126473615211E-4</v>
          </cell>
          <cell r="G749">
            <v>1.3719798453832701E-4</v>
          </cell>
          <cell r="H749">
            <v>1.0675112385412929E-2</v>
          </cell>
          <cell r="I749">
            <v>1.0861294799898752E-2</v>
          </cell>
          <cell r="J749">
            <v>6.79726253575958E-3</v>
          </cell>
          <cell r="K749">
            <v>9.6251430037680493E-3</v>
          </cell>
          <cell r="L749">
            <v>1.069111484211077E-2</v>
          </cell>
          <cell r="M749">
            <v>7.6472649282857807E-3</v>
          </cell>
          <cell r="N749">
            <v>1.3215799898991396E-2</v>
          </cell>
          <cell r="O749">
            <v>1.1987614337468594E-2</v>
          </cell>
          <cell r="P749">
            <v>1.8796644315988081E-2</v>
          </cell>
        </row>
        <row r="750">
          <cell r="B750" t="str">
            <v>D-INGA</v>
          </cell>
          <cell r="C750" t="str">
            <v>VAR_fout</v>
          </cell>
          <cell r="D750" t="str">
            <v>CO2</v>
          </cell>
          <cell r="E750">
            <v>2101.4306426482699</v>
          </cell>
          <cell r="F750">
            <v>1761.61078298393</v>
          </cell>
          <cell r="G750">
            <v>1820.5055128203801</v>
          </cell>
          <cell r="H750">
            <v>1364.1179588648799</v>
          </cell>
          <cell r="I750">
            <v>643.370879762806</v>
          </cell>
          <cell r="J750">
            <v>633.434013084713</v>
          </cell>
          <cell r="K750">
            <v>578.71054220645703</v>
          </cell>
          <cell r="L750">
            <v>122.80591513851201</v>
          </cell>
          <cell r="M750">
            <v>4.2019677460267101E-2</v>
          </cell>
          <cell r="N750">
            <v>1.21066929981535E-2</v>
          </cell>
          <cell r="O750">
            <v>7.4247619068414502E-3</v>
          </cell>
          <cell r="P750">
            <v>5.2667999461414004E-3</v>
          </cell>
        </row>
        <row r="751">
          <cell r="B751" t="str">
            <v>D-INGA</v>
          </cell>
          <cell r="C751" t="str">
            <v>VAR_fout</v>
          </cell>
          <cell r="D751" t="str">
            <v>IH2</v>
          </cell>
          <cell r="H751">
            <v>3.083752510378104E-2</v>
          </cell>
          <cell r="I751">
            <v>0.3615660790031307</v>
          </cell>
          <cell r="J751">
            <v>0.43390227357646938</v>
          </cell>
          <cell r="K751">
            <v>0.40366702389600112</v>
          </cell>
          <cell r="L751">
            <v>0.15411425925667874</v>
          </cell>
          <cell r="M751">
            <v>8.6907631139646946E-2</v>
          </cell>
          <cell r="N751">
            <v>8.6482077899637577E-2</v>
          </cell>
          <cell r="O751">
            <v>8.6547045056576996E-2</v>
          </cell>
          <cell r="P751">
            <v>8.5459968048254453E-2</v>
          </cell>
        </row>
        <row r="752">
          <cell r="B752" t="str">
            <v>D-INGA</v>
          </cell>
          <cell r="C752" t="str">
            <v>VAR_fout</v>
          </cell>
          <cell r="D752" t="str">
            <v>INGA</v>
          </cell>
          <cell r="E752">
            <v>37.468535106939413</v>
          </cell>
          <cell r="F752">
            <v>31.134771546820474</v>
          </cell>
          <cell r="G752">
            <v>34.575626316351979</v>
          </cell>
          <cell r="H752">
            <v>26.911929685075823</v>
          </cell>
          <cell r="I752">
            <v>14.172363502899801</v>
          </cell>
          <cell r="J752">
            <v>13.996477730970742</v>
          </cell>
          <cell r="K752">
            <v>13.029372333106162</v>
          </cell>
          <cell r="L752">
            <v>4.9724921647119542</v>
          </cell>
          <cell r="M752">
            <v>2.8029749571127685</v>
          </cell>
          <cell r="N752">
            <v>2.8024461683399635</v>
          </cell>
          <cell r="O752">
            <v>2.8023617882090321</v>
          </cell>
          <cell r="P752">
            <v>2.8023360233599486</v>
          </cell>
        </row>
        <row r="753">
          <cell r="B753" t="str">
            <v>D-INGA</v>
          </cell>
          <cell r="C753" t="str">
            <v>VAR_fin</v>
          </cell>
          <cell r="D753" t="str">
            <v>NGA</v>
          </cell>
          <cell r="E753">
            <v>37.259408557593389</v>
          </cell>
          <cell r="F753">
            <v>31.234233740849895</v>
          </cell>
          <cell r="G753">
            <v>32.278466539368495</v>
          </cell>
          <cell r="H753">
            <v>24.186488632355996</v>
          </cell>
          <cell r="I753">
            <v>11.407285102177415</v>
          </cell>
          <cell r="J753">
            <v>11.231099522778592</v>
          </cell>
          <cell r="K753">
            <v>10.260825216426538</v>
          </cell>
          <cell r="L753">
            <v>2.1774098428814206</v>
          </cell>
          <cell r="M753">
            <v>7.450297422033189E-4</v>
          </cell>
          <cell r="N753">
            <v>2.1465767727222549E-4</v>
          </cell>
          <cell r="O753">
            <v>1.3164471466030925E-4</v>
          </cell>
          <cell r="P753">
            <v>9.3382977768464496E-5</v>
          </cell>
        </row>
        <row r="754">
          <cell r="B754" t="str">
            <v>D-INGA</v>
          </cell>
          <cell r="C754" t="str">
            <v>VAR_fin</v>
          </cell>
          <cell r="D754" t="str">
            <v>BNGA</v>
          </cell>
          <cell r="E754">
            <v>0.32882426553462873</v>
          </cell>
          <cell r="F754">
            <v>2.3285056459458959E-5</v>
          </cell>
          <cell r="G754">
            <v>2.4076157500832442</v>
          </cell>
          <cell r="H754">
            <v>2.8115379784807537</v>
          </cell>
          <cell r="I754">
            <v>2.8115382993204006</v>
          </cell>
          <cell r="J754">
            <v>2.8115383976821451</v>
          </cell>
          <cell r="K754">
            <v>2.8115384977984594</v>
          </cell>
          <cell r="L754">
            <v>2.8115348489382628</v>
          </cell>
          <cell r="M754">
            <v>2.8115067791640351</v>
          </cell>
          <cell r="N754">
            <v>2.8115066837850549</v>
          </cell>
          <cell r="O754">
            <v>2.8114985756397655</v>
          </cell>
          <cell r="P754">
            <v>2.811502326262981</v>
          </cell>
        </row>
        <row r="755">
          <cell r="B755" t="str">
            <v>D-INGA</v>
          </cell>
          <cell r="C755" t="str">
            <v>VAR_fin</v>
          </cell>
          <cell r="D755" t="str">
            <v>H2</v>
          </cell>
          <cell r="H755">
            <v>3.0837525319578587E-2</v>
          </cell>
          <cell r="I755">
            <v>0.36156607932167895</v>
          </cell>
          <cell r="J755">
            <v>0.43390227357647981</v>
          </cell>
          <cell r="K755">
            <v>0.40366565279291217</v>
          </cell>
          <cell r="L755">
            <v>0.1541141225850873</v>
          </cell>
          <cell r="M755">
            <v>8.6907470505773521E-2</v>
          </cell>
          <cell r="N755">
            <v>8.6481847478846532E-2</v>
          </cell>
          <cell r="O755">
            <v>8.6546923676954421E-2</v>
          </cell>
          <cell r="P755">
            <v>8.5457229492221523E-2</v>
          </cell>
        </row>
        <row r="756">
          <cell r="B756" t="str">
            <v>D-INGA</v>
          </cell>
          <cell r="C756" t="str">
            <v>VAR_ncap</v>
          </cell>
          <cell r="D756" t="str">
            <v>-</v>
          </cell>
          <cell r="E756">
            <v>1.60659103457188E-7</v>
          </cell>
          <cell r="F756">
            <v>1.14966134526875E-7</v>
          </cell>
          <cell r="G756">
            <v>1.50035584384599E-7</v>
          </cell>
          <cell r="H756">
            <v>2.0495717843866199E-7</v>
          </cell>
          <cell r="I756">
            <v>3.91796024179577E-7</v>
          </cell>
          <cell r="J756">
            <v>6.7322397782412305E-7</v>
          </cell>
          <cell r="K756">
            <v>9.706081916518281E-7</v>
          </cell>
          <cell r="L756">
            <v>0.25376575317818001</v>
          </cell>
          <cell r="M756">
            <v>1.9444939991995899E-6</v>
          </cell>
          <cell r="N756">
            <v>3.39187820236291E-6</v>
          </cell>
          <cell r="O756">
            <v>2.9940667710291901E-6</v>
          </cell>
          <cell r="P756">
            <v>2.1913082223881399E-5</v>
          </cell>
        </row>
        <row r="757">
          <cell r="B757" t="str">
            <v>D-INGA</v>
          </cell>
          <cell r="C757" t="str">
            <v>VAR_cap</v>
          </cell>
          <cell r="D757" t="str">
            <v>-</v>
          </cell>
          <cell r="E757">
            <v>1.9844835309252034</v>
          </cell>
          <cell r="F757">
            <v>1.984483645891338</v>
          </cell>
          <cell r="G757">
            <v>1.9844837959269224</v>
          </cell>
          <cell r="H757">
            <v>1.9844840008841007</v>
          </cell>
          <cell r="I757">
            <v>1.984484392680125</v>
          </cell>
          <cell r="J757">
            <v>1.9844850659041029</v>
          </cell>
          <cell r="K757">
            <v>1.9844860365122945</v>
          </cell>
          <cell r="L757">
            <v>1.147182674632421</v>
          </cell>
          <cell r="M757">
            <v>0.360618413117054</v>
          </cell>
          <cell r="N757">
            <v>0.25377358073797501</v>
          </cell>
          <cell r="O757">
            <v>0.25377628580288403</v>
          </cell>
          <cell r="P757">
            <v>0.25379803232756998</v>
          </cell>
        </row>
        <row r="758">
          <cell r="B758" t="str">
            <v>EWIND</v>
          </cell>
          <cell r="C758" t="str">
            <v>VAR_fout</v>
          </cell>
          <cell r="D758" t="str">
            <v>ELC35</v>
          </cell>
          <cell r="E758">
            <v>0.52400000000000047</v>
          </cell>
          <cell r="F758">
            <v>0.5452920200817869</v>
          </cell>
          <cell r="G758">
            <v>0.50316461841533633</v>
          </cell>
          <cell r="H758">
            <v>0.8832110575869917</v>
          </cell>
          <cell r="I758">
            <v>0.93304815218883508</v>
          </cell>
          <cell r="J758">
            <v>0.93305177228171399</v>
          </cell>
          <cell r="K758">
            <v>1.0395443026461719</v>
          </cell>
          <cell r="L758">
            <v>1.0396049881998357</v>
          </cell>
          <cell r="M758">
            <v>1.0397264974108105</v>
          </cell>
          <cell r="N758">
            <v>1.0397292756045473</v>
          </cell>
          <cell r="O758">
            <v>1.0397311896922414</v>
          </cell>
          <cell r="P758">
            <v>1.0397668421824393</v>
          </cell>
        </row>
        <row r="759">
          <cell r="B759" t="str">
            <v>EWIND</v>
          </cell>
          <cell r="C759" t="str">
            <v>VAR_fin</v>
          </cell>
          <cell r="D759" t="str">
            <v>WND</v>
          </cell>
          <cell r="E759">
            <v>0.52400000000000047</v>
          </cell>
          <cell r="F759">
            <v>0.5452920200817869</v>
          </cell>
          <cell r="G759">
            <v>0.50316461841533633</v>
          </cell>
          <cell r="H759">
            <v>0.8832110575869917</v>
          </cell>
          <cell r="I759">
            <v>0.93304815218883508</v>
          </cell>
          <cell r="J759">
            <v>0.93305177228171399</v>
          </cell>
          <cell r="K759">
            <v>1.0395443026461719</v>
          </cell>
          <cell r="L759">
            <v>1.0396049881998357</v>
          </cell>
          <cell r="M759">
            <v>1.0397264974108105</v>
          </cell>
          <cell r="N759">
            <v>1.0397292756045473</v>
          </cell>
          <cell r="O759">
            <v>1.0397311896922414</v>
          </cell>
          <cell r="P759">
            <v>1.0397668421824393</v>
          </cell>
        </row>
        <row r="760">
          <cell r="B760" t="str">
            <v>EWIND</v>
          </cell>
          <cell r="C760" t="str">
            <v>VAR_ncap</v>
          </cell>
          <cell r="D760" t="str">
            <v>-</v>
          </cell>
          <cell r="F760">
            <v>7.1321134701204398E-3</v>
          </cell>
          <cell r="G760">
            <v>0.12041500494540899</v>
          </cell>
          <cell r="H760">
            <v>8.1038783153092701E-3</v>
          </cell>
          <cell r="I760">
            <v>2.1962826438191901E-2</v>
          </cell>
          <cell r="J760">
            <v>8.2595246469234403E-7</v>
          </cell>
          <cell r="K760">
            <v>0.14277672347106299</v>
          </cell>
          <cell r="L760">
            <v>1.20645079919625E-4</v>
          </cell>
          <cell r="M760">
            <v>2.9966873978667E-2</v>
          </cell>
          <cell r="N760">
            <v>3.2363795432073098E-7</v>
          </cell>
          <cell r="O760">
            <v>0.14278393657419</v>
          </cell>
        </row>
        <row r="761">
          <cell r="B761" t="str">
            <v>EWIND</v>
          </cell>
          <cell r="C761" t="str">
            <v>VAR_cap</v>
          </cell>
          <cell r="D761" t="str">
            <v>-</v>
          </cell>
          <cell r="E761">
            <v>8.7120000000000003E-2</v>
          </cell>
          <cell r="F761">
            <v>9.0660001506727636E-2</v>
          </cell>
          <cell r="G761">
            <v>8.3655919000656637E-2</v>
          </cell>
          <cell r="H761">
            <v>0.14684223741484032</v>
          </cell>
          <cell r="I761">
            <v>0.15512816590496381</v>
          </cell>
          <cell r="J761">
            <v>0.15512879691530423</v>
          </cell>
          <cell r="K761">
            <v>0.17283422739287199</v>
          </cell>
          <cell r="L761">
            <v>0.17284425417702901</v>
          </cell>
          <cell r="M761">
            <v>0.17286460736458401</v>
          </cell>
          <cell r="N761">
            <v>0.172865068482114</v>
          </cell>
          <cell r="O761">
            <v>0.172865638055303</v>
          </cell>
          <cell r="P761">
            <v>0.17287177927073</v>
          </cell>
        </row>
        <row r="762">
          <cell r="B762" t="str">
            <v>EGEO</v>
          </cell>
          <cell r="C762" t="str">
            <v>VAR_fout</v>
          </cell>
          <cell r="D762" t="str">
            <v>ELC35</v>
          </cell>
          <cell r="K762">
            <v>7.8763790507012689E-3</v>
          </cell>
          <cell r="L762">
            <v>7.878961100993653E-3</v>
          </cell>
          <cell r="M762">
            <v>7.8790003207750529E-3</v>
          </cell>
          <cell r="N762">
            <v>6.8423623561515825E-3</v>
          </cell>
          <cell r="O762">
            <v>6.1965820541027006E-3</v>
          </cell>
          <cell r="P762">
            <v>6.818640331717812E-3</v>
          </cell>
        </row>
        <row r="763">
          <cell r="B763" t="str">
            <v>EGEO</v>
          </cell>
          <cell r="C763" t="str">
            <v>VAR_fin</v>
          </cell>
          <cell r="D763" t="str">
            <v>GEO</v>
          </cell>
          <cell r="K763">
            <v>5.2509193671341811E-2</v>
          </cell>
          <cell r="L763">
            <v>5.252640733995767E-2</v>
          </cell>
          <cell r="M763">
            <v>5.2526668805167008E-2</v>
          </cell>
          <cell r="N763">
            <v>4.5615749041010498E-2</v>
          </cell>
          <cell r="O763">
            <v>4.131054702735136E-2</v>
          </cell>
          <cell r="P763">
            <v>4.545760221145205E-2</v>
          </cell>
        </row>
        <row r="764">
          <cell r="B764" t="str">
            <v>EGEO</v>
          </cell>
          <cell r="C764" t="str">
            <v>VAR_ncap</v>
          </cell>
          <cell r="D764" t="str">
            <v>-</v>
          </cell>
          <cell r="J764">
            <v>3.1253786985338799E-4</v>
          </cell>
          <cell r="K764">
            <v>1.86916855966538E-7</v>
          </cell>
          <cell r="L764">
            <v>5.17741133587405E-8</v>
          </cell>
          <cell r="M764">
            <v>5.7935165369828301E-8</v>
          </cell>
          <cell r="N764">
            <v>7.1738450419995697E-8</v>
          </cell>
          <cell r="O764">
            <v>4.9524942717950203E-7</v>
          </cell>
        </row>
        <row r="765">
          <cell r="B765" t="str">
            <v>EGEO</v>
          </cell>
          <cell r="C765" t="str">
            <v>VAR_cap</v>
          </cell>
          <cell r="D765" t="str">
            <v>-</v>
          </cell>
          <cell r="K765">
            <v>3.1256713168153599E-4</v>
          </cell>
          <cell r="L765">
            <v>3.1271118770906934E-4</v>
          </cell>
          <cell r="M765">
            <v>3.1271512691731577E-4</v>
          </cell>
          <cell r="N765">
            <v>3.1267445343866653E-4</v>
          </cell>
          <cell r="O765">
            <v>3.1272613743123223E-4</v>
          </cell>
          <cell r="P765">
            <v>3.1310141760708654E-4</v>
          </cell>
        </row>
        <row r="766">
          <cell r="B766" t="str">
            <v>D-SPLT</v>
          </cell>
          <cell r="C766" t="str">
            <v>VAR_fout</v>
          </cell>
          <cell r="D766" t="str">
            <v>SPLT</v>
          </cell>
          <cell r="E766">
            <v>2.085634449499385</v>
          </cell>
          <cell r="F766">
            <v>2.4000914751643259</v>
          </cell>
          <cell r="G766">
            <v>2.3591930096285814</v>
          </cell>
          <cell r="H766">
            <v>2.4169163140574099</v>
          </cell>
          <cell r="I766">
            <v>2.5693921726769999</v>
          </cell>
          <cell r="J766">
            <v>2.8694137271984563</v>
          </cell>
          <cell r="K766">
            <v>2.7931605672202591</v>
          </cell>
          <cell r="L766">
            <v>2.4881928599460603</v>
          </cell>
          <cell r="M766">
            <v>2.450852567358563</v>
          </cell>
          <cell r="N766">
            <v>2.4680032349297933</v>
          </cell>
          <cell r="O766">
            <v>2.468682718311987</v>
          </cell>
          <cell r="P766">
            <v>2.469059037191899</v>
          </cell>
        </row>
        <row r="767">
          <cell r="B767" t="str">
            <v>D-SPLT</v>
          </cell>
          <cell r="C767" t="str">
            <v>VAR_fin</v>
          </cell>
          <cell r="D767" t="str">
            <v>PLT</v>
          </cell>
          <cell r="E767">
            <v>2.085634449499385</v>
          </cell>
          <cell r="F767">
            <v>2.4000914751643259</v>
          </cell>
          <cell r="G767">
            <v>2.3591930096285814</v>
          </cell>
          <cell r="H767">
            <v>2.4169163140574099</v>
          </cell>
          <cell r="I767">
            <v>2.5693921726769999</v>
          </cell>
          <cell r="J767">
            <v>2.8694137271984563</v>
          </cell>
          <cell r="K767">
            <v>2.7931605672202591</v>
          </cell>
          <cell r="L767">
            <v>2.4881928599460603</v>
          </cell>
          <cell r="M767">
            <v>2.450852567358563</v>
          </cell>
          <cell r="N767">
            <v>2.4680032349297933</v>
          </cell>
          <cell r="O767">
            <v>2.468682718311987</v>
          </cell>
          <cell r="P767">
            <v>2.469059037191899</v>
          </cell>
        </row>
        <row r="768">
          <cell r="B768" t="str">
            <v>RHES-ESOLPV</v>
          </cell>
          <cell r="C768" t="str">
            <v>VAR_fout</v>
          </cell>
          <cell r="D768" t="str">
            <v>RHES_SOL_ELC</v>
          </cell>
          <cell r="E768">
            <v>2.1349390887346629</v>
          </cell>
          <cell r="F768">
            <v>3.390665163958134</v>
          </cell>
          <cell r="G768">
            <v>4.317628476232918</v>
          </cell>
          <cell r="H768">
            <v>18.916965112165457</v>
          </cell>
          <cell r="I768">
            <v>19.881925530999442</v>
          </cell>
          <cell r="J768">
            <v>20.896103523194935</v>
          </cell>
          <cell r="K768">
            <v>21.962015037597041</v>
          </cell>
          <cell r="L768">
            <v>23.082298924668937</v>
          </cell>
          <cell r="M768">
            <v>24.259728385581109</v>
          </cell>
          <cell r="N768">
            <v>25.49721878817541</v>
          </cell>
          <cell r="O768">
            <v>26.797833852825043</v>
          </cell>
          <cell r="P768">
            <v>28.16479517014179</v>
          </cell>
        </row>
        <row r="769">
          <cell r="B769" t="str">
            <v>RHES-ESOLPV</v>
          </cell>
          <cell r="C769" t="str">
            <v>VAR_fin</v>
          </cell>
          <cell r="D769" t="str">
            <v>SOL</v>
          </cell>
          <cell r="E769">
            <v>2.1349390887346629</v>
          </cell>
          <cell r="F769">
            <v>3.390665163958134</v>
          </cell>
          <cell r="G769">
            <v>4.317628476232918</v>
          </cell>
          <cell r="H769">
            <v>18.916965112165457</v>
          </cell>
          <cell r="I769">
            <v>19.881925530999442</v>
          </cell>
          <cell r="J769">
            <v>20.896103523194935</v>
          </cell>
          <cell r="K769">
            <v>21.962015037597041</v>
          </cell>
          <cell r="L769">
            <v>23.082298924668937</v>
          </cell>
          <cell r="M769">
            <v>24.259728385581109</v>
          </cell>
          <cell r="N769">
            <v>25.49721878817541</v>
          </cell>
          <cell r="O769">
            <v>26.797833852825043</v>
          </cell>
          <cell r="P769">
            <v>28.16479517014179</v>
          </cell>
        </row>
        <row r="770">
          <cell r="B770" t="str">
            <v>RHES-ESOLPV</v>
          </cell>
          <cell r="C770" t="str">
            <v>VAR_fin</v>
          </cell>
          <cell r="D770" t="str">
            <v>SOLPVC</v>
          </cell>
          <cell r="E770">
            <v>2.1349390887346602</v>
          </cell>
          <cell r="F770">
            <v>3.39066516395813</v>
          </cell>
          <cell r="G770">
            <v>4.31762847623291</v>
          </cell>
          <cell r="H770">
            <v>18.9169651121654</v>
          </cell>
          <cell r="I770">
            <v>19.8819255309994</v>
          </cell>
          <cell r="J770">
            <v>20.896103523194899</v>
          </cell>
          <cell r="K770">
            <v>21.962015037596998</v>
          </cell>
          <cell r="L770">
            <v>23.082298924669001</v>
          </cell>
          <cell r="M770">
            <v>24.259728385581099</v>
          </cell>
          <cell r="N770">
            <v>25.497218788175399</v>
          </cell>
          <cell r="O770">
            <v>26.797833852825001</v>
          </cell>
          <cell r="P770">
            <v>28.164795170141801</v>
          </cell>
        </row>
        <row r="771">
          <cell r="B771" t="str">
            <v>RHES-ESOLPV</v>
          </cell>
          <cell r="C771" t="str">
            <v>VAR_ncap</v>
          </cell>
          <cell r="D771" t="str">
            <v>-</v>
          </cell>
          <cell r="G771">
            <v>2.4654613050625501E-7</v>
          </cell>
          <cell r="H771">
            <v>3.4275484030544501</v>
          </cell>
          <cell r="I771">
            <v>0.46160183910588598</v>
          </cell>
          <cell r="J771">
            <v>0.75116898074585703</v>
          </cell>
          <cell r="K771">
            <v>1.8793908957460701</v>
          </cell>
          <cell r="L771">
            <v>2.6181130433742399</v>
          </cell>
          <cell r="M771">
            <v>0.71228570344881403</v>
          </cell>
          <cell r="N771">
            <v>1.0979064132987499</v>
          </cell>
          <cell r="O771">
            <v>2.2011470220926399</v>
          </cell>
          <cell r="P771">
            <v>2.9562824650922601</v>
          </cell>
        </row>
        <row r="772">
          <cell r="B772" t="str">
            <v>RHES-ESOLPV</v>
          </cell>
          <cell r="C772" t="str">
            <v>VAR_cap</v>
          </cell>
          <cell r="D772" t="str">
            <v>-</v>
          </cell>
          <cell r="E772">
            <v>0.67885700000000004</v>
          </cell>
          <cell r="F772">
            <v>1.1558999176781499</v>
          </cell>
          <cell r="G772">
            <v>1.2891572465461305</v>
          </cell>
          <cell r="H772">
            <v>4.6798228146569603</v>
          </cell>
          <cell r="I772">
            <v>4.9185419778851296</v>
          </cell>
          <cell r="J772">
            <v>5.1694371076468704</v>
          </cell>
          <cell r="K772">
            <v>5.4331303942352198</v>
          </cell>
          <cell r="L772">
            <v>5.7102747589720497</v>
          </cell>
          <cell r="M772">
            <v>6.0015562502705704</v>
          </cell>
          <cell r="N772">
            <v>6.3076960558678596</v>
          </cell>
          <cell r="O772">
            <v>6.6294521822144397</v>
          </cell>
          <cell r="P772">
            <v>6.9676216039324599</v>
          </cell>
        </row>
        <row r="773">
          <cell r="B773" t="str">
            <v>SUP_DAC</v>
          </cell>
          <cell r="C773" t="str">
            <v>VAR_fout</v>
          </cell>
          <cell r="D773" t="str">
            <v>CO2_O</v>
          </cell>
          <cell r="J773">
            <v>2.0754476757019022E-3</v>
          </cell>
          <cell r="K773">
            <v>3.3551931491588613E-3</v>
          </cell>
          <cell r="L773">
            <v>62.919275614951452</v>
          </cell>
          <cell r="M773">
            <v>426.65168767156388</v>
          </cell>
          <cell r="N773">
            <v>1540.7597787503912</v>
          </cell>
          <cell r="O773">
            <v>2235.9561180208098</v>
          </cell>
          <cell r="P773">
            <v>2955.3874650938797</v>
          </cell>
        </row>
        <row r="774">
          <cell r="B774" t="str">
            <v>SUP_DAC</v>
          </cell>
          <cell r="C774" t="str">
            <v>VAR_fout</v>
          </cell>
          <cell r="D774" t="str">
            <v>CO2</v>
          </cell>
          <cell r="J774">
            <v>-2.0754476757019E-3</v>
          </cell>
          <cell r="K774">
            <v>-3.35519314915886E-3</v>
          </cell>
          <cell r="L774">
            <v>-62.919275614951502</v>
          </cell>
          <cell r="M774">
            <v>-426.65168767156399</v>
          </cell>
          <cell r="N774">
            <v>-1540.7597787503901</v>
          </cell>
          <cell r="O774">
            <v>-2235.9561180208102</v>
          </cell>
          <cell r="P774">
            <v>-2955.3874650938801</v>
          </cell>
        </row>
        <row r="775">
          <cell r="B775" t="str">
            <v>SUP_DAC</v>
          </cell>
          <cell r="C775" t="str">
            <v>VAR_fin</v>
          </cell>
          <cell r="D775" t="str">
            <v>CHEAT</v>
          </cell>
          <cell r="J775">
            <v>1.3800025856798224E-5</v>
          </cell>
          <cell r="K775">
            <v>2.1847257685998349E-5</v>
          </cell>
          <cell r="L775">
            <v>0.40103302228021515</v>
          </cell>
          <cell r="M775">
            <v>2.7193799371590841</v>
          </cell>
          <cell r="N775">
            <v>9.8204492127565874</v>
          </cell>
          <cell r="O775">
            <v>14.251471126008067</v>
          </cell>
          <cell r="P775">
            <v>18.83696141686065</v>
          </cell>
        </row>
        <row r="776">
          <cell r="B776" t="str">
            <v>SUP_DAC</v>
          </cell>
          <cell r="C776" t="str">
            <v>VAR_fin</v>
          </cell>
          <cell r="D776" t="str">
            <v>CELC</v>
          </cell>
          <cell r="J776">
            <v>2.8779541103066352E-6</v>
          </cell>
          <cell r="K776">
            <v>3.8528801329507584E-6</v>
          </cell>
          <cell r="L776">
            <v>5.725654080960587E-2</v>
          </cell>
          <cell r="M776">
            <v>0.38825303578112297</v>
          </cell>
          <cell r="N776">
            <v>1.402091398662854</v>
          </cell>
          <cell r="O776">
            <v>2.0347200673989381</v>
          </cell>
          <cell r="P776">
            <v>2.6894025932354313</v>
          </cell>
        </row>
        <row r="777">
          <cell r="B777" t="str">
            <v>SUP_DAC</v>
          </cell>
          <cell r="C777" t="str">
            <v>VAR_ncap</v>
          </cell>
          <cell r="D777" t="str">
            <v>-</v>
          </cell>
          <cell r="J777">
            <v>5.5891815355764104E-4</v>
          </cell>
          <cell r="K777">
            <v>1.4382047951810999E-4</v>
          </cell>
          <cell r="L777">
            <v>7.9799462286896601</v>
          </cell>
          <cell r="M777">
            <v>46.1360332594152</v>
          </cell>
          <cell r="N777">
            <v>141.312730552483</v>
          </cell>
          <cell r="O777">
            <v>109.370421776011</v>
          </cell>
          <cell r="P777">
            <v>124.17590951915901</v>
          </cell>
        </row>
        <row r="778">
          <cell r="B778" t="str">
            <v>SUP_DAC</v>
          </cell>
          <cell r="C778" t="str">
            <v>VAR_cap</v>
          </cell>
          <cell r="D778" t="str">
            <v>-</v>
          </cell>
          <cell r="J778">
            <v>5.5891815355764104E-4</v>
          </cell>
          <cell r="K778">
            <v>7.0090006908596868E-4</v>
          </cell>
          <cell r="L778">
            <v>7.980635064247509</v>
          </cell>
          <cell r="M778">
            <v>54.116148914811923</v>
          </cell>
          <cell r="N778">
            <v>195.42869552860543</v>
          </cell>
          <cell r="O778">
            <v>283.60681892908758</v>
          </cell>
          <cell r="P778">
            <v>374.8590529041561</v>
          </cell>
        </row>
        <row r="779">
          <cell r="B779" t="str">
            <v>EHYD-DAM10</v>
          </cell>
          <cell r="C779" t="str">
            <v>VAR_fout</v>
          </cell>
          <cell r="D779" t="str">
            <v>ELC</v>
          </cell>
          <cell r="F779">
            <v>3.3848656852045354E-3</v>
          </cell>
          <cell r="G779">
            <v>2.3735450153282524E-2</v>
          </cell>
          <cell r="H779">
            <v>0.73838745932494165</v>
          </cell>
          <cell r="I779">
            <v>0.73579765422400778</v>
          </cell>
          <cell r="J779">
            <v>0.73405553945820867</v>
          </cell>
          <cell r="K779">
            <v>0.72615840229163198</v>
          </cell>
          <cell r="L779">
            <v>0.73005229835399688</v>
          </cell>
          <cell r="M779">
            <v>0.73134213582057572</v>
          </cell>
          <cell r="N779">
            <v>0.73117850336083767</v>
          </cell>
          <cell r="O779">
            <v>0.732298826283733</v>
          </cell>
          <cell r="P779">
            <v>0.73119423478879353</v>
          </cell>
        </row>
        <row r="780">
          <cell r="B780" t="str">
            <v>EHYD-DAM10</v>
          </cell>
          <cell r="C780" t="str">
            <v>VAR_fin</v>
          </cell>
          <cell r="D780" t="str">
            <v>HYDD</v>
          </cell>
          <cell r="F780">
            <v>3.3848656852045354E-3</v>
          </cell>
          <cell r="G780">
            <v>2.3735450153282524E-2</v>
          </cell>
          <cell r="H780">
            <v>0.73838745932494165</v>
          </cell>
          <cell r="I780">
            <v>0.73579765422400778</v>
          </cell>
          <cell r="J780">
            <v>0.73405553945820867</v>
          </cell>
          <cell r="K780">
            <v>0.72615840229163198</v>
          </cell>
          <cell r="L780">
            <v>0.73005229835399688</v>
          </cell>
          <cell r="M780">
            <v>0.73134213582057572</v>
          </cell>
          <cell r="N780">
            <v>0.73117850336083767</v>
          </cell>
          <cell r="O780">
            <v>0.732298826283733</v>
          </cell>
          <cell r="P780">
            <v>0.73119423478879353</v>
          </cell>
        </row>
        <row r="781">
          <cell r="B781" t="str">
            <v>EHYD-DAM10</v>
          </cell>
          <cell r="C781" t="str">
            <v>VAR_ncap</v>
          </cell>
          <cell r="D781" t="str">
            <v>-</v>
          </cell>
          <cell r="F781">
            <v>4.30550955136356E-4</v>
          </cell>
          <cell r="G781">
            <v>2.1506681394871901E-3</v>
          </cell>
          <cell r="H781">
            <v>7.2719203658486997E-2</v>
          </cell>
          <cell r="I781">
            <v>5.9935522599660695E-8</v>
          </cell>
          <cell r="J781">
            <v>2.9714428797011798E-8</v>
          </cell>
          <cell r="K781">
            <v>1.6287396814182101E-8</v>
          </cell>
          <cell r="O781">
            <v>1.3089849577643501E-7</v>
          </cell>
          <cell r="P781">
            <v>4.54226951890347E-8</v>
          </cell>
        </row>
        <row r="782">
          <cell r="B782" t="str">
            <v>EHYD-DAM10</v>
          </cell>
          <cell r="C782" t="str">
            <v>VAR_cap</v>
          </cell>
          <cell r="D782" t="str">
            <v>-</v>
          </cell>
          <cell r="F782">
            <v>4.30550955136356E-4</v>
          </cell>
          <cell r="G782">
            <v>2.58121909462354E-3</v>
          </cell>
          <cell r="H782">
            <v>7.5300422753110594E-2</v>
          </cell>
          <cell r="I782">
            <v>7.5300482688633194E-2</v>
          </cell>
          <cell r="J782">
            <v>7.5300512403061903E-2</v>
          </cell>
          <cell r="K782">
            <v>7.5300528690458807E-2</v>
          </cell>
          <cell r="L782">
            <v>7.5300528690458807E-2</v>
          </cell>
          <cell r="M782">
            <v>7.5300528690458807E-2</v>
          </cell>
          <cell r="N782">
            <v>7.5300528690458807E-2</v>
          </cell>
          <cell r="O782">
            <v>7.5300659588954502E-2</v>
          </cell>
          <cell r="P782">
            <v>7.5300705011649705E-2</v>
          </cell>
        </row>
        <row r="783">
          <cell r="B783" t="str">
            <v>DH-EBAT</v>
          </cell>
          <cell r="C783" t="str">
            <v>VAR_fout</v>
          </cell>
          <cell r="D783" t="str">
            <v>ELC35</v>
          </cell>
          <cell r="E783">
            <v>1.0312747972079075E-3</v>
          </cell>
          <cell r="F783">
            <v>8.2939666527800937E-4</v>
          </cell>
          <cell r="G783">
            <v>1.0151112996954466E-3</v>
          </cell>
          <cell r="H783">
            <v>1.0689298323983943E-3</v>
          </cell>
          <cell r="I783">
            <v>1.3737198992704801E-2</v>
          </cell>
          <cell r="J783">
            <v>2.0538574030477728E-2</v>
          </cell>
          <cell r="K783">
            <v>0.99455227916654698</v>
          </cell>
          <cell r="L783">
            <v>1.6790712130373233</v>
          </cell>
          <cell r="M783">
            <v>1.4018003264336401</v>
          </cell>
          <cell r="N783">
            <v>1.5124680070919452</v>
          </cell>
          <cell r="O783">
            <v>1.5788951423046904</v>
          </cell>
          <cell r="P783">
            <v>1.5862312356748489</v>
          </cell>
        </row>
        <row r="784">
          <cell r="B784" t="str">
            <v>DH-EBAT</v>
          </cell>
          <cell r="C784" t="str">
            <v>VAR_fout</v>
          </cell>
          <cell r="D784" t="str">
            <v>AUX_DH-EBAT_OUT</v>
          </cell>
          <cell r="E784">
            <v>1.0312747972079071E-3</v>
          </cell>
          <cell r="F784">
            <v>8.2939666527800926E-4</v>
          </cell>
          <cell r="G784">
            <v>1.0151112996954459E-3</v>
          </cell>
          <cell r="H784">
            <v>1.0689298323983936E-3</v>
          </cell>
          <cell r="I784">
            <v>1.3737198992704798E-2</v>
          </cell>
          <cell r="J784">
            <v>2.0538574030477725E-2</v>
          </cell>
          <cell r="K784">
            <v>0.99455227916654676</v>
          </cell>
          <cell r="L784">
            <v>1.6790712130373231</v>
          </cell>
          <cell r="M784">
            <v>1.4018003264336398</v>
          </cell>
          <cell r="N784">
            <v>1.5124680070919445</v>
          </cell>
          <cell r="O784">
            <v>1.5788951423046897</v>
          </cell>
          <cell r="P784">
            <v>1.5862312356748485</v>
          </cell>
        </row>
        <row r="785">
          <cell r="B785" t="str">
            <v>DH-EBAT</v>
          </cell>
          <cell r="C785" t="str">
            <v>VAR_fin</v>
          </cell>
          <cell r="D785" t="str">
            <v>ELC35</v>
          </cell>
          <cell r="E785">
            <v>1.1535132705777504E-3</v>
          </cell>
          <cell r="F785">
            <v>9.2754052436254365E-4</v>
          </cell>
          <cell r="G785">
            <v>1.1352765796256827E-3</v>
          </cell>
          <cell r="H785">
            <v>1.1954974300948037E-3</v>
          </cell>
          <cell r="I785">
            <v>1.5361640702277538E-2</v>
          </cell>
          <cell r="J785">
            <v>2.2966914876830093E-2</v>
          </cell>
          <cell r="K785">
            <v>1.1121391656320381</v>
          </cell>
          <cell r="L785">
            <v>1.8775897024031656</v>
          </cell>
          <cell r="M785">
            <v>1.5675366369246748</v>
          </cell>
          <cell r="N785">
            <v>1.6912887506059502</v>
          </cell>
          <cell r="O785">
            <v>1.7655695789632542</v>
          </cell>
          <cell r="P785">
            <v>1.7737731700873478</v>
          </cell>
        </row>
        <row r="786">
          <cell r="B786" t="str">
            <v>DH-EBAT</v>
          </cell>
          <cell r="C786" t="str">
            <v>VAR_fin</v>
          </cell>
          <cell r="D786" t="str">
            <v>AUX_DH-EBAT_IN</v>
          </cell>
          <cell r="E786">
            <v>1.1535132705777504E-3</v>
          </cell>
          <cell r="F786">
            <v>9.2754052436254365E-4</v>
          </cell>
          <cell r="G786">
            <v>1.1352765796256827E-3</v>
          </cell>
          <cell r="H786">
            <v>1.1954974300948037E-3</v>
          </cell>
          <cell r="I786">
            <v>1.5361640702277538E-2</v>
          </cell>
          <cell r="J786">
            <v>2.2966914876830093E-2</v>
          </cell>
          <cell r="K786">
            <v>1.1121391656320381</v>
          </cell>
          <cell r="L786">
            <v>1.8775897024031656</v>
          </cell>
          <cell r="M786">
            <v>1.5675366369246748</v>
          </cell>
          <cell r="N786">
            <v>1.6912887506059502</v>
          </cell>
          <cell r="O786">
            <v>1.7655695789632542</v>
          </cell>
          <cell r="P786">
            <v>1.7737731700873478</v>
          </cell>
        </row>
        <row r="787">
          <cell r="B787" t="str">
            <v>DH-EBAT</v>
          </cell>
          <cell r="C787" t="str">
            <v>VAR_ncap</v>
          </cell>
          <cell r="D787" t="str">
            <v>-</v>
          </cell>
          <cell r="E787">
            <v>1.42875054540357E-4</v>
          </cell>
          <cell r="F787">
            <v>2.2136702799576801E-7</v>
          </cell>
          <cell r="G787">
            <v>7.8266747132214303E-7</v>
          </cell>
          <cell r="H787">
            <v>4.2226894155996097E-5</v>
          </cell>
          <cell r="I787">
            <v>2.2129287941614999E-3</v>
          </cell>
          <cell r="J787">
            <v>3.1598346827041699E-3</v>
          </cell>
          <cell r="K787">
            <v>0.31234813273103601</v>
          </cell>
          <cell r="L787">
            <v>0.18889548364043199</v>
          </cell>
          <cell r="M787">
            <v>0.184521917076265</v>
          </cell>
          <cell r="N787">
            <v>4.3360446002979502E-2</v>
          </cell>
          <cell r="O787">
            <v>0.27841891375609901</v>
          </cell>
          <cell r="P787">
            <v>3.9733224844239801E-2</v>
          </cell>
        </row>
        <row r="788">
          <cell r="B788" t="str">
            <v>DH-EBAT</v>
          </cell>
          <cell r="C788" t="str">
            <v>VAR_cap</v>
          </cell>
          <cell r="D788" t="str">
            <v>-</v>
          </cell>
          <cell r="E788">
            <v>1.42875054540357E-4</v>
          </cell>
          <cell r="F788">
            <v>1.4305464013557995E-4</v>
          </cell>
          <cell r="G788">
            <v>1.4375765237344013E-4</v>
          </cell>
          <cell r="H788">
            <v>1.4753599130411834E-4</v>
          </cell>
          <cell r="I788">
            <v>2.2553719606995285E-3</v>
          </cell>
          <cell r="J788">
            <v>5.3814196612014626E-3</v>
          </cell>
          <cell r="K788">
            <v>0.31665516401242283</v>
          </cell>
          <cell r="L788">
            <v>0.502322412714449</v>
          </cell>
          <cell r="M788">
            <v>0.51391453711458168</v>
          </cell>
          <cell r="N788">
            <v>0.32466108522584208</v>
          </cell>
          <cell r="O788">
            <v>0.35446171084991163</v>
          </cell>
          <cell r="P788">
            <v>0.34741344701766286</v>
          </cell>
        </row>
        <row r="789">
          <cell r="B789" t="str">
            <v>RHEM-EBAT</v>
          </cell>
          <cell r="C789" t="str">
            <v>VAR_fout</v>
          </cell>
          <cell r="D789" t="str">
            <v>RHEM_ELC</v>
          </cell>
          <cell r="E789">
            <v>3.3375167059343134E-4</v>
          </cell>
          <cell r="F789">
            <v>3.3341774533190809E-4</v>
          </cell>
          <cell r="G789">
            <v>3.3448094633950281E-4</v>
          </cell>
          <cell r="H789">
            <v>2.1037830112715455E-2</v>
          </cell>
          <cell r="I789">
            <v>4.1379658637367464E-2</v>
          </cell>
          <cell r="J789">
            <v>3.5533195479924229E-2</v>
          </cell>
          <cell r="K789">
            <v>2.4277573205013815E-2</v>
          </cell>
          <cell r="L789">
            <v>3.409362010175538E-2</v>
          </cell>
          <cell r="M789">
            <v>4.7513959905783165E-2</v>
          </cell>
          <cell r="N789">
            <v>3.7545243049569382E-2</v>
          </cell>
          <cell r="O789">
            <v>2.8907580203409031E-2</v>
          </cell>
          <cell r="P789">
            <v>4.5961172370379742E-2</v>
          </cell>
        </row>
        <row r="790">
          <cell r="B790" t="str">
            <v>RHEM-EBAT</v>
          </cell>
          <cell r="C790" t="str">
            <v>VAR_fout</v>
          </cell>
          <cell r="D790" t="str">
            <v>AUX_RHEM-EBAT_OUT</v>
          </cell>
          <cell r="E790">
            <v>3.3375167059343172E-4</v>
          </cell>
          <cell r="F790">
            <v>3.334177453319083E-4</v>
          </cell>
          <cell r="G790">
            <v>3.3448094633950308E-4</v>
          </cell>
          <cell r="H790">
            <v>2.1037830112715476E-2</v>
          </cell>
          <cell r="I790">
            <v>4.1379658637367492E-2</v>
          </cell>
          <cell r="J790">
            <v>3.553319547992425E-2</v>
          </cell>
          <cell r="K790">
            <v>2.4277573205013836E-2</v>
          </cell>
          <cell r="L790">
            <v>3.4093620101755422E-2</v>
          </cell>
          <cell r="M790">
            <v>4.7513959905783207E-2</v>
          </cell>
          <cell r="N790">
            <v>3.754524304956941E-2</v>
          </cell>
          <cell r="O790">
            <v>2.8907580203409056E-2</v>
          </cell>
          <cell r="P790">
            <v>4.5961172370379798E-2</v>
          </cell>
        </row>
        <row r="791">
          <cell r="B791" t="str">
            <v>RHEM-EBAT</v>
          </cell>
          <cell r="C791" t="str">
            <v>VAR_fin</v>
          </cell>
          <cell r="D791" t="str">
            <v>RHEM_ELC</v>
          </cell>
          <cell r="E791">
            <v>3.6929082786389222E-4</v>
          </cell>
          <cell r="F791">
            <v>3.6897481692812112E-4</v>
          </cell>
          <cell r="G791">
            <v>3.7004396115771968E-4</v>
          </cell>
          <cell r="H791">
            <v>2.326511173621227E-2</v>
          </cell>
          <cell r="I791">
            <v>4.5760423574174598E-2</v>
          </cell>
          <cell r="J791">
            <v>3.9294946575045793E-2</v>
          </cell>
          <cell r="K791">
            <v>2.6847779095374863E-2</v>
          </cell>
          <cell r="L791">
            <v>3.770325997169148E-2</v>
          </cell>
          <cell r="M791">
            <v>5.2544164680685977E-2</v>
          </cell>
          <cell r="N791">
            <v>4.1520441618728164E-2</v>
          </cell>
          <cell r="O791">
            <v>3.1968129403054754E-2</v>
          </cell>
          <cell r="P791">
            <v>5.0827331104860325E-2</v>
          </cell>
        </row>
        <row r="792">
          <cell r="B792" t="str">
            <v>RHEM-EBAT</v>
          </cell>
          <cell r="C792" t="str">
            <v>VAR_fin</v>
          </cell>
          <cell r="D792" t="str">
            <v>AUX_RHEM-EBAT_IN</v>
          </cell>
          <cell r="E792">
            <v>3.6929082786389222E-4</v>
          </cell>
          <cell r="F792">
            <v>3.6897481692812112E-4</v>
          </cell>
          <cell r="G792">
            <v>3.7004396115771968E-4</v>
          </cell>
          <cell r="H792">
            <v>2.326511173621227E-2</v>
          </cell>
          <cell r="I792">
            <v>4.5760423574174598E-2</v>
          </cell>
          <cell r="J792">
            <v>3.9294946575045793E-2</v>
          </cell>
          <cell r="K792">
            <v>2.6847779095374863E-2</v>
          </cell>
          <cell r="L792">
            <v>3.770325997169148E-2</v>
          </cell>
          <cell r="M792">
            <v>5.2544164680685977E-2</v>
          </cell>
          <cell r="N792">
            <v>4.1520441618728164E-2</v>
          </cell>
          <cell r="O792">
            <v>3.1968129403054754E-2</v>
          </cell>
          <cell r="P792">
            <v>5.0827331104860325E-2</v>
          </cell>
        </row>
        <row r="793">
          <cell r="B793" t="str">
            <v>RHEM-EBAT</v>
          </cell>
          <cell r="C793" t="str">
            <v>VAR_ncap</v>
          </cell>
          <cell r="D793" t="str">
            <v>-</v>
          </cell>
          <cell r="E793">
            <v>1.3381988213557601E-4</v>
          </cell>
          <cell r="F793">
            <v>2.14920795769832E-7</v>
          </cell>
          <cell r="G793">
            <v>5.7235808106362604E-7</v>
          </cell>
          <cell r="H793">
            <v>1.72836848868223E-2</v>
          </cell>
          <cell r="I793">
            <v>1.8380771861054399E-3</v>
          </cell>
          <cell r="J793">
            <v>1.03929076642596E-2</v>
          </cell>
          <cell r="K793">
            <v>5.5196345176814203E-4</v>
          </cell>
          <cell r="L793">
            <v>9.9107197026270001E-3</v>
          </cell>
          <cell r="M793">
            <v>9.3259243003616602E-3</v>
          </cell>
          <cell r="N793">
            <v>9.7629395253385598E-4</v>
          </cell>
          <cell r="O793">
            <v>9.2136221166453994E-3</v>
          </cell>
          <cell r="P793">
            <v>8.9549014241278695E-3</v>
          </cell>
        </row>
        <row r="794">
          <cell r="B794" t="str">
            <v>RHEM-EBAT</v>
          </cell>
          <cell r="C794" t="str">
            <v>VAR_cap</v>
          </cell>
          <cell r="D794" t="str">
            <v>-</v>
          </cell>
          <cell r="E794">
            <v>1.3656409731677296E-4</v>
          </cell>
          <cell r="F794">
            <v>1.367125893223011E-4</v>
          </cell>
          <cell r="G794">
            <v>1.3715211074620084E-4</v>
          </cell>
          <cell r="H794">
            <v>1.7382174081199818E-2</v>
          </cell>
          <cell r="I794">
            <v>1.9121941074483156E-2</v>
          </cell>
          <cell r="J794">
            <v>1.5860384547278186E-2</v>
          </cell>
          <cell r="K794">
            <v>1.1897796589914253E-2</v>
          </cell>
          <cell r="L794">
            <v>1.4012580689514036E-2</v>
          </cell>
          <cell r="M794">
            <v>1.9484740464865775E-2</v>
          </cell>
          <cell r="N794">
            <v>1.5379582155860117E-2</v>
          </cell>
          <cell r="O794">
            <v>1.1841489316351015E-2</v>
          </cell>
          <cell r="P794">
            <v>1.8826895548100693E-2</v>
          </cell>
        </row>
        <row r="795">
          <cell r="B795" t="str">
            <v>HPLGEO</v>
          </cell>
          <cell r="C795" t="str">
            <v>VAR_fout</v>
          </cell>
          <cell r="D795" t="str">
            <v>LTH</v>
          </cell>
          <cell r="J795">
            <v>1.3116272280030907E-4</v>
          </cell>
          <cell r="K795">
            <v>1.3143097057984212E-4</v>
          </cell>
          <cell r="L795">
            <v>1.3202309676651865E-4</v>
          </cell>
          <cell r="M795">
            <v>1.3222208896558252E-4</v>
          </cell>
          <cell r="N795">
            <v>1.3306953522528877E-4</v>
          </cell>
          <cell r="O795">
            <v>1.350765198658568E-4</v>
          </cell>
          <cell r="P795">
            <v>1.9682216418705803E-4</v>
          </cell>
        </row>
        <row r="796">
          <cell r="B796" t="str">
            <v>HPLGEO</v>
          </cell>
          <cell r="C796" t="str">
            <v>VAR_fin</v>
          </cell>
          <cell r="D796" t="str">
            <v>GEO</v>
          </cell>
          <cell r="J796">
            <v>1.5430908564742247E-4</v>
          </cell>
          <cell r="K796">
            <v>1.5462467127040251E-4</v>
          </cell>
          <cell r="L796">
            <v>1.5532129031355129E-4</v>
          </cell>
          <cell r="M796">
            <v>1.5555539878303826E-4</v>
          </cell>
          <cell r="N796">
            <v>1.565523943826927E-4</v>
          </cell>
          <cell r="O796">
            <v>1.5891355278336102E-4</v>
          </cell>
          <cell r="P796">
            <v>2.3155548727889157E-4</v>
          </cell>
        </row>
        <row r="797">
          <cell r="B797" t="str">
            <v>HPLGEO</v>
          </cell>
          <cell r="C797" t="str">
            <v>VAR_ncap</v>
          </cell>
          <cell r="D797" t="str">
            <v>-</v>
          </cell>
          <cell r="J797">
            <v>6.8876742791018003E-6</v>
          </cell>
          <cell r="K797">
            <v>3.6065006651028101E-8</v>
          </cell>
          <cell r="L797">
            <v>1.7378441846320499E-6</v>
          </cell>
          <cell r="M797">
            <v>8.60026461972165E-8</v>
          </cell>
          <cell r="N797">
            <v>7.7778530860772892E-6</v>
          </cell>
          <cell r="O797">
            <v>1.7237415758989301E-7</v>
          </cell>
          <cell r="P797">
            <v>9.363535609029E-6</v>
          </cell>
        </row>
        <row r="798">
          <cell r="B798" t="str">
            <v>HPLGEO</v>
          </cell>
          <cell r="C798" t="str">
            <v>VAR_cap</v>
          </cell>
          <cell r="D798" t="str">
            <v>-</v>
          </cell>
          <cell r="J798">
            <v>6.8876742791018003E-6</v>
          </cell>
          <cell r="K798">
            <v>6.9237392857528297E-6</v>
          </cell>
          <cell r="L798">
            <v>8.6615834703848805E-6</v>
          </cell>
          <cell r="M798">
            <v>7.8350007615429202E-6</v>
          </cell>
          <cell r="N798">
            <v>9.6377649235575808E-6</v>
          </cell>
          <cell r="O798">
            <v>9.7740740744964502E-6</v>
          </cell>
          <cell r="P798">
            <v>1.73997654988934E-5</v>
          </cell>
        </row>
        <row r="799">
          <cell r="B799" t="str">
            <v>CT_CWODBDSCCS</v>
          </cell>
          <cell r="C799" t="str">
            <v>VAR_fout</v>
          </cell>
          <cell r="D799" t="str">
            <v>CO2_O</v>
          </cell>
          <cell r="J799">
            <v>6.8668705860288441E-3</v>
          </cell>
          <cell r="K799">
            <v>1.0333268738614195E-2</v>
          </cell>
          <cell r="L799">
            <v>604.36674726282547</v>
          </cell>
          <cell r="M799">
            <v>695.04121294731601</v>
          </cell>
          <cell r="N799">
            <v>604.36692960851781</v>
          </cell>
          <cell r="O799">
            <v>695.58950611237685</v>
          </cell>
          <cell r="P799">
            <v>706.5148582599262</v>
          </cell>
        </row>
        <row r="800">
          <cell r="B800" t="str">
            <v>CT_CWODBDSCCS</v>
          </cell>
          <cell r="C800" t="str">
            <v>VAR_fout</v>
          </cell>
          <cell r="D800" t="str">
            <v>CO2</v>
          </cell>
          <cell r="J800">
            <v>-6.8668705860288502E-3</v>
          </cell>
          <cell r="K800">
            <v>-1.0333268738614201E-2</v>
          </cell>
          <cell r="L800">
            <v>-604.36674726282502</v>
          </cell>
          <cell r="M800">
            <v>-695.04121294731601</v>
          </cell>
          <cell r="N800">
            <v>-604.36692960851803</v>
          </cell>
          <cell r="O800">
            <v>-695.58950611237594</v>
          </cell>
          <cell r="P800">
            <v>-706.514858259927</v>
          </cell>
        </row>
        <row r="801">
          <cell r="B801" t="str">
            <v>CT_CWODBDSCCS</v>
          </cell>
          <cell r="C801" t="str">
            <v>VAR_fout</v>
          </cell>
          <cell r="D801" t="str">
            <v>BDS</v>
          </cell>
          <cell r="J801">
            <v>3.8422370164010472E-5</v>
          </cell>
          <cell r="K801">
            <v>5.781799314625443E-5</v>
          </cell>
          <cell r="L801">
            <v>3.381628150295485</v>
          </cell>
          <cell r="M801">
            <v>3.888981222019551</v>
          </cell>
          <cell r="N801">
            <v>3.3816291705788304</v>
          </cell>
          <cell r="O801">
            <v>3.8920491002739075</v>
          </cell>
          <cell r="P801">
            <v>3.9531799923049014</v>
          </cell>
        </row>
        <row r="802">
          <cell r="B802" t="str">
            <v>CT_CWODBDSCCS</v>
          </cell>
          <cell r="C802" t="str">
            <v>VAR_fout</v>
          </cell>
          <cell r="D802" t="str">
            <v>LTH</v>
          </cell>
          <cell r="J802">
            <v>1.498472436396406E-5</v>
          </cell>
          <cell r="K802">
            <v>2.2549017327039187E-5</v>
          </cell>
          <cell r="L802">
            <v>1.3188349786152376</v>
          </cell>
          <cell r="M802">
            <v>1.5167026765876244</v>
          </cell>
          <cell r="N802">
            <v>1.3188353765257435</v>
          </cell>
          <cell r="O802">
            <v>1.5178991491068197</v>
          </cell>
          <cell r="P802">
            <v>1.5417401969989093</v>
          </cell>
        </row>
        <row r="803">
          <cell r="B803" t="str">
            <v>CT_CWODBDSCCS</v>
          </cell>
          <cell r="C803" t="str">
            <v>VAR_fin</v>
          </cell>
          <cell r="D803" t="str">
            <v>CWOD</v>
          </cell>
          <cell r="J803">
            <v>1.094845437823478E-4</v>
          </cell>
          <cell r="K803">
            <v>1.6475237147025185E-4</v>
          </cell>
          <cell r="L803">
            <v>9.635949414266987</v>
          </cell>
          <cell r="M803">
            <v>11.081651992144716</v>
          </cell>
          <cell r="N803">
            <v>9.6359523215643748</v>
          </cell>
          <cell r="O803">
            <v>11.090393911230491</v>
          </cell>
          <cell r="P803">
            <v>11.264586388072809</v>
          </cell>
        </row>
        <row r="804">
          <cell r="B804" t="str">
            <v>CT_CWODBDSCCS</v>
          </cell>
          <cell r="C804" t="str">
            <v>VAR_fin</v>
          </cell>
          <cell r="D804" t="str">
            <v>CELC</v>
          </cell>
          <cell r="J804">
            <v>4.9592302061690682E-6</v>
          </cell>
          <cell r="K804">
            <v>7.462650972520125E-6</v>
          </cell>
          <cell r="L804">
            <v>0.43647157625599631</v>
          </cell>
          <cell r="M804">
            <v>0.50195636201352378</v>
          </cell>
          <cell r="N804">
            <v>0.43647170794542473</v>
          </cell>
          <cell r="O804">
            <v>0.50235233744249608</v>
          </cell>
          <cell r="P804">
            <v>0.51024258900678254</v>
          </cell>
        </row>
        <row r="805">
          <cell r="B805" t="str">
            <v>CT_CWODBDSCCS</v>
          </cell>
          <cell r="C805" t="str">
            <v>VAR_ncap</v>
          </cell>
          <cell r="D805" t="str">
            <v>-</v>
          </cell>
          <cell r="J805">
            <v>7.7327523392039697E-6</v>
          </cell>
          <cell r="K805">
            <v>7.6012389686270401E-7</v>
          </cell>
          <cell r="L805">
            <v>0.18858082632642001</v>
          </cell>
          <cell r="M805">
            <v>1.32388685018283E-2</v>
          </cell>
          <cell r="N805">
            <v>1.6530562300438299E-7</v>
          </cell>
          <cell r="O805">
            <v>2.7864143272782898E-6</v>
          </cell>
          <cell r="P805">
            <v>0.191751979565948</v>
          </cell>
        </row>
        <row r="806">
          <cell r="B806" t="str">
            <v>CT_CWODBDSCCS</v>
          </cell>
          <cell r="C806" t="str">
            <v>VAR_cap</v>
          </cell>
          <cell r="D806" t="str">
            <v>-</v>
          </cell>
          <cell r="J806">
            <v>7.7327523392039697E-6</v>
          </cell>
          <cell r="K806">
            <v>8.4928762360666804E-6</v>
          </cell>
          <cell r="L806">
            <v>0.18858931920265601</v>
          </cell>
          <cell r="M806">
            <v>0.20182716315015001</v>
          </cell>
          <cell r="N806">
            <v>0.20182062025776901</v>
          </cell>
          <cell r="O806">
            <v>0.20182264654819901</v>
          </cell>
          <cell r="P806">
            <v>0.204993799787727</v>
          </cell>
        </row>
        <row r="807">
          <cell r="B807" t="str">
            <v>EHYD-PUM15</v>
          </cell>
          <cell r="C807" t="str">
            <v>VAR_fout</v>
          </cell>
          <cell r="D807" t="str">
            <v>ELC</v>
          </cell>
          <cell r="F807">
            <v>5.8711112639542003E-4</v>
          </cell>
          <cell r="G807">
            <v>7.2388608554210983E-4</v>
          </cell>
          <cell r="H807">
            <v>8.0053429402278864E-4</v>
          </cell>
          <cell r="I807">
            <v>7.2683785583676304E-4</v>
          </cell>
          <cell r="J807">
            <v>7.0847285528196312E-4</v>
          </cell>
          <cell r="K807">
            <v>7.4691047168920944E-4</v>
          </cell>
          <cell r="L807">
            <v>1.0064694172387753E-3</v>
          </cell>
          <cell r="M807">
            <v>9.4341498955304709E-4</v>
          </cell>
          <cell r="N807">
            <v>1.4399553075479044E-3</v>
          </cell>
          <cell r="O807">
            <v>1.3968070111327366E-3</v>
          </cell>
          <cell r="P807">
            <v>2.8346925445861936E-3</v>
          </cell>
        </row>
        <row r="808">
          <cell r="B808" t="str">
            <v>EHYD-PUM15</v>
          </cell>
          <cell r="C808" t="str">
            <v>VAR_fout</v>
          </cell>
          <cell r="D808" t="str">
            <v>AUX_PUMP_OUT</v>
          </cell>
          <cell r="F808">
            <v>5.8711112639542003E-4</v>
          </cell>
          <cell r="G808">
            <v>7.2388608554210983E-4</v>
          </cell>
          <cell r="H808">
            <v>8.0053429402278864E-4</v>
          </cell>
          <cell r="I808">
            <v>7.2683785583676304E-4</v>
          </cell>
          <cell r="J808">
            <v>7.0847285528196312E-4</v>
          </cell>
          <cell r="K808">
            <v>7.4691047168920944E-4</v>
          </cell>
          <cell r="L808">
            <v>1.0064694172387753E-3</v>
          </cell>
          <cell r="M808">
            <v>9.4341498955304709E-4</v>
          </cell>
          <cell r="N808">
            <v>1.4399553075479044E-3</v>
          </cell>
          <cell r="O808">
            <v>1.3968070111327366E-3</v>
          </cell>
          <cell r="P808">
            <v>2.8346925445861936E-3</v>
          </cell>
        </row>
        <row r="809">
          <cell r="B809" t="str">
            <v>EHYD-PUM15</v>
          </cell>
          <cell r="C809" t="str">
            <v>VAR_fin</v>
          </cell>
          <cell r="D809" t="str">
            <v>AUX_PUMP_IN</v>
          </cell>
          <cell r="F809">
            <v>7.3399543848757349E-4</v>
          </cell>
          <cell r="G809">
            <v>9.0497146560320743E-4</v>
          </cell>
          <cell r="H809">
            <v>1.0007997595397069E-3</v>
          </cell>
          <cell r="I809">
            <v>9.0860803833559792E-4</v>
          </cell>
          <cell r="J809">
            <v>8.8542916833048613E-4</v>
          </cell>
          <cell r="K809">
            <v>9.3347593136251285E-4</v>
          </cell>
          <cell r="L809">
            <v>1.257923826281974E-3</v>
          </cell>
          <cell r="M809">
            <v>1.1791054501103715E-3</v>
          </cell>
          <cell r="N809">
            <v>1.7997807215477742E-3</v>
          </cell>
          <cell r="O809">
            <v>1.7458450247400561E-3</v>
          </cell>
          <cell r="P809">
            <v>3.543201134794186E-3</v>
          </cell>
        </row>
        <row r="810">
          <cell r="B810" t="str">
            <v>EHYD-PUM15</v>
          </cell>
          <cell r="C810" t="str">
            <v>VAR_fin</v>
          </cell>
          <cell r="D810" t="str">
            <v>ELC</v>
          </cell>
          <cell r="F810">
            <v>7.3399543848757349E-4</v>
          </cell>
          <cell r="G810">
            <v>9.0497146560320743E-4</v>
          </cell>
          <cell r="H810">
            <v>1.0007997595397069E-3</v>
          </cell>
          <cell r="I810">
            <v>9.0860803833559792E-4</v>
          </cell>
          <cell r="J810">
            <v>8.8542916833048613E-4</v>
          </cell>
          <cell r="K810">
            <v>9.3347593136251285E-4</v>
          </cell>
          <cell r="L810">
            <v>1.257923826281974E-3</v>
          </cell>
          <cell r="M810">
            <v>1.1791054501103715E-3</v>
          </cell>
          <cell r="N810">
            <v>1.7997807215477742E-3</v>
          </cell>
          <cell r="O810">
            <v>1.7458450247400561E-3</v>
          </cell>
          <cell r="P810">
            <v>3.543201134794186E-3</v>
          </cell>
        </row>
        <row r="811">
          <cell r="B811" t="str">
            <v>EHYD-PUM15</v>
          </cell>
          <cell r="C811" t="str">
            <v>VAR_ncap</v>
          </cell>
          <cell r="D811" t="str">
            <v>-</v>
          </cell>
          <cell r="F811">
            <v>7.34298356783972E-5</v>
          </cell>
          <cell r="G811">
            <v>3.4136595479573598E-7</v>
          </cell>
          <cell r="H811">
            <v>3.5329698430812003E-7</v>
          </cell>
          <cell r="I811">
            <v>2.4711371237491702E-7</v>
          </cell>
          <cell r="J811">
            <v>2.6387827248813701E-5</v>
          </cell>
          <cell r="K811">
            <v>1.42884748226132E-7</v>
          </cell>
          <cell r="L811">
            <v>3.2006323814178201E-5</v>
          </cell>
          <cell r="M811">
            <v>4.7537987667584E-7</v>
          </cell>
          <cell r="N811">
            <v>1.3020375130800099E-4</v>
          </cell>
        </row>
        <row r="812">
          <cell r="B812" t="str">
            <v>EHYD-PUM15</v>
          </cell>
          <cell r="C812" t="str">
            <v>VAR_cap</v>
          </cell>
          <cell r="D812" t="str">
            <v>-</v>
          </cell>
          <cell r="F812">
            <v>7.34298356783972E-5</v>
          </cell>
          <cell r="G812">
            <v>7.34298356783972E-5</v>
          </cell>
          <cell r="H812">
            <v>7.34298356783972E-5</v>
          </cell>
          <cell r="I812">
            <v>7.3856281862519902E-5</v>
          </cell>
          <cell r="J812">
            <v>7.4124498617501099E-5</v>
          </cell>
          <cell r="K812">
            <v>7.8458856631648903E-5</v>
          </cell>
          <cell r="L812">
            <v>1.0075943957869001E-4</v>
          </cell>
          <cell r="M812">
            <v>1.00880369502681E-4</v>
          </cell>
          <cell r="N812">
            <v>1.3302312811324599E-4</v>
          </cell>
          <cell r="O812">
            <v>1.3338402801777E-4</v>
          </cell>
          <cell r="P812">
            <v>2.6358777932577099E-4</v>
          </cell>
        </row>
        <row r="813">
          <cell r="B813" t="str">
            <v>D-EWST</v>
          </cell>
          <cell r="C813" t="str">
            <v>VAR_fout</v>
          </cell>
          <cell r="D813" t="str">
            <v>CO2</v>
          </cell>
          <cell r="E813">
            <v>2266.2745021393598</v>
          </cell>
          <cell r="F813">
            <v>2235.4031999929798</v>
          </cell>
          <cell r="G813">
            <v>2268.78102520216</v>
          </cell>
          <cell r="H813">
            <v>2238.5108175078499</v>
          </cell>
          <cell r="I813">
            <v>2240.4529764314598</v>
          </cell>
          <cell r="J813">
            <v>2288.7584827411101</v>
          </cell>
          <cell r="K813">
            <v>2314.6591354874199</v>
          </cell>
          <cell r="L813">
            <v>2340.5634583023898</v>
          </cell>
          <cell r="M813">
            <v>2317.3896133476801</v>
          </cell>
          <cell r="N813">
            <v>2317.3897073346602</v>
          </cell>
          <cell r="O813">
            <v>2317.38962196484</v>
          </cell>
          <cell r="P813">
            <v>2317.3897581149599</v>
          </cell>
        </row>
        <row r="814">
          <cell r="B814" t="str">
            <v>D-EWST</v>
          </cell>
          <cell r="C814" t="str">
            <v>VAR_fout</v>
          </cell>
          <cell r="D814" t="str">
            <v>EWST</v>
          </cell>
          <cell r="E814">
            <v>48.842122890934476</v>
          </cell>
          <cell r="F814">
            <v>48.176795064932435</v>
          </cell>
          <cell r="G814">
            <v>48.89614403311144</v>
          </cell>
          <cell r="H814">
            <v>48.243766915404422</v>
          </cell>
          <cell r="I814">
            <v>48.285625222421352</v>
          </cell>
          <cell r="J814">
            <v>49.326691438386021</v>
          </cell>
          <cell r="K814">
            <v>49.884895161366742</v>
          </cell>
          <cell r="L814">
            <v>50.443177980655001</v>
          </cell>
          <cell r="M814">
            <v>49.943741666975889</v>
          </cell>
          <cell r="N814">
            <v>49.943743692557433</v>
          </cell>
          <cell r="O814">
            <v>49.943741852690472</v>
          </cell>
          <cell r="P814">
            <v>49.943744786960373</v>
          </cell>
        </row>
        <row r="815">
          <cell r="B815" t="str">
            <v>D-EWST</v>
          </cell>
          <cell r="C815" t="str">
            <v>VAR_fin</v>
          </cell>
          <cell r="D815" t="str">
            <v>WSTNREN</v>
          </cell>
          <cell r="E815">
            <v>24.421061445467242</v>
          </cell>
          <cell r="F815">
            <v>24.08839655164843</v>
          </cell>
          <cell r="G815">
            <v>24.448071392264605</v>
          </cell>
          <cell r="H815">
            <v>24.121883809351825</v>
          </cell>
          <cell r="I815">
            <v>24.142812246028697</v>
          </cell>
          <cell r="J815">
            <v>24.663345719193014</v>
          </cell>
          <cell r="K815">
            <v>24.942447580683357</v>
          </cell>
          <cell r="L815">
            <v>25.221588990327515</v>
          </cell>
          <cell r="M815">
            <v>24.971870833487937</v>
          </cell>
          <cell r="N815">
            <v>24.97187184627872</v>
          </cell>
          <cell r="O815">
            <v>24.971870926345222</v>
          </cell>
          <cell r="P815">
            <v>24.971872393480179</v>
          </cell>
        </row>
        <row r="816">
          <cell r="B816" t="str">
            <v>D-EWST</v>
          </cell>
          <cell r="C816" t="str">
            <v>VAR_fin</v>
          </cell>
          <cell r="D816" t="str">
            <v>WSTREN</v>
          </cell>
          <cell r="E816">
            <v>24.421061445467242</v>
          </cell>
          <cell r="F816">
            <v>24.08839655164843</v>
          </cell>
          <cell r="G816">
            <v>24.448071392264605</v>
          </cell>
          <cell r="H816">
            <v>24.121883809351825</v>
          </cell>
          <cell r="I816">
            <v>24.142812246028697</v>
          </cell>
          <cell r="J816">
            <v>24.663345719193014</v>
          </cell>
          <cell r="K816">
            <v>24.942447580683357</v>
          </cell>
          <cell r="L816">
            <v>25.221588990327515</v>
          </cell>
          <cell r="M816">
            <v>24.971870833487937</v>
          </cell>
          <cell r="N816">
            <v>24.97187184627872</v>
          </cell>
          <cell r="O816">
            <v>24.971870926345222</v>
          </cell>
          <cell r="P816">
            <v>24.971872393480179</v>
          </cell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22.097513869470465</v>
          </cell>
          <cell r="E4">
            <v>12.327569505540517</v>
          </cell>
          <cell r="F4">
            <v>26.058539867062407</v>
          </cell>
          <cell r="G4">
            <v>58.281024563382736</v>
          </cell>
          <cell r="H4">
            <v>202.55667159961746</v>
          </cell>
          <cell r="I4">
            <v>213.29292814571994</v>
          </cell>
          <cell r="J4">
            <v>212.22746874456942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1.4651416724340241E-2</v>
          </cell>
          <cell r="E5">
            <v>6.1854431463126761E-3</v>
          </cell>
          <cell r="F5">
            <v>8.7614375011611012E-2</v>
          </cell>
          <cell r="G5">
            <v>53.314426551125905</v>
          </cell>
          <cell r="H5">
            <v>194.51578959692455</v>
          </cell>
          <cell r="I5">
            <v>205.95907681479807</v>
          </cell>
          <cell r="J5">
            <v>205.89546816771079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21.959275671552863</v>
          </cell>
          <cell r="E6">
            <v>12.261018866609213</v>
          </cell>
          <cell r="F6">
            <v>25.957192681487122</v>
          </cell>
          <cell r="G6">
            <v>4.9391689171171134</v>
          </cell>
          <cell r="H6">
            <v>8.003057595483817</v>
          </cell>
          <cell r="I6">
            <v>7.3043696641677291</v>
          </cell>
          <cell r="J6">
            <v>6.2182734546675178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0.12358678119327181</v>
          </cell>
          <cell r="E7">
            <v>6.0365195784987259E-2</v>
          </cell>
          <cell r="F7">
            <v>1.3732810563683816E-2</v>
          </cell>
          <cell r="G7">
            <v>2.7429095139683335E-2</v>
          </cell>
          <cell r="H7">
            <v>3.7824407209002819E-2</v>
          </cell>
          <cell r="I7">
            <v>2.9481666754162025E-2</v>
          </cell>
          <cell r="J7">
            <v>0.1137271221910398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485.89705743668344</v>
          </cell>
          <cell r="E8">
            <v>1107.5966542166241</v>
          </cell>
          <cell r="F8">
            <v>1152.334219611454</v>
          </cell>
          <cell r="G8">
            <v>1140.9251473666332</v>
          </cell>
          <cell r="H8">
            <v>1140.9250559514016</v>
          </cell>
          <cell r="I8">
            <v>1140.9249831403133</v>
          </cell>
          <cell r="J8">
            <v>1140.9250500128883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2.6837156942627701E-4</v>
          </cell>
          <cell r="F9">
            <v>7.1732951322564511E-3</v>
          </cell>
          <cell r="G9">
            <v>1.7679628825055762</v>
          </cell>
          <cell r="H9">
            <v>3.6979427335800539</v>
          </cell>
          <cell r="I9">
            <v>3.4397018683020861</v>
          </cell>
          <cell r="J9">
            <v>3.3756198972243214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542.00795204359827</v>
          </cell>
          <cell r="E10">
            <v>1143.8533780958685</v>
          </cell>
          <cell r="F10">
            <v>1099.4971238762073</v>
          </cell>
          <cell r="G10">
            <v>1088.6110481048593</v>
          </cell>
          <cell r="H10">
            <v>1088.6110946503611</v>
          </cell>
          <cell r="I10">
            <v>1088.6109525261168</v>
          </cell>
          <cell r="J10">
            <v>1088.6110840974156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49.779472046281803</v>
          </cell>
          <cell r="E11">
            <v>754.2737892517016</v>
          </cell>
          <cell r="F11">
            <v>715.1823250355809</v>
          </cell>
          <cell r="G11">
            <v>715.14663212081223</v>
          </cell>
          <cell r="H11">
            <v>715.18057242911584</v>
          </cell>
          <cell r="I11">
            <v>715.15102363605263</v>
          </cell>
          <cell r="J11">
            <v>715.18307385216247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0.3083925713343878</v>
          </cell>
          <cell r="E12">
            <v>37.97289054408202</v>
          </cell>
          <cell r="F12">
            <v>38.005086350479665</v>
          </cell>
          <cell r="G12">
            <v>37.990183871635935</v>
          </cell>
          <cell r="H12">
            <v>22.026913536775119</v>
          </cell>
          <cell r="I12">
            <v>38.004841261901511</v>
          </cell>
          <cell r="J12">
            <v>37.998962176931563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1.8275628786407678E-3</v>
          </cell>
          <cell r="E13">
            <v>2.5395439029141397E-3</v>
          </cell>
          <cell r="F13">
            <v>1.7970139741558172E-2</v>
          </cell>
          <cell r="G13">
            <v>1.6303586495277914E-2</v>
          </cell>
          <cell r="H13">
            <v>1.2159221857775177E-2</v>
          </cell>
          <cell r="I13">
            <v>1.3009136719438527E-2</v>
          </cell>
          <cell r="J13">
            <v>1.3336135174497306E-2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766.07539037288893</v>
          </cell>
          <cell r="E14">
            <v>1054.7351219132418</v>
          </cell>
          <cell r="F14">
            <v>1225.2155993816837</v>
          </cell>
          <cell r="G14">
            <v>1202.3600126201213</v>
          </cell>
          <cell r="H14">
            <v>1225.2161480664249</v>
          </cell>
          <cell r="I14">
            <v>1220.150419497211</v>
          </cell>
          <cell r="J14">
            <v>1225.2167603687219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7.188153857713947E-2</v>
          </cell>
          <cell r="E15">
            <v>8.4349122986284417</v>
          </cell>
          <cell r="F15">
            <v>178.06250479667591</v>
          </cell>
          <cell r="G15">
            <v>189.03869637333696</v>
          </cell>
          <cell r="H15">
            <v>189.49033395952048</v>
          </cell>
          <cell r="I15">
            <v>189.47189592505265</v>
          </cell>
          <cell r="J15">
            <v>194.08845464516912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2.7848019084827494E-2</v>
          </cell>
          <cell r="E16">
            <v>1035.2914986793071</v>
          </cell>
          <cell r="F16">
            <v>1031.8774987665449</v>
          </cell>
          <cell r="G16">
            <v>1031.8788581822616</v>
          </cell>
          <cell r="H16">
            <v>1031.8801219787913</v>
          </cell>
          <cell r="I16">
            <v>1031.880512654775</v>
          </cell>
          <cell r="J16">
            <v>1031.8812791624193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848.06911752238136</v>
          </cell>
          <cell r="G17">
            <v>848.07026955734045</v>
          </cell>
          <cell r="H17">
            <v>944.28130179718016</v>
          </cell>
          <cell r="I17">
            <v>944.29124345043761</v>
          </cell>
          <cell r="J17">
            <v>944.28958475258548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9.4763893740184447E-3</v>
          </cell>
          <cell r="E18">
            <v>1.3400077656744764E-2</v>
          </cell>
          <cell r="F18">
            <v>2.8406878352408287E-2</v>
          </cell>
          <cell r="G18">
            <v>2.7406596097908287E-2</v>
          </cell>
          <cell r="H18">
            <v>2.6263603850799115E-2</v>
          </cell>
          <cell r="I18">
            <v>2.6135422563466824E-2</v>
          </cell>
          <cell r="J18">
            <v>3.980759145662402E-2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3.9606982549341549E-3</v>
          </cell>
          <cell r="G19">
            <v>3.993439077313591E-3</v>
          </cell>
          <cell r="H19">
            <v>4.7350628567940506E-3</v>
          </cell>
          <cell r="I19">
            <v>5.5723014052716053E-3</v>
          </cell>
          <cell r="J19">
            <v>7.9361292433072616E-3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8.2653785159488057E-4</v>
          </cell>
          <cell r="E20">
            <v>7.1623724906669912E-4</v>
          </cell>
          <cell r="F20">
            <v>9.1702562425013067E-4</v>
          </cell>
          <cell r="G20">
            <v>9.3150123496387371E-4</v>
          </cell>
          <cell r="H20">
            <v>2.7516140227609675E-3</v>
          </cell>
          <cell r="I20">
            <v>1.1954038760840831E-3</v>
          </cell>
          <cell r="J20">
            <v>6.6918657674316555E-3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2.0754476757019022E-3</v>
          </cell>
          <cell r="E21">
            <v>3.3551931491588613E-3</v>
          </cell>
          <cell r="F21">
            <v>62.919275614951452</v>
          </cell>
          <cell r="G21">
            <v>426.65168767156388</v>
          </cell>
          <cell r="H21">
            <v>1540.7597787503912</v>
          </cell>
          <cell r="I21">
            <v>2235.9561180208098</v>
          </cell>
          <cell r="J21">
            <v>2955.3874650938797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6.8668705860288441E-3</v>
          </cell>
          <cell r="E22">
            <v>1.0333268738614195E-2</v>
          </cell>
          <cell r="F22">
            <v>604.36674726282547</v>
          </cell>
          <cell r="G22">
            <v>695.04121294731601</v>
          </cell>
          <cell r="H22">
            <v>604.36692960851781</v>
          </cell>
          <cell r="I22">
            <v>695.58950611237685</v>
          </cell>
          <cell r="J22">
            <v>706.5148582599262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1844.1785227378548</v>
          </cell>
          <cell r="E23">
            <v>5142.1765786087908</v>
          </cell>
          <cell r="F23">
            <v>6955.5742387194759</v>
          </cell>
          <cell r="G23">
            <v>7377.5201777846924</v>
          </cell>
          <cell r="H23">
            <v>8506.4681157622563</v>
          </cell>
          <cell r="I23">
            <v>9303.5058313252084</v>
          </cell>
          <cell r="J23">
            <v>10043.52597770488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833.33313707943967</v>
          </cell>
          <cell r="E24">
            <v>270.81498359007594</v>
          </cell>
          <cell r="F24">
            <v>622.31773213076247</v>
          </cell>
          <cell r="G24">
            <v>1012.0403403912408</v>
          </cell>
          <cell r="H24">
            <v>1996.7126181673757</v>
          </cell>
          <cell r="I24">
            <v>2783.0139086752265</v>
          </cell>
          <cell r="J24">
            <v>3524.0978690597294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833.33313707943967</v>
          </cell>
          <cell r="E25">
            <v>270.81498359007594</v>
          </cell>
          <cell r="F25">
            <v>622.31773213076247</v>
          </cell>
          <cell r="G25">
            <v>1012.0403403912408</v>
          </cell>
          <cell r="H25">
            <v>1996.7126181673757</v>
          </cell>
          <cell r="I25">
            <v>2783.0139086752265</v>
          </cell>
          <cell r="J25">
            <v>3524.0978690597294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D26">
            <v>988.74787178894314</v>
          </cell>
          <cell r="E26">
            <v>4859.0340255131741</v>
          </cell>
          <cell r="F26">
            <v>6307.1979667216474</v>
          </cell>
          <cell r="G26">
            <v>6307.1988128300636</v>
          </cell>
          <cell r="H26">
            <v>6307.1988259952632</v>
          </cell>
          <cell r="I26">
            <v>6307.1989945042451</v>
          </cell>
          <cell r="J26">
            <v>6307.2006399005786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D27">
            <v>988.74787178894314</v>
          </cell>
          <cell r="E27">
            <v>4859.0340255131741</v>
          </cell>
          <cell r="F27">
            <v>6307.1979667216474</v>
          </cell>
          <cell r="G27">
            <v>6307.1988128300636</v>
          </cell>
          <cell r="H27">
            <v>6307.1988259952632</v>
          </cell>
          <cell r="I27">
            <v>6307.1989945042451</v>
          </cell>
          <cell r="J27">
            <v>6307.2006399005786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5.2999197546564796</v>
          </cell>
          <cell r="H4">
            <v>18.511784817793</v>
          </cell>
          <cell r="I4">
            <v>38.8471967103456</v>
          </cell>
          <cell r="J4">
            <v>68.658993644125104</v>
          </cell>
          <cell r="K4">
            <v>93.8531578612467</v>
          </cell>
          <cell r="L4">
            <v>93.8531596215674</v>
          </cell>
          <cell r="M4">
            <v>94.908912205725997</v>
          </cell>
          <cell r="N4">
            <v>96.620349817984007</v>
          </cell>
          <cell r="O4">
            <v>98.328898870443496</v>
          </cell>
        </row>
        <row r="5">
          <cell r="A5" t="str">
            <v>EXPELC_DE</v>
          </cell>
          <cell r="C5" t="str">
            <v>ELC_E-DE</v>
          </cell>
          <cell r="D5">
            <v>26.492980019409185</v>
          </cell>
          <cell r="E5">
            <v>1.2418498066395605E-4</v>
          </cell>
          <cell r="F5">
            <v>1.4081242967382897E-4</v>
          </cell>
          <cell r="G5">
            <v>2.5479834780061018E-4</v>
          </cell>
          <cell r="H5">
            <v>2.8622159500662223E-4</v>
          </cell>
          <cell r="I5">
            <v>1.7654985631268896E-4</v>
          </cell>
          <cell r="J5">
            <v>1.1839761300460235E-4</v>
          </cell>
          <cell r="K5">
            <v>9.3272093616108447E-5</v>
          </cell>
          <cell r="L5">
            <v>6.2183311770203442E-5</v>
          </cell>
          <cell r="M5">
            <v>1.1824585244327741E-4</v>
          </cell>
          <cell r="N5">
            <v>1.1916074171139778E-4</v>
          </cell>
          <cell r="O5">
            <v>2.6575529718914483E-4</v>
          </cell>
        </row>
        <row r="6">
          <cell r="A6" t="str">
            <v>IMPDSL</v>
          </cell>
          <cell r="C6" t="str">
            <v>DSL</v>
          </cell>
          <cell r="D6">
            <v>118.55243717220442</v>
          </cell>
          <cell r="E6">
            <v>111.76311889929771</v>
          </cell>
          <cell r="F6">
            <v>95.759926108227049</v>
          </cell>
          <cell r="G6">
            <v>63.206663607984851</v>
          </cell>
          <cell r="H6">
            <v>36.634246656780306</v>
          </cell>
          <cell r="I6">
            <v>24.321185697121873</v>
          </cell>
          <cell r="J6">
            <v>10.620089104194992</v>
          </cell>
          <cell r="L6">
            <v>1.2703564201075969E-4</v>
          </cell>
          <cell r="M6">
            <v>1.5641341925639167E-4</v>
          </cell>
          <cell r="N6">
            <v>1.0758282752857067E-4</v>
          </cell>
          <cell r="O6">
            <v>2.026301777412996E-4</v>
          </cell>
        </row>
        <row r="7">
          <cell r="A7" t="str">
            <v>IMPH2</v>
          </cell>
          <cell r="C7" t="str">
            <v>H2</v>
          </cell>
          <cell r="I7">
            <v>5.7697484038498956</v>
          </cell>
          <cell r="J7">
            <v>9.4274180860382835</v>
          </cell>
          <cell r="K7">
            <v>11.026744360181043</v>
          </cell>
          <cell r="L7">
            <v>7.7870305385512522</v>
          </cell>
          <cell r="M7">
            <v>5.3919410660795126</v>
          </cell>
          <cell r="N7">
            <v>5.3863929384307729</v>
          </cell>
          <cell r="O7">
            <v>5.1850845881928747</v>
          </cell>
        </row>
        <row r="8">
          <cell r="A8" t="str">
            <v>IMPELC_AT</v>
          </cell>
          <cell r="C8" t="str">
            <v>ELC_I-AT</v>
          </cell>
          <cell r="D8">
            <v>15.013806352050594</v>
          </cell>
          <cell r="E8">
            <v>6.2335424668030909E-3</v>
          </cell>
          <cell r="F8">
            <v>3.6701635726440461E-3</v>
          </cell>
          <cell r="G8">
            <v>5.4788443995397625E-3</v>
          </cell>
          <cell r="H8">
            <v>1.5939514797894275E-3</v>
          </cell>
          <cell r="I8">
            <v>2.3190467500635633E-3</v>
          </cell>
          <cell r="J8">
            <v>4.0614762458692638E-3</v>
          </cell>
          <cell r="K8">
            <v>4.0086906503079799E-3</v>
          </cell>
          <cell r="L8">
            <v>5.2232336038833139E-3</v>
          </cell>
          <cell r="M8">
            <v>7.0575687058811711</v>
          </cell>
          <cell r="N8">
            <v>6.8662556124864746</v>
          </cell>
          <cell r="O8">
            <v>6.4938284240838522</v>
          </cell>
        </row>
        <row r="9">
          <cell r="A9" t="str">
            <v>IMPELC_AT</v>
          </cell>
          <cell r="C9" t="str">
            <v>ELCS</v>
          </cell>
          <cell r="D9">
            <v>15.013806352050594</v>
          </cell>
          <cell r="E9">
            <v>6.2335424668030909E-3</v>
          </cell>
          <cell r="F9">
            <v>3.6701635726440461E-3</v>
          </cell>
          <cell r="G9">
            <v>5.4788443995397625E-3</v>
          </cell>
          <cell r="H9">
            <v>1.5939514797894275E-3</v>
          </cell>
          <cell r="I9">
            <v>2.3190467500635633E-3</v>
          </cell>
          <cell r="J9">
            <v>4.0614762458692638E-3</v>
          </cell>
          <cell r="K9">
            <v>4.0086906503079799E-3</v>
          </cell>
          <cell r="L9">
            <v>5.2232336038833139E-3</v>
          </cell>
          <cell r="M9">
            <v>7.0575687058811711</v>
          </cell>
          <cell r="N9">
            <v>6.8662556124864746</v>
          </cell>
          <cell r="O9">
            <v>6.4938284240838522</v>
          </cell>
        </row>
        <row r="10">
          <cell r="A10" t="str">
            <v>IMPELC_FR</v>
          </cell>
          <cell r="C10" t="str">
            <v>ELC_I-FR</v>
          </cell>
          <cell r="D10">
            <v>28.948621858092579</v>
          </cell>
          <cell r="E10">
            <v>21.296135513049567</v>
          </cell>
          <cell r="F10">
            <v>26.514806306141974</v>
          </cell>
          <cell r="G10">
            <v>15.408693228503012</v>
          </cell>
          <cell r="H10">
            <v>23.82716222684596</v>
          </cell>
          <cell r="I10">
            <v>29.973656007684788</v>
          </cell>
          <cell r="J10">
            <v>38.588198605735556</v>
          </cell>
          <cell r="K10">
            <v>50.395044840219356</v>
          </cell>
          <cell r="L10">
            <v>49.800165062555585</v>
          </cell>
          <cell r="M10">
            <v>43.35671027496965</v>
          </cell>
          <cell r="N10">
            <v>42.353818194570088</v>
          </cell>
          <cell r="O10">
            <v>40.228023090660287</v>
          </cell>
        </row>
        <row r="11">
          <cell r="A11" t="str">
            <v>IMPELC_FR</v>
          </cell>
          <cell r="C11" t="str">
            <v>ELCS</v>
          </cell>
          <cell r="D11">
            <v>28.948621858092579</v>
          </cell>
          <cell r="E11">
            <v>21.296135513049567</v>
          </cell>
          <cell r="F11">
            <v>26.514806306141974</v>
          </cell>
          <cell r="G11">
            <v>15.408693228503012</v>
          </cell>
          <cell r="H11">
            <v>23.82716222684596</v>
          </cell>
          <cell r="I11">
            <v>29.973656007684788</v>
          </cell>
          <cell r="J11">
            <v>38.588198605735556</v>
          </cell>
          <cell r="K11">
            <v>50.395044840219356</v>
          </cell>
          <cell r="L11">
            <v>49.800165062555585</v>
          </cell>
          <cell r="M11">
            <v>43.35671027496965</v>
          </cell>
          <cell r="N11">
            <v>42.353818194570088</v>
          </cell>
          <cell r="O11">
            <v>40.228023090660287</v>
          </cell>
        </row>
        <row r="12">
          <cell r="A12" t="str">
            <v>RNWHYDR1</v>
          </cell>
          <cell r="C12" t="str">
            <v>HYDR</v>
          </cell>
          <cell r="D12">
            <v>66.632400800332718</v>
          </cell>
          <cell r="E12">
            <v>55.764000177772978</v>
          </cell>
          <cell r="F12">
            <v>65.549981576886225</v>
          </cell>
          <cell r="G12">
            <v>64.714132717575396</v>
          </cell>
          <cell r="H12">
            <v>63.735335557976619</v>
          </cell>
          <cell r="I12">
            <v>62.650879471046963</v>
          </cell>
          <cell r="J12">
            <v>61.565654120856443</v>
          </cell>
          <cell r="K12">
            <v>60.481131486524241</v>
          </cell>
          <cell r="L12">
            <v>60.481132757118907</v>
          </cell>
          <cell r="M12">
            <v>60.481142542782081</v>
          </cell>
          <cell r="N12">
            <v>60.48113064243325</v>
          </cell>
          <cell r="O12">
            <v>60.481130502249066</v>
          </cell>
        </row>
        <row r="13">
          <cell r="A13" t="str">
            <v>EXPELC_IT</v>
          </cell>
          <cell r="C13" t="str">
            <v>ELC_E-IT</v>
          </cell>
          <cell r="D13">
            <v>71.694108124452313</v>
          </cell>
          <cell r="E13">
            <v>35.657757984564817</v>
          </cell>
          <cell r="F13">
            <v>64.430008068724447</v>
          </cell>
          <cell r="G13">
            <v>69.520907530038528</v>
          </cell>
          <cell r="H13">
            <v>49.231846361111629</v>
          </cell>
          <cell r="I13">
            <v>35.613706487600076</v>
          </cell>
          <cell r="J13">
            <v>19.061578460019408</v>
          </cell>
          <cell r="K13">
            <v>13.720715856270479</v>
          </cell>
          <cell r="L13">
            <v>20.620627575864066</v>
          </cell>
          <cell r="M13">
            <v>38.472935522151502</v>
          </cell>
          <cell r="N13">
            <v>38.545864224242486</v>
          </cell>
          <cell r="O13">
            <v>39.019007055128867</v>
          </cell>
        </row>
        <row r="14">
          <cell r="A14" t="str">
            <v>IMPLNG</v>
          </cell>
          <cell r="C14" t="str">
            <v>LBIO</v>
          </cell>
          <cell r="G14">
            <v>2.1355552720860129</v>
          </cell>
          <cell r="H14">
            <v>2.1351095937870213</v>
          </cell>
          <cell r="I14">
            <v>2.1353156705608476</v>
          </cell>
          <cell r="J14">
            <v>2.1354391600096125</v>
          </cell>
          <cell r="K14">
            <v>2.135488748478422</v>
          </cell>
          <cell r="L14">
            <v>2.1354138092360717</v>
          </cell>
          <cell r="M14">
            <v>1.8361438020657215E-3</v>
          </cell>
          <cell r="N14">
            <v>1.0751983619503999E-3</v>
          </cell>
          <cell r="O14">
            <v>2.2297205963825177E-3</v>
          </cell>
        </row>
        <row r="15">
          <cell r="A15" t="str">
            <v>IMPLNG</v>
          </cell>
          <cell r="C15" t="str">
            <v>LNGA</v>
          </cell>
          <cell r="G15">
            <v>1.4482885096026547E-4</v>
          </cell>
          <cell r="H15">
            <v>5.8791257417401216E-4</v>
          </cell>
          <cell r="I15">
            <v>3.8401493524543168E-4</v>
          </cell>
          <cell r="J15">
            <v>2.6102119781563031E-4</v>
          </cell>
          <cell r="K15">
            <v>2.1258696280755871E-4</v>
          </cell>
          <cell r="L15">
            <v>2.8634197923050491E-4</v>
          </cell>
          <cell r="M15">
            <v>1.5315135489171886E-3</v>
          </cell>
          <cell r="N15">
            <v>1.1404359365970338E-3</v>
          </cell>
          <cell r="O15">
            <v>1.1284546698998672E-3</v>
          </cell>
        </row>
        <row r="16">
          <cell r="A16" t="str">
            <v>IMPURN1</v>
          </cell>
          <cell r="C16" t="str">
            <v>URN</v>
          </cell>
          <cell r="D16">
            <v>250.94818035658054</v>
          </cell>
          <cell r="E16">
            <v>254.3925393022536</v>
          </cell>
          <cell r="F16">
            <v>224.18691654461463</v>
          </cell>
          <cell r="G16">
            <v>221.53743643626373</v>
          </cell>
          <cell r="H16">
            <v>190.49803017823328</v>
          </cell>
          <cell r="I16">
            <v>100.03575474187697</v>
          </cell>
          <cell r="L16">
            <v>48.952719052288636</v>
          </cell>
          <cell r="M16">
            <v>182.45295855904894</v>
          </cell>
          <cell r="N16">
            <v>182.4530143338167</v>
          </cell>
          <cell r="O16">
            <v>182.45308795171343</v>
          </cell>
        </row>
        <row r="17">
          <cell r="A17" t="str">
            <v>EXPELC_AT</v>
          </cell>
          <cell r="C17" t="str">
            <v>ELC_E-AT</v>
          </cell>
          <cell r="D17">
            <v>6.2295561628723659</v>
          </cell>
          <cell r="E17">
            <v>2.2464659764930396E-4</v>
          </cell>
          <cell r="F17">
            <v>2.842644883317393E-4</v>
          </cell>
          <cell r="G17">
            <v>7.1740055280899962E-5</v>
          </cell>
          <cell r="H17">
            <v>1.0277525873390117E-4</v>
          </cell>
          <cell r="I17">
            <v>9.2342268031131474E-5</v>
          </cell>
          <cell r="J17">
            <v>7.2227609772002028E-5</v>
          </cell>
          <cell r="K17">
            <v>6.4205585658112013E-5</v>
          </cell>
          <cell r="L17">
            <v>3.8333619348647787E-5</v>
          </cell>
          <cell r="M17">
            <v>4.8520773331338192E-5</v>
          </cell>
          <cell r="N17">
            <v>4.6802046745725838E-5</v>
          </cell>
          <cell r="O17">
            <v>7.8441765153252935E-5</v>
          </cell>
        </row>
        <row r="18">
          <cell r="A18" t="str">
            <v>EXPELC_FR</v>
          </cell>
          <cell r="C18" t="str">
            <v>ELC_E-FR</v>
          </cell>
          <cell r="D18">
            <v>12.753359326098124</v>
          </cell>
          <cell r="E18">
            <v>1.6560177053840601E-4</v>
          </cell>
          <cell r="F18">
            <v>1.682267620116415E-4</v>
          </cell>
          <cell r="G18">
            <v>1.5549688347023884E-4</v>
          </cell>
          <cell r="H18">
            <v>2.1087734639463384E-4</v>
          </cell>
          <cell r="I18">
            <v>1.2328760743822665E-4</v>
          </cell>
          <cell r="J18">
            <v>9.354416419687231E-5</v>
          </cell>
          <cell r="K18">
            <v>1.1561922363380376E-4</v>
          </cell>
          <cell r="L18">
            <v>1.0731868894161372E-4</v>
          </cell>
          <cell r="M18">
            <v>1.6608575970293872E-4</v>
          </cell>
          <cell r="N18">
            <v>1.5867213270781205E-4</v>
          </cell>
          <cell r="O18">
            <v>3.3566670160011598E-4</v>
          </cell>
        </row>
        <row r="19">
          <cell r="A19" t="str">
            <v>RNWWND1</v>
          </cell>
          <cell r="C19" t="str">
            <v>WND</v>
          </cell>
          <cell r="D19">
            <v>0.52276660399877584</v>
          </cell>
          <cell r="E19">
            <v>0.5440524536667225</v>
          </cell>
          <cell r="F19">
            <v>0.50191695605554132</v>
          </cell>
          <cell r="G19">
            <v>0.87512269392531772</v>
          </cell>
          <cell r="H19">
            <v>0.87512386018455035</v>
          </cell>
          <cell r="I19">
            <v>0.87512348066041346</v>
          </cell>
          <cell r="J19">
            <v>0.87512344278564957</v>
          </cell>
          <cell r="K19">
            <v>0.8751240642748801</v>
          </cell>
          <cell r="L19">
            <v>0.87512443746358148</v>
          </cell>
          <cell r="M19">
            <v>0.87512413479891582</v>
          </cell>
          <cell r="N19">
            <v>0.87512444781038545</v>
          </cell>
          <cell r="O19">
            <v>0.87512327943282087</v>
          </cell>
        </row>
        <row r="20">
          <cell r="A20" t="str">
            <v>RNWWND2</v>
          </cell>
          <cell r="C20" t="str">
            <v>WND</v>
          </cell>
          <cell r="D20">
            <v>3.9482962926754402E-4</v>
          </cell>
          <cell r="E20">
            <v>3.9524984916842928E-4</v>
          </cell>
          <cell r="F20">
            <v>3.9794488967461502E-4</v>
          </cell>
          <cell r="G20">
            <v>6.8967473354871293E-3</v>
          </cell>
          <cell r="H20">
            <v>5.5049812507926302E-2</v>
          </cell>
          <cell r="I20">
            <v>5.5327238419397136E-2</v>
          </cell>
          <cell r="J20">
            <v>0.16160188045808016</v>
          </cell>
          <cell r="K20">
            <v>0.16025386332303523</v>
          </cell>
          <cell r="L20">
            <v>0.16140205359532145</v>
          </cell>
          <cell r="M20">
            <v>0.1594945391195019</v>
          </cell>
          <cell r="N20">
            <v>0.15959787130146885</v>
          </cell>
          <cell r="O20">
            <v>0.15666272493464925</v>
          </cell>
        </row>
        <row r="21">
          <cell r="A21" t="str">
            <v>RNWMNR1</v>
          </cell>
          <cell r="C21" t="str">
            <v>MNR</v>
          </cell>
          <cell r="D21">
            <v>3.7980816467795826</v>
          </cell>
          <cell r="E21">
            <v>10.220424978558874</v>
          </cell>
          <cell r="F21">
            <v>12.540325488548564</v>
          </cell>
          <cell r="G21">
            <v>12.54042667663721</v>
          </cell>
          <cell r="H21">
            <v>12.540427471428883</v>
          </cell>
          <cell r="I21">
            <v>12.540424097988009</v>
          </cell>
          <cell r="J21">
            <v>12.540425574984276</v>
          </cell>
          <cell r="K21">
            <v>12.540425791890492</v>
          </cell>
          <cell r="L21">
            <v>12.540425964155883</v>
          </cell>
          <cell r="M21">
            <v>12.540425759665467</v>
          </cell>
          <cell r="N21">
            <v>12.540425798329961</v>
          </cell>
          <cell r="O21">
            <v>12.540425353523947</v>
          </cell>
        </row>
        <row r="22">
          <cell r="A22" t="str">
            <v>RNWWND3</v>
          </cell>
          <cell r="C22" t="str">
            <v>WND</v>
          </cell>
          <cell r="D22">
            <v>3.261093927426207E-4</v>
          </cell>
          <cell r="E22">
            <v>3.2632542667943216E-4</v>
          </cell>
          <cell r="F22">
            <v>3.2859569300728935E-4</v>
          </cell>
          <cell r="G22">
            <v>5.3355201860312107E-4</v>
          </cell>
          <cell r="H22">
            <v>1.3526348845739227E-3</v>
          </cell>
          <cell r="I22">
            <v>1.2485984224857147E-3</v>
          </cell>
          <cell r="J22">
            <v>1.3699517873413971E-3</v>
          </cell>
          <cell r="K22">
            <v>1.9783761120853866E-3</v>
          </cell>
          <cell r="L22">
            <v>1.5028718384543756E-3</v>
          </cell>
          <cell r="M22">
            <v>2.3881822250357153E-3</v>
          </cell>
          <cell r="N22">
            <v>2.4218651937368838E-3</v>
          </cell>
          <cell r="O22">
            <v>3.6049890847939846E-3</v>
          </cell>
        </row>
        <row r="23">
          <cell r="A23" t="str">
            <v>RNWMNR2</v>
          </cell>
          <cell r="C23" t="str">
            <v>MNR</v>
          </cell>
          <cell r="I23">
            <v>8.3625317808596591E-4</v>
          </cell>
          <cell r="J23">
            <v>1.5881864757880601E-2</v>
          </cell>
          <cell r="K23">
            <v>6.2702049324805209</v>
          </cell>
          <cell r="L23">
            <v>6.2702121047160935</v>
          </cell>
          <cell r="M23">
            <v>6.2702041145106788</v>
          </cell>
          <cell r="N23">
            <v>6.2702090889349069</v>
          </cell>
          <cell r="O23">
            <v>6.2701427228723405</v>
          </cell>
        </row>
        <row r="24">
          <cell r="A24" t="str">
            <v>RNWWND4</v>
          </cell>
          <cell r="C24" t="str">
            <v>WND</v>
          </cell>
          <cell r="D24">
            <v>3.1184472784017797E-4</v>
          </cell>
          <cell r="E24">
            <v>3.1201754151440969E-4</v>
          </cell>
          <cell r="F24">
            <v>3.1418052939100716E-4</v>
          </cell>
          <cell r="G24">
            <v>4.4895756431236603E-4</v>
          </cell>
          <cell r="H24">
            <v>1.109603982279567E-3</v>
          </cell>
          <cell r="I24">
            <v>1.0058432321814169E-3</v>
          </cell>
          <cell r="J24">
            <v>1.0874356151744807E-3</v>
          </cell>
          <cell r="K24">
            <v>1.6246132460954455E-3</v>
          </cell>
          <cell r="L24">
            <v>1.2106566995177374E-3</v>
          </cell>
          <cell r="M24">
            <v>1.9423491630132365E-3</v>
          </cell>
          <cell r="N24">
            <v>1.882424275488922E-3</v>
          </cell>
          <cell r="O24">
            <v>2.9979714381685898E-3</v>
          </cell>
        </row>
        <row r="25">
          <cell r="A25" t="str">
            <v>RNWMNR3</v>
          </cell>
          <cell r="C25" t="str">
            <v>MNR</v>
          </cell>
          <cell r="I25">
            <v>2.3445375498340785E-4</v>
          </cell>
          <cell r="J25">
            <v>2.8872903241302462E-4</v>
          </cell>
          <cell r="K25">
            <v>9.249795062661974E-4</v>
          </cell>
          <cell r="L25">
            <v>9.168533408830461E-4</v>
          </cell>
          <cell r="M25">
            <v>9.3158909026211996E-4</v>
          </cell>
          <cell r="N25">
            <v>9.3055992408873725E-4</v>
          </cell>
          <cell r="O25">
            <v>1.704352274608787E-3</v>
          </cell>
        </row>
        <row r="26">
          <cell r="A26" t="str">
            <v>IMPLFO1</v>
          </cell>
          <cell r="C26" t="str">
            <v>LFO</v>
          </cell>
          <cell r="D26">
            <v>101.726857328816</v>
          </cell>
          <cell r="E26">
            <v>88.510264633841288</v>
          </cell>
          <cell r="F26">
            <v>84.385295569767052</v>
          </cell>
          <cell r="G26">
            <v>68.572565041209131</v>
          </cell>
          <cell r="H26">
            <v>39.77123193597393</v>
          </cell>
          <cell r="I26">
            <v>22.712845587766711</v>
          </cell>
          <cell r="J26">
            <v>12.17307336548793</v>
          </cell>
          <cell r="L26">
            <v>5.6481611822463652E-3</v>
          </cell>
          <cell r="M26">
            <v>5.0494867046988407E-3</v>
          </cell>
          <cell r="N26">
            <v>3.3601242918231168E-3</v>
          </cell>
          <cell r="O26">
            <v>6.2668261571535711E-3</v>
          </cell>
        </row>
        <row r="27">
          <cell r="A27" t="str">
            <v>RNWWND5</v>
          </cell>
          <cell r="C27" t="str">
            <v>WND</v>
          </cell>
          <cell r="D27">
            <v>2.068081539809248E-4</v>
          </cell>
          <cell r="E27">
            <v>2.0661978481695381E-4</v>
          </cell>
          <cell r="F27">
            <v>2.076148525346889E-4</v>
          </cell>
          <cell r="G27">
            <v>2.1431045707177E-4</v>
          </cell>
          <cell r="H27">
            <v>4.1925042956862159E-4</v>
          </cell>
          <cell r="I27">
            <v>3.5102469471748142E-4</v>
          </cell>
          <cell r="J27">
            <v>3.6487665409744356E-4</v>
          </cell>
          <cell r="K27">
            <v>6.318189172732692E-4</v>
          </cell>
          <cell r="L27">
            <v>4.9180433787534433E-4</v>
          </cell>
          <cell r="M27">
            <v>7.8781797162233468E-4</v>
          </cell>
          <cell r="N27">
            <v>7.1278816691549792E-4</v>
          </cell>
          <cell r="O27">
            <v>1.3853150586025777E-3</v>
          </cell>
        </row>
        <row r="28">
          <cell r="A28" t="str">
            <v>IMPBNGA</v>
          </cell>
          <cell r="C28" t="str">
            <v>BIO</v>
          </cell>
          <cell r="E28">
            <v>0.51650024103619918</v>
          </cell>
          <cell r="F28">
            <v>1.1671414805731637</v>
          </cell>
          <cell r="G28">
            <v>2.231413570772077</v>
          </cell>
          <cell r="H28">
            <v>3.7951787496981266</v>
          </cell>
          <cell r="I28">
            <v>6.0928624238305309</v>
          </cell>
          <cell r="J28">
            <v>9.4689134766546914</v>
          </cell>
          <cell r="K28">
            <v>14.42944041552907</v>
          </cell>
          <cell r="L28">
            <v>21.718081056404191</v>
          </cell>
          <cell r="M28">
            <v>32.427471852878995</v>
          </cell>
          <cell r="N28">
            <v>38.083491134674524</v>
          </cell>
          <cell r="O28">
            <v>41.32224614466076</v>
          </cell>
        </row>
        <row r="29">
          <cell r="A29" t="str">
            <v>RNWGEO1</v>
          </cell>
          <cell r="C29" t="str">
            <v>GEO</v>
          </cell>
          <cell r="I29">
            <v>3.3687194256969734E-5</v>
          </cell>
          <cell r="J29">
            <v>4.8355884752803967E-2</v>
          </cell>
          <cell r="K29">
            <v>4.761147824690231E-2</v>
          </cell>
          <cell r="L29">
            <v>4.7499903539964979E-2</v>
          </cell>
          <cell r="M29">
            <v>3.9556840140295646E-2</v>
          </cell>
          <cell r="N29">
            <v>3.5489465907129029E-2</v>
          </cell>
          <cell r="O29">
            <v>3.378955721909202E-2</v>
          </cell>
        </row>
        <row r="30">
          <cell r="A30" t="str">
            <v>RNWGEO2</v>
          </cell>
          <cell r="C30" t="str">
            <v>GEO</v>
          </cell>
          <cell r="I30">
            <v>3.2959660155226437E-5</v>
          </cell>
          <cell r="J30">
            <v>1.9185721486950633E-3</v>
          </cell>
          <cell r="K30">
            <v>2.10670155665901E-3</v>
          </cell>
          <cell r="L30">
            <v>2.1676153811309782E-3</v>
          </cell>
          <cell r="M30">
            <v>2.531920938975279E-3</v>
          </cell>
          <cell r="N30">
            <v>2.4362991259453339E-3</v>
          </cell>
          <cell r="O30">
            <v>4.8684414145829923E-3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83.523173772069597</v>
          </cell>
          <cell r="G31">
            <v>83.032076159035199</v>
          </cell>
          <cell r="H31">
            <v>74.0471392776182</v>
          </cell>
          <cell r="I31">
            <v>52.509324675250703</v>
          </cell>
          <cell r="J31">
            <v>26.2546676866646</v>
          </cell>
        </row>
        <row r="32">
          <cell r="A32" t="str">
            <v>RNWGEO3</v>
          </cell>
          <cell r="C32" t="str">
            <v>GEO</v>
          </cell>
          <cell r="I32">
            <v>3.267399792968192E-5</v>
          </cell>
          <cell r="J32">
            <v>1.2563739788083845E-3</v>
          </cell>
          <cell r="K32">
            <v>1.5135245934674989E-3</v>
          </cell>
          <cell r="L32">
            <v>1.5426072978870918E-3</v>
          </cell>
          <cell r="M32">
            <v>1.856802713339009E-3</v>
          </cell>
          <cell r="N32">
            <v>1.7859810391904702E-3</v>
          </cell>
          <cell r="O32">
            <v>3.5433220907247981E-3</v>
          </cell>
        </row>
        <row r="33">
          <cell r="A33" t="str">
            <v>RNWGEO4</v>
          </cell>
          <cell r="C33" t="str">
            <v>GEO</v>
          </cell>
          <cell r="I33">
            <v>3.2393646552454797E-5</v>
          </cell>
          <cell r="J33">
            <v>9.4024979496726735E-4</v>
          </cell>
          <cell r="K33">
            <v>1.17733419542102E-3</v>
          </cell>
          <cell r="L33">
            <v>1.1961246213447472E-3</v>
          </cell>
          <cell r="M33">
            <v>1.472033513724392E-3</v>
          </cell>
          <cell r="N33">
            <v>1.4144311362482124E-3</v>
          </cell>
          <cell r="O33">
            <v>2.8064000239774031E-3</v>
          </cell>
        </row>
        <row r="34">
          <cell r="A34" t="str">
            <v>RNWGEO5</v>
          </cell>
          <cell r="C34" t="str">
            <v>GEO</v>
          </cell>
          <cell r="I34">
            <v>2.8717967306067388E-5</v>
          </cell>
          <cell r="J34">
            <v>1.9664431274296536E-4</v>
          </cell>
          <cell r="K34">
            <v>2.7623165448146126E-4</v>
          </cell>
          <cell r="L34">
            <v>2.7900645040368521E-4</v>
          </cell>
          <cell r="M34">
            <v>3.590333975537675E-4</v>
          </cell>
          <cell r="N34">
            <v>3.4456705478625815E-4</v>
          </cell>
          <cell r="O34">
            <v>6.8536015955209613E-4</v>
          </cell>
        </row>
        <row r="35">
          <cell r="A35" t="str">
            <v>IMPGSL</v>
          </cell>
          <cell r="C35" t="str">
            <v>GSL</v>
          </cell>
          <cell r="D35">
            <v>79.749830931405214</v>
          </cell>
          <cell r="E35">
            <v>75.956128291710897</v>
          </cell>
          <cell r="F35">
            <v>79.14886870529206</v>
          </cell>
          <cell r="G35">
            <v>48.349632476383761</v>
          </cell>
          <cell r="H35">
            <v>21.759242982633822</v>
          </cell>
          <cell r="I35">
            <v>9.7732411667080683</v>
          </cell>
          <cell r="J35">
            <v>2.8719590201748066</v>
          </cell>
          <cell r="L35">
            <v>0.23663917184644487</v>
          </cell>
          <cell r="M35">
            <v>9.8628299667145217E-2</v>
          </cell>
          <cell r="N35">
            <v>8.9852580003770319E-2</v>
          </cell>
          <cell r="O35">
            <v>7.6082011268647179E-2</v>
          </cell>
        </row>
        <row r="36">
          <cell r="A36" t="str">
            <v>RNWWOD1</v>
          </cell>
          <cell r="C36" t="str">
            <v>WOD</v>
          </cell>
          <cell r="D36">
            <v>11.111877314171748</v>
          </cell>
          <cell r="E36">
            <v>11.952883480196697</v>
          </cell>
          <cell r="F36">
            <v>13.2143935838524</v>
          </cell>
          <cell r="G36">
            <v>15.31691054759731</v>
          </cell>
          <cell r="H36">
            <v>15.849140174169424</v>
          </cell>
          <cell r="I36">
            <v>16.266397325862968</v>
          </cell>
          <cell r="J36">
            <v>16.611696697625717</v>
          </cell>
          <cell r="K36">
            <v>16.956995434180286</v>
          </cell>
          <cell r="L36">
            <v>17.015762514348818</v>
          </cell>
          <cell r="M36">
            <v>17.07452948769712</v>
          </cell>
          <cell r="N36">
            <v>17.133297231555137</v>
          </cell>
          <cell r="O36">
            <v>17.192064777182821</v>
          </cell>
        </row>
        <row r="37">
          <cell r="A37" t="str">
            <v>RNWWOD2</v>
          </cell>
          <cell r="C37" t="str">
            <v>WOD</v>
          </cell>
          <cell r="D37">
            <v>7.5116703449077011</v>
          </cell>
          <cell r="E37">
            <v>7.5431412275303549</v>
          </cell>
          <cell r="F37">
            <v>7.5903483995062775</v>
          </cell>
          <cell r="G37">
            <v>7.6690271508199483</v>
          </cell>
          <cell r="H37">
            <v>7.6690272218733018</v>
          </cell>
          <cell r="I37">
            <v>7.6690274546062165</v>
          </cell>
          <cell r="J37">
            <v>7.6690270877674731</v>
          </cell>
          <cell r="K37">
            <v>7.6690280888733495</v>
          </cell>
          <cell r="L37">
            <v>7.6690276165311939</v>
          </cell>
          <cell r="M37">
            <v>7.6690272705845661</v>
          </cell>
          <cell r="N37">
            <v>7.6690275872013514</v>
          </cell>
          <cell r="O37">
            <v>7.6690276916623343</v>
          </cell>
        </row>
        <row r="38">
          <cell r="A38" t="str">
            <v>RNWWOD3</v>
          </cell>
          <cell r="C38" t="str">
            <v>WOD</v>
          </cell>
          <cell r="D38">
            <v>3.1682441305922935</v>
          </cell>
          <cell r="E38">
            <v>3.4956716388601503</v>
          </cell>
          <cell r="F38">
            <v>3.9868144420502034</v>
          </cell>
          <cell r="G38">
            <v>4.8053862028935086</v>
          </cell>
          <cell r="H38">
            <v>4.8053858996801448</v>
          </cell>
          <cell r="I38">
            <v>4.8053861097696773</v>
          </cell>
          <cell r="J38">
            <v>4.8053863495582219</v>
          </cell>
          <cell r="K38">
            <v>4.8053874531678105</v>
          </cell>
          <cell r="L38">
            <v>4.8053864568871205</v>
          </cell>
          <cell r="M38">
            <v>4.8053865217497442</v>
          </cell>
          <cell r="N38">
            <v>4.8053863816020446</v>
          </cell>
          <cell r="O38">
            <v>4.8053868338950476</v>
          </cell>
        </row>
        <row r="39">
          <cell r="A39" t="str">
            <v>RNWWOD4</v>
          </cell>
          <cell r="C39" t="str">
            <v>WOD</v>
          </cell>
          <cell r="D39">
            <v>13.656492742510538</v>
          </cell>
          <cell r="E39">
            <v>14.899045761369768</v>
          </cell>
          <cell r="F39">
            <v>16.762874170950692</v>
          </cell>
          <cell r="G39">
            <v>19.869257054778867</v>
          </cell>
          <cell r="H39">
            <v>19.866490417757991</v>
          </cell>
          <cell r="I39">
            <v>19.449330035242657</v>
          </cell>
          <cell r="J39">
            <v>19.869252239404567</v>
          </cell>
          <cell r="K39">
            <v>19.869258141810707</v>
          </cell>
          <cell r="L39">
            <v>19.869257654816892</v>
          </cell>
          <cell r="M39">
            <v>19.869256754152989</v>
          </cell>
          <cell r="N39">
            <v>19.869257665348055</v>
          </cell>
          <cell r="O39">
            <v>19.869254801254222</v>
          </cell>
        </row>
        <row r="40">
          <cell r="A40" t="str">
            <v>RNWWOD5</v>
          </cell>
          <cell r="C40" t="str">
            <v>WOD</v>
          </cell>
          <cell r="D40">
            <v>9.5241464369136057</v>
          </cell>
          <cell r="E40">
            <v>10.299726389015545</v>
          </cell>
          <cell r="F40">
            <v>6.6360382623329173</v>
          </cell>
          <cell r="G40">
            <v>0.52988720455305116</v>
          </cell>
          <cell r="H40">
            <v>4.299499013030907E-4</v>
          </cell>
          <cell r="I40">
            <v>3.3461131943457006E-4</v>
          </cell>
          <cell r="J40">
            <v>5.8485749849028208E-4</v>
          </cell>
          <cell r="K40">
            <v>13.402046986955632</v>
          </cell>
          <cell r="L40">
            <v>13.402046252914564</v>
          </cell>
          <cell r="M40">
            <v>13.402036288532434</v>
          </cell>
          <cell r="N40">
            <v>13.402046625117233</v>
          </cell>
          <cell r="O40">
            <v>13.343292248051057</v>
          </cell>
        </row>
        <row r="41">
          <cell r="A41" t="str">
            <v>RNNWWST1</v>
          </cell>
          <cell r="C41" t="str">
            <v>WSTNREN</v>
          </cell>
          <cell r="D41">
            <v>35.9310650565169</v>
          </cell>
          <cell r="E41">
            <v>35.882383651622654</v>
          </cell>
          <cell r="F41">
            <v>35.489463152265465</v>
          </cell>
          <cell r="G41">
            <v>35.039964225517323</v>
          </cell>
          <cell r="H41">
            <v>34.93758403023584</v>
          </cell>
          <cell r="I41">
            <v>35.403628988868626</v>
          </cell>
          <cell r="J41">
            <v>35.628242043590348</v>
          </cell>
          <cell r="K41">
            <v>35.852894751000804</v>
          </cell>
          <cell r="L41">
            <v>35.603176267111145</v>
          </cell>
          <cell r="M41">
            <v>35.6031776167559</v>
          </cell>
          <cell r="N41">
            <v>35.603176671015085</v>
          </cell>
          <cell r="O41">
            <v>35.603179243381248</v>
          </cell>
        </row>
        <row r="42">
          <cell r="A42" t="str">
            <v>RNWSOL1</v>
          </cell>
          <cell r="C42" t="str">
            <v>SOL</v>
          </cell>
          <cell r="D42">
            <v>12.556451440693374</v>
          </cell>
          <cell r="E42">
            <v>16.52214956526652</v>
          </cell>
          <cell r="F42">
            <v>32.461458862119962</v>
          </cell>
          <cell r="G42">
            <v>57.823493519273022</v>
          </cell>
          <cell r="H42">
            <v>83.371456545060553</v>
          </cell>
          <cell r="I42">
            <v>91.190402366487064</v>
          </cell>
          <cell r="J42">
            <v>98.442327335225045</v>
          </cell>
          <cell r="K42">
            <v>109.33839788379527</v>
          </cell>
          <cell r="L42">
            <v>112.8860530063159</v>
          </cell>
          <cell r="M42">
            <v>115.79573569734669</v>
          </cell>
          <cell r="N42">
            <v>116.50838240950122</v>
          </cell>
          <cell r="O42">
            <v>116.7014304096856</v>
          </cell>
        </row>
        <row r="43">
          <cell r="A43" t="str">
            <v>IMPHFO1</v>
          </cell>
          <cell r="C43" t="str">
            <v>HFO</v>
          </cell>
          <cell r="D43">
            <v>2.7763699772958192</v>
          </cell>
          <cell r="E43">
            <v>2.4673559806754515</v>
          </cell>
          <cell r="F43">
            <v>1.0673497855220842E-3</v>
          </cell>
          <cell r="G43">
            <v>1.4384456541622731E-4</v>
          </cell>
          <cell r="H43">
            <v>1.2163432710164576E-4</v>
          </cell>
          <cell r="I43">
            <v>5.8190239468776861E-4</v>
          </cell>
          <cell r="J43">
            <v>3.7811524185897105E-4</v>
          </cell>
        </row>
        <row r="44">
          <cell r="A44" t="str">
            <v>RNWHYDD1</v>
          </cell>
          <cell r="C44" t="str">
            <v>HYDD</v>
          </cell>
          <cell r="D44">
            <v>66.745680088377071</v>
          </cell>
          <cell r="E44">
            <v>49.798799722341847</v>
          </cell>
          <cell r="F44">
            <v>68.759755657448594</v>
          </cell>
          <cell r="G44">
            <v>70.433937115459329</v>
          </cell>
          <cell r="H44">
            <v>71.412754713245448</v>
          </cell>
          <cell r="I44">
            <v>72.497214989103384</v>
          </cell>
          <cell r="J44">
            <v>73.751516415819935</v>
          </cell>
          <cell r="K44">
            <v>74.836042025299804</v>
          </cell>
          <cell r="L44">
            <v>74.836040768483031</v>
          </cell>
          <cell r="M44">
            <v>74.836031988774408</v>
          </cell>
          <cell r="N44">
            <v>74.836043919688052</v>
          </cell>
          <cell r="O44">
            <v>74.836046431157385</v>
          </cell>
        </row>
        <row r="45">
          <cell r="A45" t="str">
            <v>IMPKER</v>
          </cell>
          <cell r="C45" t="str">
            <v>KER</v>
          </cell>
          <cell r="D45">
            <v>1.1090122495850314</v>
          </cell>
          <cell r="E45">
            <v>1.4052077836514638</v>
          </cell>
          <cell r="F45">
            <v>1.8484773766130158</v>
          </cell>
          <cell r="G45">
            <v>2.5695279913933406</v>
          </cell>
          <cell r="H45">
            <v>2.3695841968022759</v>
          </cell>
          <cell r="I45">
            <v>2.1519352390208755</v>
          </cell>
          <cell r="J45">
            <v>1.930258257802385</v>
          </cell>
          <cell r="L45">
            <v>1.0961628431093859E-4</v>
          </cell>
          <cell r="M45">
            <v>1.3958759132242868E-4</v>
          </cell>
          <cell r="N45">
            <v>9.8167373487328735E-5</v>
          </cell>
          <cell r="O45">
            <v>2.0204196419669343E-4</v>
          </cell>
        </row>
        <row r="46">
          <cell r="A46" t="str">
            <v>IMPBDS</v>
          </cell>
          <cell r="C46" t="str">
            <v>BDS</v>
          </cell>
          <cell r="D46">
            <v>2.2837797869389922</v>
          </cell>
          <cell r="E46">
            <v>2.3780127262208191</v>
          </cell>
          <cell r="F46">
            <v>4.0210103960869494</v>
          </cell>
          <cell r="G46">
            <v>4.555432036158102</v>
          </cell>
          <cell r="H46">
            <v>4.4647120254351718</v>
          </cell>
          <cell r="I46">
            <v>4.4632329302588509</v>
          </cell>
          <cell r="J46">
            <v>5.3833615269976827</v>
          </cell>
          <cell r="K46">
            <v>15.583194045497024</v>
          </cell>
          <cell r="L46">
            <v>8.5676924267166399</v>
          </cell>
          <cell r="M46">
            <v>6.3066841829225391</v>
          </cell>
          <cell r="N46">
            <v>5.5668763358867475</v>
          </cell>
          <cell r="O46">
            <v>2.9335487069457309</v>
          </cell>
        </row>
        <row r="47">
          <cell r="A47" t="str">
            <v>IMPCOA1</v>
          </cell>
          <cell r="C47" t="str">
            <v>COA</v>
          </cell>
          <cell r="D47">
            <v>3.6600033428346466</v>
          </cell>
          <cell r="E47">
            <v>3.5647172840055887</v>
          </cell>
          <cell r="F47">
            <v>0.53774444603436422</v>
          </cell>
          <cell r="G47">
            <v>5.0201713471671055E-4</v>
          </cell>
          <cell r="H47">
            <v>2.353311167629825E-4</v>
          </cell>
          <cell r="I47">
            <v>4.7065756896726732E-4</v>
          </cell>
          <cell r="J47">
            <v>2.7125711997792826E-4</v>
          </cell>
          <cell r="K47">
            <v>1.4806131320924582E-4</v>
          </cell>
          <cell r="L47">
            <v>1.2999919716919135E-4</v>
          </cell>
          <cell r="M47">
            <v>1.1804089122704278E-4</v>
          </cell>
          <cell r="N47">
            <v>1.4036058140326482E-4</v>
          </cell>
          <cell r="O47">
            <v>9.7471516991608096E-5</v>
          </cell>
        </row>
        <row r="48">
          <cell r="A48" t="str">
            <v>IMPETH</v>
          </cell>
          <cell r="C48" t="str">
            <v>ETH</v>
          </cell>
          <cell r="D48">
            <v>4.4341502260562278</v>
          </cell>
          <cell r="E48">
            <v>4.3986150758770552</v>
          </cell>
          <cell r="F48">
            <v>4.399352852261714</v>
          </cell>
          <cell r="G48">
            <v>2.8006593586675446</v>
          </cell>
          <cell r="H48">
            <v>1.3276158496509367</v>
          </cell>
          <cell r="I48">
            <v>0.58624160643802581</v>
          </cell>
          <cell r="J48">
            <v>4.5593840381420501</v>
          </cell>
          <cell r="K48">
            <v>1.9926374527051325</v>
          </cell>
          <cell r="L48">
            <v>1.719516021026031</v>
          </cell>
          <cell r="M48">
            <v>1.1723221556873276</v>
          </cell>
          <cell r="N48">
            <v>1.0693037351312675</v>
          </cell>
          <cell r="O48">
            <v>0.90651537453895548</v>
          </cell>
        </row>
        <row r="49">
          <cell r="A49" t="str">
            <v>IMPELC_DE</v>
          </cell>
          <cell r="C49" t="str">
            <v>ELC_I-DE</v>
          </cell>
          <cell r="D49">
            <v>46.398476290130859</v>
          </cell>
          <cell r="E49">
            <v>28.971303680737535</v>
          </cell>
          <cell r="F49">
            <v>23.933199888135011</v>
          </cell>
          <cell r="G49">
            <v>30.351856691073632</v>
          </cell>
          <cell r="H49">
            <v>18.25960070519994</v>
          </cell>
          <cell r="I49">
            <v>25.192966494321151</v>
          </cell>
          <cell r="J49">
            <v>26.951923163476156</v>
          </cell>
          <cell r="K49">
            <v>18.814626119579017</v>
          </cell>
          <cell r="L49">
            <v>19.400842505487123</v>
          </cell>
          <cell r="M49">
            <v>0.53237188503541077</v>
          </cell>
          <cell r="N49">
            <v>1.2129067864552702E-3</v>
          </cell>
          <cell r="O49">
            <v>2.420694036755819E-3</v>
          </cell>
        </row>
        <row r="50">
          <cell r="A50" t="str">
            <v>IMPELC_DE</v>
          </cell>
          <cell r="C50" t="str">
            <v>ELCS</v>
          </cell>
          <cell r="D50">
            <v>46.398476290130859</v>
          </cell>
          <cell r="E50">
            <v>28.971303680737535</v>
          </cell>
          <cell r="F50">
            <v>23.933199888135011</v>
          </cell>
          <cell r="G50">
            <v>30.351856691073632</v>
          </cell>
          <cell r="H50">
            <v>18.25960070519994</v>
          </cell>
          <cell r="I50">
            <v>25.192966494321151</v>
          </cell>
          <cell r="J50">
            <v>26.951923163476156</v>
          </cell>
          <cell r="K50">
            <v>18.814626119579017</v>
          </cell>
          <cell r="L50">
            <v>19.400842505487123</v>
          </cell>
          <cell r="M50">
            <v>0.53237188503541077</v>
          </cell>
          <cell r="N50">
            <v>1.2129067864552702E-3</v>
          </cell>
          <cell r="O50">
            <v>2.420694036755819E-3</v>
          </cell>
        </row>
        <row r="51">
          <cell r="A51" t="str">
            <v>RNWWST1</v>
          </cell>
          <cell r="C51" t="str">
            <v>WSTREN</v>
          </cell>
          <cell r="D51">
            <v>34.100433457860177</v>
          </cell>
          <cell r="E51">
            <v>34.747442296051887</v>
          </cell>
          <cell r="F51">
            <v>34.747443323352542</v>
          </cell>
          <cell r="G51">
            <v>34.747447006390189</v>
          </cell>
          <cell r="H51">
            <v>34.747459415117298</v>
          </cell>
          <cell r="I51">
            <v>34.747464176904842</v>
          </cell>
          <cell r="J51">
            <v>40.791506015511629</v>
          </cell>
          <cell r="K51">
            <v>42.150853623129358</v>
          </cell>
          <cell r="L51">
            <v>42.695786098460523</v>
          </cell>
          <cell r="M51">
            <v>42.695847137991073</v>
          </cell>
          <cell r="N51">
            <v>42.695964386563901</v>
          </cell>
          <cell r="O51">
            <v>42.696370079605799</v>
          </cell>
        </row>
        <row r="52">
          <cell r="A52" t="str">
            <v>IMPNGA1</v>
          </cell>
          <cell r="C52" t="str">
            <v>NGA</v>
          </cell>
          <cell r="D52">
            <v>116.98550566679128</v>
          </cell>
          <cell r="E52">
            <v>106.72000043204221</v>
          </cell>
          <cell r="F52">
            <v>112.18655208137299</v>
          </cell>
          <cell r="G52">
            <v>106.222825047607</v>
          </cell>
          <cell r="H52">
            <v>93.029175809459034</v>
          </cell>
          <cell r="I52">
            <v>92.041547441327609</v>
          </cell>
          <cell r="J52">
            <v>76.124558134935953</v>
          </cell>
          <cell r="K52">
            <v>27.126058361783006</v>
          </cell>
          <cell r="L52">
            <v>9.4008931650676359</v>
          </cell>
          <cell r="M52">
            <v>2.3194046502657915</v>
          </cell>
          <cell r="N52">
            <v>1.509578011276429</v>
          </cell>
          <cell r="O52">
            <v>6.5144544926358365E-4</v>
          </cell>
        </row>
        <row r="53">
          <cell r="A53" t="str">
            <v>IMPELC_IT</v>
          </cell>
          <cell r="C53" t="str">
            <v>ELC_I-IT</v>
          </cell>
          <cell r="D53">
            <v>6.7990982835008191</v>
          </cell>
          <cell r="E53">
            <v>1.5095453548737362E-4</v>
          </cell>
          <cell r="F53">
            <v>1.3495554650465408E-4</v>
          </cell>
          <cell r="G53">
            <v>6.1810314162111737E-5</v>
          </cell>
          <cell r="H53">
            <v>8.4390265458665802E-5</v>
          </cell>
          <cell r="I53">
            <v>9.5545552608144107E-5</v>
          </cell>
          <cell r="J53">
            <v>1.0333337062320004E-4</v>
          </cell>
          <cell r="K53">
            <v>1.0412320582632798E-4</v>
          </cell>
          <cell r="L53">
            <v>8.5840984130899662E-5</v>
          </cell>
          <cell r="M53">
            <v>9.2921910897992058E-5</v>
          </cell>
          <cell r="N53">
            <v>8.8397107290708816E-5</v>
          </cell>
          <cell r="O53">
            <v>1.4663739176172023E-4</v>
          </cell>
        </row>
        <row r="54">
          <cell r="A54" t="str">
            <v>IMPELC_IT</v>
          </cell>
          <cell r="C54" t="str">
            <v>ELCS</v>
          </cell>
          <cell r="D54">
            <v>6.7990982835008191</v>
          </cell>
          <cell r="E54">
            <v>1.5095453548737362E-4</v>
          </cell>
          <cell r="F54">
            <v>1.3495554650465408E-4</v>
          </cell>
          <cell r="G54">
            <v>6.1810314162111737E-5</v>
          </cell>
          <cell r="H54">
            <v>8.4390265458665802E-5</v>
          </cell>
          <cell r="I54">
            <v>9.5545552608144107E-5</v>
          </cell>
          <cell r="J54">
            <v>1.0333337062320004E-4</v>
          </cell>
          <cell r="K54">
            <v>1.0412320582632798E-4</v>
          </cell>
          <cell r="L54">
            <v>8.5840984130899662E-5</v>
          </cell>
          <cell r="M54">
            <v>9.2921910897992058E-5</v>
          </cell>
          <cell r="N54">
            <v>8.8397107290708816E-5</v>
          </cell>
          <cell r="O54">
            <v>1.4663739176172023E-4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3.2682086195371767</v>
          </cell>
          <cell r="E4">
            <v>3.8319839040244079</v>
          </cell>
          <cell r="F4">
            <v>3.7299637517380164</v>
          </cell>
          <cell r="G4">
            <v>3.8829591513647532</v>
          </cell>
          <cell r="H4">
            <v>4.0212716216097624</v>
          </cell>
          <cell r="I4">
            <v>4.1340224611030472</v>
          </cell>
          <cell r="J4">
            <v>4.225880455947495</v>
          </cell>
          <cell r="K4">
            <v>4.3123331594241048</v>
          </cell>
          <cell r="L4">
            <v>4.3750150127408736</v>
          </cell>
          <cell r="M4">
            <v>4.4462519121683037</v>
          </cell>
          <cell r="N4">
            <v>4.4464767438923642</v>
          </cell>
          <cell r="O4">
            <v>4.4464840318447552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3.2682086195371767</v>
          </cell>
          <cell r="E5">
            <v>3.8319839040244079</v>
          </cell>
          <cell r="F5">
            <v>3.7299637517380164</v>
          </cell>
          <cell r="G5">
            <v>3.8829591513647532</v>
          </cell>
          <cell r="H5">
            <v>4.0212716216097624</v>
          </cell>
          <cell r="I5">
            <v>4.1340224611030472</v>
          </cell>
          <cell r="J5">
            <v>4.225880455947495</v>
          </cell>
          <cell r="K5">
            <v>4.3123331594241048</v>
          </cell>
          <cell r="L5">
            <v>4.3750150127408736</v>
          </cell>
          <cell r="M5">
            <v>4.4462519121683037</v>
          </cell>
          <cell r="N5">
            <v>4.4464767438923642</v>
          </cell>
          <cell r="O5">
            <v>4.4464840318447552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8.342511826152945E-6</v>
          </cell>
          <cell r="F6">
            <v>2.2361028674176102E-3</v>
          </cell>
          <cell r="G6">
            <v>2.2238038889052275E-3</v>
          </cell>
          <cell r="H6">
            <v>2.7038081238448305E-3</v>
          </cell>
          <cell r="I6">
            <v>2.9504472370562311E-3</v>
          </cell>
          <cell r="J6">
            <v>2.2394926453677259E-3</v>
          </cell>
          <cell r="K6">
            <v>2.7628172476427491E-3</v>
          </cell>
          <cell r="L6">
            <v>7.8555971365078757E-4</v>
          </cell>
          <cell r="M6">
            <v>1.4458977579807515E-4</v>
          </cell>
          <cell r="N6">
            <v>7.6486234052413138E-5</v>
          </cell>
          <cell r="O6">
            <v>2.4842722303203898E-4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3.6570732880533405E-7</v>
          </cell>
          <cell r="F7">
            <v>2.2293045916727005E-3</v>
          </cell>
          <cell r="G7">
            <v>2.2163550423516861E-3</v>
          </cell>
          <cell r="H7">
            <v>2.69918838749995E-3</v>
          </cell>
          <cell r="I7">
            <v>2.9469239364989892E-3</v>
          </cell>
          <cell r="J7">
            <v>2.2312059068500946E-3</v>
          </cell>
          <cell r="K7">
            <v>2.7545251052082907E-3</v>
          </cell>
          <cell r="L7">
            <v>7.8253141254127061E-4</v>
          </cell>
          <cell r="M7">
            <v>1.3481069439280494E-4</v>
          </cell>
          <cell r="N7">
            <v>7.0582742926689985E-5</v>
          </cell>
          <cell r="O7">
            <v>2.3743383036675859E-4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1.1329072636835901E-6</v>
          </cell>
          <cell r="E8">
            <v>3.7359137087588197E-4</v>
          </cell>
          <cell r="F8">
            <v>1.9699259795700902E-5</v>
          </cell>
          <cell r="G8">
            <v>3.4790930661975298E-5</v>
          </cell>
          <cell r="H8">
            <v>1.6565019937965801E-4</v>
          </cell>
          <cell r="I8">
            <v>2.4351120456818899E-4</v>
          </cell>
          <cell r="J8">
            <v>8.6390816468044193E-6</v>
          </cell>
          <cell r="K8">
            <v>1.3831097541023001E-4</v>
          </cell>
          <cell r="L8">
            <v>2.4916405472277499E-4</v>
          </cell>
          <cell r="M8">
            <v>5.6415562276849001E-7</v>
          </cell>
          <cell r="N8">
            <v>1.86399273209082E-4</v>
          </cell>
          <cell r="O8">
            <v>1.15905917886089E-6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1.1329072636835901E-6</v>
          </cell>
          <cell r="E9">
            <v>3.7472427813956601E-4</v>
          </cell>
          <cell r="F9">
            <v>3.94423537935267E-4</v>
          </cell>
          <cell r="G9">
            <v>4.2921446859724198E-4</v>
          </cell>
          <cell r="H9">
            <v>4.1184141396251301E-4</v>
          </cell>
          <cell r="I9">
            <v>4.4147025355156799E-4</v>
          </cell>
          <cell r="J9">
            <v>4.1780048559465202E-4</v>
          </cell>
          <cell r="K9">
            <v>3.9046126162522402E-4</v>
          </cell>
          <cell r="L9">
            <v>4.3238596255199203E-4</v>
          </cell>
          <cell r="M9">
            <v>3.8803918575577401E-4</v>
          </cell>
          <cell r="N9">
            <v>3.8163697303860198E-4</v>
          </cell>
          <cell r="O9">
            <v>1.8812248801071201E-4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2.6094330763009502E-2</v>
          </cell>
          <cell r="G10">
            <v>2.2211008947988099E-2</v>
          </cell>
          <cell r="H10">
            <v>0.26472377508366501</v>
          </cell>
          <cell r="I10">
            <v>19.891876729663299</v>
          </cell>
          <cell r="J10">
            <v>19.0557056541181</v>
          </cell>
          <cell r="K10">
            <v>18.663739576396001</v>
          </cell>
          <cell r="L10">
            <v>2.29248853477345</v>
          </cell>
          <cell r="M10">
            <v>2.5706291353148902E-2</v>
          </cell>
          <cell r="N10">
            <v>2.5413087287251199E-2</v>
          </cell>
          <cell r="O10">
            <v>2.54333338377381E-2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9.2533087812090523E-4</v>
          </cell>
          <cell r="G11">
            <v>8.1912940801090722E-4</v>
          </cell>
          <cell r="H11">
            <v>1.0091420504075894E-2</v>
          </cell>
          <cell r="I11">
            <v>0.78297812659313026</v>
          </cell>
          <cell r="J11">
            <v>0.77033703708136803</v>
          </cell>
          <cell r="K11">
            <v>0.77434664199940628</v>
          </cell>
          <cell r="L11">
            <v>9.5113886017196156E-2</v>
          </cell>
          <cell r="M11">
            <v>1.066537619971071E-3</v>
          </cell>
          <cell r="N11">
            <v>1.0543727704285049E-3</v>
          </cell>
          <cell r="O11">
            <v>1.0552127868848774E-3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4.6266543906045251E-4</v>
          </cell>
          <cell r="G12">
            <v>3.9381221538985884E-4</v>
          </cell>
          <cell r="H12">
            <v>4.6936839553841352E-3</v>
          </cell>
          <cell r="I12">
            <v>0.35269284981672516</v>
          </cell>
          <cell r="J12">
            <v>0.337867121526916</v>
          </cell>
          <cell r="K12">
            <v>0.33091736837581498</v>
          </cell>
          <cell r="L12">
            <v>4.0646959836408633E-2</v>
          </cell>
          <cell r="M12">
            <v>4.5578530767994462E-4</v>
          </cell>
          <cell r="N12">
            <v>4.5058665402927583E-4</v>
          </cell>
          <cell r="O12">
            <v>4.5094563542088785E-4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9.2533087812090523E-4</v>
          </cell>
          <cell r="G13">
            <v>8.1912940801090722E-4</v>
          </cell>
          <cell r="H13">
            <v>1.0091420504075894E-2</v>
          </cell>
          <cell r="I13">
            <v>0.78297812659313026</v>
          </cell>
          <cell r="J13">
            <v>0.77033703708136803</v>
          </cell>
          <cell r="K13">
            <v>0.77434664199940628</v>
          </cell>
          <cell r="L13">
            <v>9.5113886017196156E-2</v>
          </cell>
          <cell r="M13">
            <v>1.066537619971071E-3</v>
          </cell>
          <cell r="N13">
            <v>1.0543727704285049E-3</v>
          </cell>
          <cell r="O13">
            <v>1.0552127868848774E-3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5.9424872269547103E-8</v>
          </cell>
          <cell r="F14">
            <v>7.2400615857280101E-5</v>
          </cell>
          <cell r="G14">
            <v>1.15645455795793E-7</v>
          </cell>
          <cell r="H14">
            <v>6.6825495525875303E-4</v>
          </cell>
          <cell r="I14">
            <v>5.6415343749080103E-2</v>
          </cell>
          <cell r="J14">
            <v>1.6486066152578699E-7</v>
          </cell>
          <cell r="K14">
            <v>2.9650358195380201E-6</v>
          </cell>
          <cell r="L14">
            <v>1.5345316597920699E-7</v>
          </cell>
          <cell r="M14">
            <v>9.6713006072633004E-5</v>
          </cell>
          <cell r="N14">
            <v>2.3778610842756199E-6</v>
          </cell>
          <cell r="O14">
            <v>2.5420035822961799E-5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5.9424872269547103E-8</v>
          </cell>
          <cell r="F15">
            <v>7.2443989632282492E-5</v>
          </cell>
          <cell r="G15">
            <v>7.2526132567092344E-5</v>
          </cell>
          <cell r="H15">
            <v>7.4073941568104647E-4</v>
          </cell>
          <cell r="I15">
            <v>5.7098775815411243E-2</v>
          </cell>
          <cell r="J15">
            <v>5.7083631924482986E-2</v>
          </cell>
          <cell r="K15">
            <v>5.6418412537864511E-2</v>
          </cell>
          <cell r="L15">
            <v>8.6712166722064943E-3</v>
          </cell>
          <cell r="M15">
            <v>9.9711403718415396E-5</v>
          </cell>
          <cell r="N15">
            <v>9.9572127570095886E-5</v>
          </cell>
          <cell r="O15">
            <v>1.2438658162297839E-4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0.46151861932499927</v>
          </cell>
          <cell r="E16">
            <v>0.54457513050323114</v>
          </cell>
          <cell r="F16">
            <v>0.54457541163415557</v>
          </cell>
          <cell r="G16">
            <v>0.54457699183451169</v>
          </cell>
          <cell r="H16">
            <v>0.5445814391724999</v>
          </cell>
          <cell r="I16">
            <v>0.54458285302229581</v>
          </cell>
          <cell r="J16">
            <v>0.54458519683980344</v>
          </cell>
          <cell r="K16">
            <v>0.54458927744798891</v>
          </cell>
          <cell r="L16">
            <v>0.54458985377149183</v>
          </cell>
          <cell r="M16">
            <v>0.54459372909166159</v>
          </cell>
          <cell r="N16">
            <v>0.54459683188666597</v>
          </cell>
          <cell r="O16">
            <v>0.54460115802340325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0.46151861932499927</v>
          </cell>
          <cell r="E17">
            <v>0.54457513050323114</v>
          </cell>
          <cell r="F17">
            <v>0.54457541163415557</v>
          </cell>
          <cell r="G17">
            <v>0.54457699183451169</v>
          </cell>
          <cell r="H17">
            <v>0.5445814391724999</v>
          </cell>
          <cell r="I17">
            <v>0.54458285302229581</v>
          </cell>
          <cell r="J17">
            <v>0.54458519683980344</v>
          </cell>
          <cell r="K17">
            <v>0.54458927744798891</v>
          </cell>
          <cell r="L17">
            <v>0.54458985377149183</v>
          </cell>
          <cell r="M17">
            <v>0.54459372909166159</v>
          </cell>
          <cell r="N17">
            <v>0.54459683188666597</v>
          </cell>
          <cell r="O17">
            <v>0.54460115802340325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0.62578795840677848</v>
          </cell>
          <cell r="E18">
            <v>0.73757354018496268</v>
          </cell>
          <cell r="F18">
            <v>0.73632731713913968</v>
          </cell>
          <cell r="G18">
            <v>0.73426111258585758</v>
          </cell>
          <cell r="H18">
            <v>0.7322103383831926</v>
          </cell>
          <cell r="I18">
            <v>0.73016695377291063</v>
          </cell>
          <cell r="J18">
            <v>0.72813619633177096</v>
          </cell>
          <cell r="K18">
            <v>0.7261190365973178</v>
          </cell>
          <cell r="L18">
            <v>0.7261198050286557</v>
          </cell>
          <cell r="M18">
            <v>0.72612497212221505</v>
          </cell>
          <cell r="N18">
            <v>0.7261291091822224</v>
          </cell>
          <cell r="O18">
            <v>0.7261348773645383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7.5619059678289696E-3</v>
          </cell>
          <cell r="F19">
            <v>6.8022559274401801E-6</v>
          </cell>
          <cell r="G19">
            <v>4.5033990828115501E-3</v>
          </cell>
          <cell r="H19">
            <v>2.5514922980865998E-2</v>
          </cell>
          <cell r="I19">
            <v>9.2822296472375304E-3</v>
          </cell>
          <cell r="J19">
            <v>9.7467711971474594E-3</v>
          </cell>
          <cell r="K19">
            <v>1.9494612684309399E-2</v>
          </cell>
          <cell r="L19">
            <v>1.35128501874387E-2</v>
          </cell>
          <cell r="M19">
            <v>7.3424826750587901E-3</v>
          </cell>
          <cell r="N19">
            <v>2.26242155910833E-2</v>
          </cell>
          <cell r="O19">
            <v>3.38226118707351E-3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3.7422319030698377E-2</v>
          </cell>
          <cell r="F20">
            <v>3.7427761042107786E-2</v>
          </cell>
          <cell r="G20">
            <v>4.1929830612884619E-2</v>
          </cell>
          <cell r="H20">
            <v>4.163747254523175E-2</v>
          </cell>
          <cell r="I20">
            <v>3.8442032126532251E-2</v>
          </cell>
          <cell r="J20">
            <v>4.4541331859788209E-2</v>
          </cell>
          <cell r="K20">
            <v>3.8519584002443312E-2</v>
          </cell>
          <cell r="L20">
            <v>4.2884532327958011E-2</v>
          </cell>
          <cell r="M20">
            <v>4.0345234489376616E-2</v>
          </cell>
          <cell r="N20">
            <v>4.2642038707015176E-2</v>
          </cell>
          <cell r="O20">
            <v>3.3343563010303376E-2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6.6448847149088792E-5</v>
          </cell>
          <cell r="H21">
            <v>1.0840139655552356E-4</v>
          </cell>
          <cell r="I21">
            <v>4.5578311701247374E-4</v>
          </cell>
          <cell r="J21">
            <v>4.0565124410669995E-4</v>
          </cell>
          <cell r="K21">
            <v>6.4338943138986953E-4</v>
          </cell>
          <cell r="L21">
            <v>3.1647846361612696E-4</v>
          </cell>
          <cell r="M21">
            <v>2.742986793883846E-4</v>
          </cell>
          <cell r="N21">
            <v>1.5732583166181986E-4</v>
          </cell>
          <cell r="O21">
            <v>4.2723423448256956E-4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6.6486823546544111E-5</v>
          </cell>
          <cell r="H22">
            <v>1.0847256362644959E-4</v>
          </cell>
          <cell r="I22">
            <v>4.5592378481753372E-4</v>
          </cell>
          <cell r="J22">
            <v>4.0572644493857852E-4</v>
          </cell>
          <cell r="K22">
            <v>6.4336240830894305E-4</v>
          </cell>
          <cell r="L22">
            <v>3.153315783634554E-4</v>
          </cell>
          <cell r="M22">
            <v>2.7301473584762206E-4</v>
          </cell>
          <cell r="N22">
            <v>1.5683275832898403E-4</v>
          </cell>
          <cell r="O22">
            <v>4.2687820100301133E-4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1.3206851631713409E-4</v>
          </cell>
          <cell r="H23">
            <v>2.1572599405218762E-4</v>
          </cell>
          <cell r="I23">
            <v>9.0996038558505772E-4</v>
          </cell>
          <cell r="J23">
            <v>8.0891277507078735E-4</v>
          </cell>
          <cell r="K23">
            <v>1.2833121429245515E-3</v>
          </cell>
          <cell r="L23">
            <v>6.3027494980660197E-4</v>
          </cell>
          <cell r="M23">
            <v>5.4418695378083621E-4</v>
          </cell>
          <cell r="N23">
            <v>3.1204695792615134E-4</v>
          </cell>
          <cell r="O23">
            <v>8.5066506947172515E-4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0.52047125872669586</v>
          </cell>
          <cell r="E24">
            <v>0.59724098024554584</v>
          </cell>
          <cell r="F24">
            <v>0.33136519460073022</v>
          </cell>
          <cell r="G24">
            <v>0.27435752859237283</v>
          </cell>
          <cell r="H24">
            <v>0.24632488773153161</v>
          </cell>
          <cell r="I24">
            <v>0.19279515803922162</v>
          </cell>
          <cell r="J24">
            <v>0.16764474390032563</v>
          </cell>
          <cell r="K24">
            <v>0.151327051765728</v>
          </cell>
          <cell r="L24">
            <v>0.13389399948865083</v>
          </cell>
          <cell r="M24">
            <v>0.12246036309688844</v>
          </cell>
          <cell r="N24">
            <v>0.12204710912586335</v>
          </cell>
          <cell r="O24">
            <v>9.6066202272175313E-2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1.0409425174533922</v>
          </cell>
          <cell r="E25">
            <v>1.1944819604910926</v>
          </cell>
          <cell r="F25">
            <v>0.66273038920146043</v>
          </cell>
          <cell r="G25">
            <v>0.54871505718474545</v>
          </cell>
          <cell r="H25">
            <v>0.49264977546306316</v>
          </cell>
          <cell r="I25">
            <v>0.38559031607844318</v>
          </cell>
          <cell r="J25">
            <v>0.33528948780065126</v>
          </cell>
          <cell r="K25">
            <v>0.30265410353145616</v>
          </cell>
          <cell r="L25">
            <v>0.2677879989773016</v>
          </cell>
          <cell r="M25">
            <v>0.24492072619377681</v>
          </cell>
          <cell r="N25">
            <v>0.24409421825172659</v>
          </cell>
          <cell r="O25">
            <v>0.19213240454435054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5.1124444819140797E-3</v>
          </cell>
          <cell r="F26">
            <v>4.4746945602258897E-8</v>
          </cell>
          <cell r="G26">
            <v>1.72609062167732E-7</v>
          </cell>
          <cell r="H26">
            <v>6.5722712413181002E-3</v>
          </cell>
          <cell r="I26">
            <v>6.6077782686874602E-3</v>
          </cell>
          <cell r="J26">
            <v>1.5819616916140499E-7</v>
          </cell>
          <cell r="K26">
            <v>3.7494779798696799E-3</v>
          </cell>
          <cell r="L26">
            <v>4.6161868407731199E-3</v>
          </cell>
          <cell r="M26">
            <v>1.9164317083176201E-5</v>
          </cell>
          <cell r="N26">
            <v>4.5160532581317997E-3</v>
          </cell>
          <cell r="O26">
            <v>2.0496000448388301E-3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4.0434438819459351E-2</v>
          </cell>
          <cell r="F27">
            <v>4.0074906173708152E-2</v>
          </cell>
          <cell r="G27">
            <v>4.0063881350181227E-2</v>
          </cell>
          <cell r="H27">
            <v>1.8255476819937975E-2</v>
          </cell>
          <cell r="I27">
            <v>1.3180116592187067E-2</v>
          </cell>
          <cell r="J27">
            <v>1.3179899757643304E-2</v>
          </cell>
          <cell r="K27">
            <v>1.0357180938444052E-2</v>
          </cell>
          <cell r="L27">
            <v>9.3809313378633071E-3</v>
          </cell>
          <cell r="M27">
            <v>8.384579310622713E-3</v>
          </cell>
          <cell r="N27">
            <v>8.3517852762440281E-3</v>
          </cell>
          <cell r="O27">
            <v>6.5845978507373375E-3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4.3871565251079643</v>
          </cell>
          <cell r="E28">
            <v>4.3871107301188621</v>
          </cell>
          <cell r="F28">
            <v>4.3440935236949958</v>
          </cell>
          <cell r="G28">
            <v>4.133069419226115</v>
          </cell>
          <cell r="H28">
            <v>3.5821195666387116</v>
          </cell>
          <cell r="I28">
            <v>2.7904940185183307</v>
          </cell>
          <cell r="J28">
            <v>2.4253245342585426</v>
          </cell>
          <cell r="K28">
            <v>2.1470141417937985</v>
          </cell>
          <cell r="L28">
            <v>1.9120204000990595</v>
          </cell>
          <cell r="M28">
            <v>1.7243506572504461</v>
          </cell>
          <cell r="N28">
            <v>1.7255461992514292</v>
          </cell>
          <cell r="O28">
            <v>1.5068976044718909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6.0932729515388413</v>
          </cell>
          <cell r="E29">
            <v>6.0932093473873126</v>
          </cell>
          <cell r="F29">
            <v>6.0334632273541589</v>
          </cell>
          <cell r="G29">
            <v>5.7403741933696049</v>
          </cell>
          <cell r="H29">
            <v>4.975166064775987</v>
          </cell>
          <cell r="I29">
            <v>3.8756861368310154</v>
          </cell>
          <cell r="J29">
            <v>3.3685062975813063</v>
          </cell>
          <cell r="K29">
            <v>2.9819640858247207</v>
          </cell>
          <cell r="L29">
            <v>2.6555838890264707</v>
          </cell>
          <cell r="M29">
            <v>2.3949314684033975</v>
          </cell>
          <cell r="N29">
            <v>2.3965919434047627</v>
          </cell>
          <cell r="O29">
            <v>2.0929133395442925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1.02412170081047E-7</v>
          </cell>
          <cell r="F30">
            <v>3.9607037831633498E-8</v>
          </cell>
          <cell r="G30">
            <v>4.1147479308490302E-5</v>
          </cell>
          <cell r="H30">
            <v>0.20159475195870299</v>
          </cell>
          <cell r="I30">
            <v>2.3817619422281899E-2</v>
          </cell>
          <cell r="J30">
            <v>7.76315779443055E-8</v>
          </cell>
          <cell r="K30">
            <v>0.15211667216650501</v>
          </cell>
          <cell r="L30">
            <v>6.8059187931859098E-7</v>
          </cell>
          <cell r="M30">
            <v>2.5385953470407499E-7</v>
          </cell>
          <cell r="N30">
            <v>0.114467245830152</v>
          </cell>
          <cell r="O30">
            <v>8.3129762402141105E-3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0.35442814060515837</v>
          </cell>
          <cell r="F31">
            <v>0.35442783193292232</v>
          </cell>
          <cell r="G31">
            <v>0.354468726177534</v>
          </cell>
          <cell r="H31">
            <v>0.29355116705968237</v>
          </cell>
          <cell r="I31">
            <v>0.22544563684417246</v>
          </cell>
          <cell r="J31">
            <v>0.20374290708743029</v>
          </cell>
          <cell r="K31">
            <v>0.17593427210241733</v>
          </cell>
          <cell r="L31">
            <v>0.1557769991192364</v>
          </cell>
          <cell r="M31">
            <v>0.15211721444717785</v>
          </cell>
          <cell r="N31">
            <v>0.14141096042700393</v>
          </cell>
          <cell r="O31">
            <v>0.12278036926794918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0.58294710822786522</v>
          </cell>
          <cell r="J32">
            <v>1.4267942972850038</v>
          </cell>
          <cell r="K32">
            <v>1.9830311510916707</v>
          </cell>
          <cell r="L32">
            <v>2.477404450720079</v>
          </cell>
          <cell r="M32">
            <v>2.6035309399140409</v>
          </cell>
          <cell r="N32">
            <v>2.6047917949074164</v>
          </cell>
          <cell r="O32">
            <v>2.5996394002149765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0.58883546285642951</v>
          </cell>
          <cell r="J33">
            <v>1.4412063608939443</v>
          </cell>
          <cell r="K33">
            <v>2.0030617687794634</v>
          </cell>
          <cell r="L33">
            <v>2.5024287381010901</v>
          </cell>
          <cell r="M33">
            <v>2.6298292322364047</v>
          </cell>
          <cell r="N33">
            <v>2.6311028231388027</v>
          </cell>
          <cell r="O33">
            <v>2.6258983840555317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2.0129577234080201E-7</v>
          </cell>
          <cell r="H34">
            <v>5.4467943005586E-7</v>
          </cell>
          <cell r="I34">
            <v>4.11752884781846E-2</v>
          </cell>
          <cell r="J34">
            <v>9.2356167784465204E-2</v>
          </cell>
          <cell r="K34">
            <v>2.1228744535194199E-2</v>
          </cell>
          <cell r="L34">
            <v>1.38040483661104E-2</v>
          </cell>
          <cell r="M34">
            <v>1.03089442194658E-2</v>
          </cell>
          <cell r="N34">
            <v>1.1246259700719401E-3</v>
          </cell>
          <cell r="O34">
            <v>3.9880226507243101E-5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2.0129577234080201E-7</v>
          </cell>
          <cell r="H35">
            <v>7.4597520239666201E-7</v>
          </cell>
          <cell r="I35">
            <v>4.1176034453387002E-2</v>
          </cell>
          <cell r="J35">
            <v>0.133532202237852</v>
          </cell>
          <cell r="K35">
            <v>0.154760946773046</v>
          </cell>
          <cell r="L35">
            <v>0.16856499513915699</v>
          </cell>
          <cell r="M35">
            <v>0.178873939358623</v>
          </cell>
          <cell r="N35">
            <v>0.17999850151517899</v>
          </cell>
          <cell r="O35">
            <v>0.18003824425942899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6.1735453942848233</v>
          </cell>
          <cell r="E36">
            <v>7.0053439322851228</v>
          </cell>
          <cell r="F36">
            <v>6.9521627268126185</v>
          </cell>
          <cell r="G36">
            <v>5.7686168381226643</v>
          </cell>
          <cell r="H36">
            <v>5.8681232444365152</v>
          </cell>
          <cell r="I36">
            <v>4.3339918478572601</v>
          </cell>
          <cell r="J36">
            <v>3.8593692220812965</v>
          </cell>
          <cell r="K36">
            <v>0.38670757470440625</v>
          </cell>
          <cell r="L36">
            <v>0.38093614089875072</v>
          </cell>
          <cell r="M36">
            <v>0.38359677424567129</v>
          </cell>
          <cell r="N36">
            <v>0.38370112660148048</v>
          </cell>
          <cell r="O36">
            <v>1.076177689166395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8.5743686031733706</v>
          </cell>
          <cell r="E37">
            <v>9.7296443503960077</v>
          </cell>
          <cell r="F37">
            <v>9.6557815650175183</v>
          </cell>
          <cell r="G37">
            <v>8.0119678307259239</v>
          </cell>
          <cell r="H37">
            <v>8.150171172828502</v>
          </cell>
          <cell r="I37">
            <v>6.0194331220239752</v>
          </cell>
          <cell r="J37">
            <v>5.3602350306684645</v>
          </cell>
          <cell r="K37">
            <v>0.53709385375612029</v>
          </cell>
          <cell r="L37">
            <v>0.52907797347048768</v>
          </cell>
          <cell r="M37">
            <v>0.53277329756343239</v>
          </cell>
          <cell r="N37">
            <v>0.5329182313909453</v>
          </cell>
          <cell r="O37">
            <v>1.4946912349533283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2.38545780272513E-6</v>
          </cell>
          <cell r="E38">
            <v>6.3085546857835004E-2</v>
          </cell>
          <cell r="F38">
            <v>2.6757229738636701E-7</v>
          </cell>
          <cell r="G38">
            <v>1.6051948240447801E-6</v>
          </cell>
          <cell r="H38">
            <v>0.30358366194014802</v>
          </cell>
          <cell r="I38">
            <v>3.2877636963548E-2</v>
          </cell>
          <cell r="J38">
            <v>6.9816183875122695E-7</v>
          </cell>
          <cell r="K38">
            <v>2.1204154845105702E-6</v>
          </cell>
          <cell r="L38">
            <v>2.9851663397102001E-2</v>
          </cell>
          <cell r="M38">
            <v>1.66336276892293E-5</v>
          </cell>
          <cell r="N38">
            <v>1.0066755500180199E-2</v>
          </cell>
          <cell r="O38">
            <v>0.172811506882873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0.47842266327491473</v>
          </cell>
          <cell r="E39">
            <v>0.54150817483395097</v>
          </cell>
          <cell r="F39">
            <v>0.5411989609159904</v>
          </cell>
          <cell r="G39">
            <v>0.54115002744107754</v>
          </cell>
          <cell r="H39">
            <v>0.45988347324321605</v>
          </cell>
          <cell r="I39">
            <v>0.33646239463476663</v>
          </cell>
          <cell r="J39">
            <v>0.32443969993903959</v>
          </cell>
          <cell r="K39">
            <v>3.2878928855922147E-2</v>
          </cell>
          <cell r="L39">
            <v>3.4904849705809135E-2</v>
          </cell>
          <cell r="M39">
            <v>2.9869530225519761E-2</v>
          </cell>
          <cell r="N39">
            <v>3.0470719868795234E-2</v>
          </cell>
          <cell r="O39">
            <v>0.18288946162108169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5.1850567872914679</v>
          </cell>
          <cell r="E40">
            <v>5.5675589563424523</v>
          </cell>
          <cell r="F40">
            <v>5.6974187449644687</v>
          </cell>
          <cell r="G40">
            <v>7.1885933434719833</v>
          </cell>
          <cell r="H40">
            <v>6.5445932445967667</v>
          </cell>
          <cell r="I40">
            <v>10.37239258110851</v>
          </cell>
          <cell r="J40">
            <v>12.876586334133282</v>
          </cell>
          <cell r="K40">
            <v>13.167933184290742</v>
          </cell>
          <cell r="L40">
            <v>13.062362732556236</v>
          </cell>
          <cell r="M40">
            <v>12.91045476589283</v>
          </cell>
          <cell r="N40">
            <v>13.472798898830844</v>
          </cell>
          <cell r="O40">
            <v>13.485320968987162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5.1850567872914679</v>
          </cell>
          <cell r="E41">
            <v>5.5675589563424523</v>
          </cell>
          <cell r="F41">
            <v>5.6974187449644687</v>
          </cell>
          <cell r="G41">
            <v>7.1885933434719833</v>
          </cell>
          <cell r="H41">
            <v>6.5445932445967667</v>
          </cell>
          <cell r="I41">
            <v>10.37239258110851</v>
          </cell>
          <cell r="J41">
            <v>12.876586334133282</v>
          </cell>
          <cell r="K41">
            <v>13.167933184290742</v>
          </cell>
          <cell r="L41">
            <v>13.062362732556236</v>
          </cell>
          <cell r="M41">
            <v>12.91045476589283</v>
          </cell>
          <cell r="N41">
            <v>13.472798898830844</v>
          </cell>
          <cell r="O41">
            <v>13.485320968987162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5.6086424263861785</v>
          </cell>
          <cell r="E42">
            <v>6.0095209789843889</v>
          </cell>
          <cell r="F42">
            <v>6.1300367938198033</v>
          </cell>
          <cell r="G42">
            <v>7.6934632422489759</v>
          </cell>
          <cell r="H42">
            <v>6.9673213549064421</v>
          </cell>
          <cell r="I42">
            <v>10.984477547958944</v>
          </cell>
          <cell r="J42">
            <v>13.595249724153046</v>
          </cell>
          <cell r="K42">
            <v>13.86098229925342</v>
          </cell>
          <cell r="L42">
            <v>13.749855507953926</v>
          </cell>
          <cell r="M42">
            <v>13.589952385150305</v>
          </cell>
          <cell r="N42">
            <v>14.18189357771668</v>
          </cell>
          <cell r="O42">
            <v>14.195074704197015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1.36269208424586E-2</v>
          </cell>
          <cell r="F43">
            <v>9.3863710745369505E-2</v>
          </cell>
          <cell r="G43">
            <v>1.4779059326405599E-2</v>
          </cell>
          <cell r="H43">
            <v>0.23667672150932101</v>
          </cell>
          <cell r="I43">
            <v>0.42902876164133302</v>
          </cell>
          <cell r="J43">
            <v>0.28447063044549697</v>
          </cell>
          <cell r="K43">
            <v>0.285549938048408</v>
          </cell>
          <cell r="L43">
            <v>0.42794563389816498</v>
          </cell>
          <cell r="M43">
            <v>0.29592377636433598</v>
          </cell>
          <cell r="N43">
            <v>0.41040121115371297</v>
          </cell>
          <cell r="O43">
            <v>0.33704426476948102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0.39474650561190266</v>
          </cell>
          <cell r="F44">
            <v>0.47944171846275302</v>
          </cell>
          <cell r="G44">
            <v>0.41949705042556501</v>
          </cell>
          <cell r="H44">
            <v>0.38900146333522895</v>
          </cell>
          <cell r="I44">
            <v>0.67452327876809981</v>
          </cell>
          <cell r="J44">
            <v>0.92793097140059799</v>
          </cell>
          <cell r="K44">
            <v>0.95550756058728203</v>
          </cell>
          <cell r="L44">
            <v>0.97822211975614559</v>
          </cell>
          <cell r="M44">
            <v>0.96729198690440066</v>
          </cell>
          <cell r="N44">
            <v>0.99194522893734027</v>
          </cell>
          <cell r="O44">
            <v>0.99641847233709635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5.7940284129141897E-5</v>
          </cell>
          <cell r="G45">
            <v>7.0584208866869832E-5</v>
          </cell>
          <cell r="H45">
            <v>0.22093830755913355</v>
          </cell>
          <cell r="I45">
            <v>0.42904583046780814</v>
          </cell>
          <cell r="J45">
            <v>0.38002297647967942</v>
          </cell>
          <cell r="K45">
            <v>0.2577284465877232</v>
          </cell>
          <cell r="L45">
            <v>0.11927074525397757</v>
          </cell>
          <cell r="M45">
            <v>8.9842442821876561E-2</v>
          </cell>
          <cell r="N45">
            <v>9.3926129820183515E-2</v>
          </cell>
          <cell r="O45">
            <v>8.2262764843440486E-2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5.7542264312733856E-5</v>
          </cell>
          <cell r="G46">
            <v>6.9550196572050544E-5</v>
          </cell>
          <cell r="H46">
            <v>0.22095162526816642</v>
          </cell>
          <cell r="I46">
            <v>0.4290698516381013</v>
          </cell>
          <cell r="J46">
            <v>0.38004630786715149</v>
          </cell>
          <cell r="K46">
            <v>0.25774276384320977</v>
          </cell>
          <cell r="L46">
            <v>0.1192769896490664</v>
          </cell>
          <cell r="M46">
            <v>8.9848735342243566E-2</v>
          </cell>
          <cell r="N46">
            <v>9.3932036204142824E-2</v>
          </cell>
          <cell r="O46">
            <v>8.2269298337086863E-2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3.3086641380580602E-6</v>
          </cell>
          <cell r="E47">
            <v>2.1058504187168998E-6</v>
          </cell>
          <cell r="F47">
            <v>1.7560558296886499E-5</v>
          </cell>
          <cell r="G47">
            <v>7.3253370728791099E-6</v>
          </cell>
          <cell r="H47">
            <v>3.2589011639478901E-2</v>
          </cell>
          <cell r="I47">
            <v>2.5986277096844999E-2</v>
          </cell>
          <cell r="J47">
            <v>6.5523453387251697E-3</v>
          </cell>
          <cell r="K47">
            <v>1.1772488497760501E-4</v>
          </cell>
          <cell r="L47">
            <v>4.6851370598779097E-3</v>
          </cell>
          <cell r="M47">
            <v>8.1300662559804799E-3</v>
          </cell>
          <cell r="N47">
            <v>1.6052901442930401E-3</v>
          </cell>
          <cell r="O47">
            <v>3.2305189413687099E-3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3.3130039781185644E-6</v>
          </cell>
          <cell r="E48">
            <v>8.8590164322094218E-8</v>
          </cell>
          <cell r="F48">
            <v>1.6546086302498155E-5</v>
          </cell>
          <cell r="G48">
            <v>1.7534230114727503E-5</v>
          </cell>
          <cell r="H48">
            <v>3.2601193180070549E-2</v>
          </cell>
          <cell r="I48">
            <v>5.8573904330658573E-2</v>
          </cell>
          <cell r="J48">
            <v>6.5110060506452572E-2</v>
          </cell>
          <cell r="K48">
            <v>3.2525801809170127E-2</v>
          </cell>
          <cell r="L48">
            <v>1.4376095600355344E-2</v>
          </cell>
          <cell r="M48">
            <v>1.2866289536077309E-2</v>
          </cell>
          <cell r="N48">
            <v>1.2865716372461143E-2</v>
          </cell>
          <cell r="O48">
            <v>1.2867720909613817E-2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5.4452942778130071E-2</v>
          </cell>
          <cell r="F49">
            <v>7.0519335604712505E-2</v>
          </cell>
          <cell r="G49">
            <v>0.113526770456629</v>
          </cell>
          <cell r="H49">
            <v>0.17685045812902311</v>
          </cell>
          <cell r="I49">
            <v>0.25171638221028342</v>
          </cell>
          <cell r="J49">
            <v>0.34418058209104507</v>
          </cell>
          <cell r="K49">
            <v>0.45636825112674856</v>
          </cell>
          <cell r="L49">
            <v>0.47964776237445855</v>
          </cell>
          <cell r="M49">
            <v>0.50411486821338358</v>
          </cell>
          <cell r="N49">
            <v>0.52983030950324084</v>
          </cell>
          <cell r="O49">
            <v>0.55685860750032645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2.0628412131296785</v>
          </cell>
          <cell r="E50">
            <v>3.8269938172177733</v>
          </cell>
          <cell r="F50">
            <v>4.0972573004813926</v>
          </cell>
          <cell r="G50">
            <v>3.1980543431970219</v>
          </cell>
          <cell r="H50">
            <v>3.1430074920328797</v>
          </cell>
          <cell r="I50">
            <v>3.6945668424478839</v>
          </cell>
          <cell r="J50">
            <v>2.8348105744277063</v>
          </cell>
          <cell r="K50">
            <v>3.7392550167430625</v>
          </cell>
          <cell r="L50">
            <v>3.6018102998262584</v>
          </cell>
          <cell r="M50">
            <v>3.4638632393695135</v>
          </cell>
          <cell r="N50">
            <v>3.4651636619011605</v>
          </cell>
          <cell r="O50">
            <v>2.2980741874836434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1.9449923314012265</v>
          </cell>
          <cell r="E51">
            <v>3.539186317296009</v>
          </cell>
          <cell r="F51">
            <v>3.5191920807441694</v>
          </cell>
          <cell r="G51">
            <v>1.7557682593804413</v>
          </cell>
          <cell r="H51">
            <v>1.8012830603043055</v>
          </cell>
          <cell r="I51">
            <v>2.8341411322973049</v>
          </cell>
          <cell r="J51">
            <v>1.8028401374916525</v>
          </cell>
          <cell r="K51">
            <v>2.579384141604514</v>
          </cell>
          <cell r="L51">
            <v>2.4125241156882988</v>
          </cell>
          <cell r="M51">
            <v>2.2793430871058789</v>
          </cell>
          <cell r="N51">
            <v>2.2802214279620676</v>
          </cell>
          <cell r="O51">
            <v>2.125020841413328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4.332168194167302</v>
          </cell>
          <cell r="E52">
            <v>1.830891328613093</v>
          </cell>
          <cell r="F52">
            <v>1.8308913739002541</v>
          </cell>
          <cell r="G52">
            <v>1.830891418471009</v>
          </cell>
          <cell r="H52">
            <v>1.8308914781934218</v>
          </cell>
          <cell r="I52">
            <v>1.8308915686942753</v>
          </cell>
          <cell r="J52">
            <v>1.8308907378833466</v>
          </cell>
          <cell r="K52">
            <v>1.8308897902512771</v>
          </cell>
          <cell r="L52">
            <v>1.8308897992119415</v>
          </cell>
          <cell r="M52">
            <v>1.830889448538553</v>
          </cell>
          <cell r="N52">
            <v>1.8308894327653924</v>
          </cell>
          <cell r="O52">
            <v>1.8308911660853173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0.3500816258658897</v>
          </cell>
          <cell r="F53">
            <v>0.38254347258481053</v>
          </cell>
          <cell r="G53">
            <v>0.44347243924592106</v>
          </cell>
          <cell r="H53">
            <v>0.51410615823334649</v>
          </cell>
          <cell r="I53">
            <v>0.59599003310698584</v>
          </cell>
          <cell r="J53">
            <v>0.69091473853363838</v>
          </cell>
          <cell r="K53">
            <v>0.80095788600890228</v>
          </cell>
          <cell r="L53">
            <v>0.92852836060920907</v>
          </cell>
          <cell r="M53">
            <v>1.0764182344213546</v>
          </cell>
          <cell r="N53">
            <v>1.2478632586638951</v>
          </cell>
          <cell r="O53">
            <v>1.4466167554391143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9.2187299712520741</v>
          </cell>
          <cell r="E54">
            <v>10.613260772659896</v>
          </cell>
          <cell r="F54">
            <v>10.919223751957547</v>
          </cell>
          <cell r="G54">
            <v>8.0673500674410654</v>
          </cell>
          <cell r="H54">
            <v>8.1739140588114836</v>
          </cell>
          <cell r="I54">
            <v>10.043220354134879</v>
          </cell>
          <cell r="J54">
            <v>8.1550090141793845</v>
          </cell>
          <cell r="K54">
            <v>10.186268180716255</v>
          </cell>
          <cell r="L54">
            <v>10.020098807133513</v>
          </cell>
          <cell r="M54">
            <v>9.9131435525221274</v>
          </cell>
          <cell r="N54">
            <v>10.128999188177495</v>
          </cell>
          <cell r="O54">
            <v>8.9416406603842287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0.62767199011784203</v>
          </cell>
          <cell r="E55">
            <v>3.3054339474586199E-2</v>
          </cell>
          <cell r="F55">
            <v>3.5653837647749501E-3</v>
          </cell>
          <cell r="G55">
            <v>5.7886467187525997E-3</v>
          </cell>
          <cell r="H55">
            <v>1.42471549586077E-2</v>
          </cell>
          <cell r="I55">
            <v>1.27192546586324E-2</v>
          </cell>
          <cell r="J55">
            <v>1.1824785581433701E-2</v>
          </cell>
          <cell r="K55">
            <v>2.0426366986891799E-2</v>
          </cell>
          <cell r="L55">
            <v>8.50375206119325E-3</v>
          </cell>
          <cell r="M55">
            <v>1.40873703911506E-2</v>
          </cell>
          <cell r="N55">
            <v>1.40901452372165E-2</v>
          </cell>
          <cell r="O55">
            <v>1.29063229257771E-2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0.62767199011784203</v>
          </cell>
          <cell r="E56">
            <v>0.66072632959242805</v>
          </cell>
          <cell r="F56">
            <v>0.66429171335720305</v>
          </cell>
          <cell r="G56">
            <v>0.67008036007595495</v>
          </cell>
          <cell r="H56">
            <v>0.68432751503456302</v>
          </cell>
          <cell r="I56">
            <v>0.69704676969319501</v>
          </cell>
          <cell r="J56">
            <v>0.70887155527462897</v>
          </cell>
          <cell r="K56">
            <v>0.72929792226152101</v>
          </cell>
          <cell r="L56">
            <v>0.73780167432271404</v>
          </cell>
          <cell r="M56">
            <v>0.75188904471386497</v>
          </cell>
          <cell r="N56">
            <v>0.76597918995108105</v>
          </cell>
          <cell r="O56">
            <v>0.77888551287685803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1.3544066686334165E-2</v>
          </cell>
          <cell r="E57">
            <v>1.382736922973149E-2</v>
          </cell>
          <cell r="F57">
            <v>5.6414971630657215E-2</v>
          </cell>
          <cell r="G57">
            <v>5.6208847882180037E-2</v>
          </cell>
          <cell r="H57">
            <v>5.6364907520646226E-2</v>
          </cell>
          <cell r="I57">
            <v>2.3373428513513247E-2</v>
          </cell>
          <cell r="J57"/>
          <cell r="K57"/>
          <cell r="L57">
            <v>4.4041476890047761E-4</v>
          </cell>
          <cell r="M57">
            <v>1.0853501590212015E-3</v>
          </cell>
          <cell r="N57">
            <v>9.6671488941015309E-4</v>
          </cell>
          <cell r="O57">
            <v>2.4244433130476101E-2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1.4133210394159233E-2</v>
          </cell>
          <cell r="E58">
            <v>1.3816342254913681E-2</v>
          </cell>
          <cell r="F58">
            <v>5.6200265260212108E-2</v>
          </cell>
          <cell r="G58">
            <v>5.595769149272177E-2</v>
          </cell>
          <cell r="H58">
            <v>5.6205483234540707E-2</v>
          </cell>
          <cell r="I58">
            <v>2.3332904253885151E-2</v>
          </cell>
          <cell r="J58"/>
          <cell r="K58"/>
          <cell r="L58">
            <v>4.4265186611861288E-4</v>
          </cell>
          <cell r="M58">
            <v>1.1000757330390967E-3</v>
          </cell>
          <cell r="N58">
            <v>9.7990262578566845E-4</v>
          </cell>
          <cell r="O58">
            <v>2.4355901848728389E-2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2.7677277080493404E-2</v>
          </cell>
          <cell r="E59">
            <v>2.7643711484645148E-2</v>
          </cell>
          <cell r="F59">
            <v>0.11261343612285243</v>
          </cell>
          <cell r="G59">
            <v>0.11216528632994086</v>
          </cell>
          <cell r="H59">
            <v>0.11256840691967958</v>
          </cell>
          <cell r="I59">
            <v>4.6703984997719585E-2</v>
          </cell>
          <cell r="J59"/>
          <cell r="K59"/>
          <cell r="L59">
            <v>8.8306663501908978E-4</v>
          </cell>
          <cell r="M59">
            <v>2.1854258920602984E-3</v>
          </cell>
          <cell r="N59">
            <v>1.9466175151958212E-3</v>
          </cell>
          <cell r="O59">
            <v>4.8600334979204497E-2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73.238323379965607</v>
          </cell>
          <cell r="E60">
            <v>78.63291767393784</v>
          </cell>
          <cell r="F60">
            <v>79.100785851115901</v>
          </cell>
          <cell r="G60">
            <v>77.692921314262421</v>
          </cell>
          <cell r="H60">
            <v>75.442562951494423</v>
          </cell>
          <cell r="I60">
            <v>74.610987081144202</v>
          </cell>
          <cell r="J60">
            <v>71.822331722521241</v>
          </cell>
          <cell r="K60">
            <v>69.915155926080956</v>
          </cell>
          <cell r="L60">
            <v>69.182528184042354</v>
          </cell>
          <cell r="M60">
            <v>69.519367216061752</v>
          </cell>
          <cell r="N60">
            <v>69.532647457946752</v>
          </cell>
          <cell r="O60">
            <v>69.539858540771618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6.9643047028520195</v>
          </cell>
          <cell r="F61">
            <v>6.9638639333658947</v>
          </cell>
          <cell r="G61">
            <v>11.205607199196718</v>
          </cell>
          <cell r="H61">
            <v>11.205725241037419</v>
          </cell>
          <cell r="I61">
            <v>11.205726871929956</v>
          </cell>
          <cell r="J61">
            <v>12.76165461522622</v>
          </cell>
          <cell r="K61">
            <v>21.070414525264646</v>
          </cell>
          <cell r="L61">
            <v>21.070212092186139</v>
          </cell>
          <cell r="M61">
            <v>21.07044269619529</v>
          </cell>
          <cell r="N61">
            <v>21.070343626765574</v>
          </cell>
          <cell r="O61">
            <v>21.070151733727243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6.1735453942848233</v>
          </cell>
          <cell r="E62">
            <v>7.0053439322851228</v>
          </cell>
          <cell r="F62">
            <v>6.9521627268126185</v>
          </cell>
          <cell r="G62">
            <v>5.7686168381226643</v>
          </cell>
          <cell r="H62">
            <v>5.8681232444365152</v>
          </cell>
          <cell r="I62">
            <v>4.3339918478572601</v>
          </cell>
          <cell r="J62">
            <v>3.8593692220812965</v>
          </cell>
          <cell r="K62">
            <v>0.38670757470440625</v>
          </cell>
          <cell r="L62">
            <v>0.38093614089875072</v>
          </cell>
          <cell r="M62">
            <v>0.38359677424567129</v>
          </cell>
          <cell r="N62">
            <v>0.38370112660148048</v>
          </cell>
          <cell r="O62">
            <v>1.076177689166395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2.6894070986027165E-4</v>
          </cell>
          <cell r="H63">
            <v>0.18608594679778356</v>
          </cell>
          <cell r="I63">
            <v>0.6750888771174659</v>
          </cell>
          <cell r="J63">
            <v>1.5655783845405</v>
          </cell>
          <cell r="K63">
            <v>1.6186203623982762</v>
          </cell>
          <cell r="L63">
            <v>1.5943425836085861</v>
          </cell>
          <cell r="M63">
            <v>0.53204387226167238</v>
          </cell>
          <cell r="N63">
            <v>0.30870350779735378</v>
          </cell>
          <cell r="O63">
            <v>0.13538515119698477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5.553901570524495</v>
          </cell>
          <cell r="E64">
            <v>6.0159361798395929</v>
          </cell>
          <cell r="F64">
            <v>6.0159362524141544</v>
          </cell>
          <cell r="G64">
            <v>6.015936135553269</v>
          </cell>
          <cell r="H64">
            <v>6.0159357714656858</v>
          </cell>
          <cell r="I64">
            <v>6.0159365277240893</v>
          </cell>
          <cell r="J64">
            <v>6.7630888328691183</v>
          </cell>
          <cell r="K64">
            <v>6.7630943772679251</v>
          </cell>
          <cell r="L64">
            <v>8.3256494180261189</v>
          </cell>
          <cell r="M64">
            <v>8.3256509433108121</v>
          </cell>
          <cell r="N64">
            <v>8.3256518351132449</v>
          </cell>
          <cell r="O64">
            <v>8.3256546760447669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2.3940354724345725</v>
          </cell>
          <cell r="E65">
            <v>0.28355783172378962</v>
          </cell>
          <cell r="F65">
            <v>2.275621094139249</v>
          </cell>
          <cell r="G65">
            <v>1.8557165004488816</v>
          </cell>
          <cell r="H65">
            <v>1.268820620439538</v>
          </cell>
          <cell r="I65">
            <v>1.0713418734985567</v>
          </cell>
          <cell r="J65">
            <v>0.82727165572028871</v>
          </cell>
          <cell r="K65">
            <v>1.6076826537617166</v>
          </cell>
          <cell r="L65">
            <v>1.5847042208853459</v>
          </cell>
          <cell r="M65">
            <v>1.3989828061811127</v>
          </cell>
          <cell r="N65">
            <v>0.67133895434068014</v>
          </cell>
          <cell r="O65">
            <v>0.65618138570752627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1.2230667742750172</v>
          </cell>
          <cell r="E66">
            <v>1.3407665276216503</v>
          </cell>
          <cell r="F66">
            <v>1.3574229273972707</v>
          </cell>
          <cell r="G66">
            <v>1.3472930753066734</v>
          </cell>
          <cell r="H66">
            <v>2.1224848586090279</v>
          </cell>
          <cell r="I66">
            <v>3.8842895288425843</v>
          </cell>
          <cell r="J66">
            <v>5.8319412008588314</v>
          </cell>
          <cell r="K66">
            <v>9.1243582678566639</v>
          </cell>
          <cell r="L66">
            <v>11.480714558052895</v>
          </cell>
          <cell r="M66">
            <v>14.267577276701051</v>
          </cell>
          <cell r="N66">
            <v>15.35185307408371</v>
          </cell>
          <cell r="O66">
            <v>15.351868577772064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4.261206052595246</v>
          </cell>
          <cell r="E67">
            <v>4.617649108052718</v>
          </cell>
          <cell r="F67">
            <v>4.8274322264739578</v>
          </cell>
          <cell r="G67">
            <v>5.199620363818406</v>
          </cell>
          <cell r="H67">
            <v>5.4952351646763749</v>
          </cell>
          <cell r="I67">
            <v>5.494123089531441</v>
          </cell>
          <cell r="J67">
            <v>5.3949702703055236</v>
          </cell>
          <cell r="K67">
            <v>9.9629752728257195</v>
          </cell>
          <cell r="L67">
            <v>9.9663258264354173</v>
          </cell>
          <cell r="M67">
            <v>9.9638437111822711</v>
          </cell>
          <cell r="N67">
            <v>9.9654058624692574</v>
          </cell>
          <cell r="O67">
            <v>10.373869503624412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1.8770710045494461</v>
          </cell>
          <cell r="E68">
            <v>2.1600823276478942</v>
          </cell>
          <cell r="F68">
            <v>2.1232737086657241</v>
          </cell>
          <cell r="G68">
            <v>2.175224682651669</v>
          </cell>
          <cell r="H68">
            <v>2.3124529554092987</v>
          </cell>
          <cell r="I68">
            <v>2.5824723544786128</v>
          </cell>
          <cell r="J68">
            <v>2.5138445104982305</v>
          </cell>
          <cell r="K68">
            <v>2.2393735739514558</v>
          </cell>
          <cell r="L68">
            <v>2.2057673106227065</v>
          </cell>
          <cell r="M68">
            <v>2.2212029114368139</v>
          </cell>
          <cell r="N68">
            <v>2.2218144464807881</v>
          </cell>
          <cell r="O68">
            <v>2.2221531334727054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0.6856502192584496</v>
          </cell>
          <cell r="E69">
            <v>0.74269033921330763</v>
          </cell>
          <cell r="F69">
            <v>1.5069325811022156</v>
          </cell>
          <cell r="G69">
            <v>1.7353963467555045</v>
          </cell>
          <cell r="H69">
            <v>1.6637146803019804</v>
          </cell>
          <cell r="I69">
            <v>1.0694505927016793</v>
          </cell>
          <cell r="J69"/>
          <cell r="L69">
            <v>1.3579057762118569E-3</v>
          </cell>
          <cell r="M69">
            <v>1.1660830281571039E-3</v>
          </cell>
          <cell r="N69">
            <v>9.0930443304998313E-4</v>
          </cell>
          <cell r="O69">
            <v>2.402594300949678E-3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0.62699583054661834</v>
          </cell>
          <cell r="E70">
            <v>0.68733313014992092</v>
          </cell>
          <cell r="F70">
            <v>0.68684875618364138</v>
          </cell>
          <cell r="G70">
            <v>0.69525100132689011</v>
          </cell>
          <cell r="H70">
            <v>1.6544929243885729</v>
          </cell>
          <cell r="I70">
            <v>3.393969028735949</v>
          </cell>
          <cell r="J70">
            <v>2.8846708704685859</v>
          </cell>
          <cell r="K70">
            <v>3.5308897143298714</v>
          </cell>
          <cell r="L70">
            <v>3.5449243444539653</v>
          </cell>
          <cell r="M70">
            <v>3.5091712561449722</v>
          </cell>
          <cell r="N70">
            <v>3.5118562633423989</v>
          </cell>
          <cell r="O70">
            <v>3.0191620588058954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3.4539412346795532E-4</v>
          </cell>
          <cell r="H71">
            <v>3.4848951254600401E-4</v>
          </cell>
          <cell r="I71">
            <v>3.4355500319999841E-3</v>
          </cell>
          <cell r="J71">
            <v>3.1285087031983874E-3</v>
          </cell>
          <cell r="K71">
            <v>1.9504550928105061E-3</v>
          </cell>
          <cell r="L71">
            <v>2.6663192427089895E-3</v>
          </cell>
          <cell r="M71">
            <v>1.2843117464714957E-3</v>
          </cell>
          <cell r="N71">
            <v>9.6278384746332005E-4</v>
          </cell>
          <cell r="O71">
            <v>1.70601780631687E-3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24.189714944704019</v>
          </cell>
          <cell r="E72">
            <v>25.326920401421635</v>
          </cell>
          <cell r="F72">
            <v>24.580497842074806</v>
          </cell>
          <cell r="G72">
            <v>23.893475839926232</v>
          </cell>
          <cell r="H72">
            <v>24.196276714857873</v>
          </cell>
          <cell r="I72">
            <v>24.629557620469686</v>
          </cell>
          <cell r="J72">
            <v>22.085906582546603</v>
          </cell>
          <cell r="K72">
            <v>7.0022492911111547</v>
          </cell>
          <cell r="L72">
            <v>4.0700262751549783</v>
          </cell>
          <cell r="M72">
            <v>1.8817338886542059</v>
          </cell>
          <cell r="N72">
            <v>0.89052927927343239</v>
          </cell>
          <cell r="O72">
            <v>0.3862291195162153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4.7173223415288034E-4</v>
          </cell>
          <cell r="G73">
            <v>5.0574146789047288E-4</v>
          </cell>
          <cell r="H73">
            <v>8.4490855621659838E-2</v>
          </cell>
          <cell r="I73">
            <v>0.51767844087153059</v>
          </cell>
          <cell r="J73">
            <v>0.95836453977730351</v>
          </cell>
          <cell r="K73">
            <v>1.0906662378747203</v>
          </cell>
          <cell r="L73">
            <v>1.9487428249570473</v>
          </cell>
          <cell r="M73">
            <v>2.8659825870096616</v>
          </cell>
          <cell r="N73">
            <v>3.8617179122048131</v>
          </cell>
          <cell r="O73">
            <v>4.2871391322699957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1.4100660241213883</v>
          </cell>
          <cell r="E74">
            <v>1.5273703484593069</v>
          </cell>
          <cell r="F74">
            <v>1.3754135930319049</v>
          </cell>
          <cell r="G74">
            <v>1.146378746521757</v>
          </cell>
          <cell r="H74">
            <v>1.1552213317749274</v>
          </cell>
          <cell r="I74">
            <v>0.925137010690118</v>
          </cell>
          <cell r="J74">
            <v>1.9458221733937116</v>
          </cell>
          <cell r="K74">
            <v>1.8707799638307523</v>
          </cell>
          <cell r="L74">
            <v>2.2685606608271272</v>
          </cell>
          <cell r="M74">
            <v>2.3624676170964278</v>
          </cell>
          <cell r="N74">
            <v>2.2375766295189243</v>
          </cell>
          <cell r="O74">
            <v>1.8984854932043047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2.7022285513846099E-4</v>
          </cell>
          <cell r="H75">
            <v>6.669466807243962E-4</v>
          </cell>
          <cell r="I75">
            <v>2.7165332936967086E-3</v>
          </cell>
          <cell r="J75">
            <v>8.0095148622705316E-3</v>
          </cell>
          <cell r="K75">
            <v>1.6595787074713035E-2</v>
          </cell>
          <cell r="L75">
            <v>1.426328310437518E-2</v>
          </cell>
          <cell r="M75">
            <v>5.875795475220884E-3</v>
          </cell>
          <cell r="N75">
            <v>1.6855448775253718E-3</v>
          </cell>
          <cell r="O75">
            <v>4.6408754531978343E-3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24.843070092671503</v>
          </cell>
          <cell r="E76">
            <v>21.961013415133685</v>
          </cell>
          <cell r="F76">
            <v>20.434948997368785</v>
          </cell>
          <cell r="G76">
            <v>16.65304320248967</v>
          </cell>
          <cell r="H76">
            <v>12.212512647558677</v>
          </cell>
          <cell r="I76">
            <v>8.8061331159141893</v>
          </cell>
          <cell r="J76">
            <v>4.4187871705349124</v>
          </cell>
          <cell r="K76">
            <v>3.6288924708942605</v>
          </cell>
          <cell r="L76">
            <v>0.72336267187061087</v>
          </cell>
          <cell r="M76">
            <v>0.72842182654882781</v>
          </cell>
          <cell r="N76">
            <v>0.72862054364452988</v>
          </cell>
          <cell r="O76">
            <v>0.72873587104445636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4.620523092598101E-5</v>
          </cell>
          <cell r="E77">
            <v>9.0440238291209499E-5</v>
          </cell>
          <cell r="F77">
            <v>3.1388901264295388E-4</v>
          </cell>
          <cell r="G77">
            <v>1.1950506563534838E-4</v>
          </cell>
          <cell r="H77">
            <v>1.3356030799178275E-4</v>
          </cell>
          <cell r="I77">
            <v>1.1115460798927968E-2</v>
          </cell>
          <cell r="J77">
            <v>4.2362093885727627E-2</v>
          </cell>
          <cell r="K77">
            <v>8.1990711880633839E-4</v>
          </cell>
          <cell r="L77">
            <v>6.4113171524094223E-2</v>
          </cell>
          <cell r="M77">
            <v>8.2967714306489296E-4</v>
          </cell>
          <cell r="N77">
            <v>1.6292657652859936E-3</v>
          </cell>
          <cell r="O77">
            <v>2.0114164746273559E-3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4.620523092598101E-5</v>
          </cell>
          <cell r="E78">
            <v>9.0440238291209499E-5</v>
          </cell>
          <cell r="F78">
            <v>4.0490844218303551E-4</v>
          </cell>
          <cell r="G78">
            <v>1.4203432507390974E-4</v>
          </cell>
          <cell r="H78">
            <v>1.539254375624408E-4</v>
          </cell>
          <cell r="I78">
            <v>1.3087420986690511E-2</v>
          </cell>
          <cell r="J78">
            <v>4.8428776422460115E-2</v>
          </cell>
          <cell r="K78">
            <v>9.2360044626341739E-4</v>
          </cell>
          <cell r="L78">
            <v>7.1246465292726449E-2</v>
          </cell>
          <cell r="M78">
            <v>9.2195191223903893E-4</v>
          </cell>
          <cell r="N78">
            <v>1.8103835894117625E-3</v>
          </cell>
          <cell r="O78">
            <v>2.2350103320440975E-3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6.2576126641167805E-4</v>
          </cell>
          <cell r="E79">
            <v>1.3416682870562699E-6</v>
          </cell>
          <cell r="F79">
            <v>1.6625238485006799E-5</v>
          </cell>
          <cell r="G79">
            <v>3.55204298795282E-6</v>
          </cell>
          <cell r="H79">
            <v>3.38204748050217E-5</v>
          </cell>
          <cell r="I79">
            <v>2.6880154272529901E-2</v>
          </cell>
          <cell r="J79">
            <v>2.1766625647182E-2</v>
          </cell>
          <cell r="K79">
            <v>3.0117200076332499E-5</v>
          </cell>
          <cell r="L79">
            <v>9.69669123754992E-5</v>
          </cell>
          <cell r="M79">
            <v>1.3804252608295699E-4</v>
          </cell>
          <cell r="N79">
            <v>7.6537830442680702E-5</v>
          </cell>
          <cell r="O79">
            <v>1.05429799945359E-4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6.2576126641167805E-4</v>
          </cell>
          <cell r="E80">
            <v>1.4426745267269014E-5</v>
          </cell>
          <cell r="F80">
            <v>3.8357564467746998E-5</v>
          </cell>
          <cell r="G80">
            <v>2.6703162027715021E-5</v>
          </cell>
          <cell r="H80">
            <v>2.613006141037499E-5</v>
          </cell>
          <cell r="I80">
            <v>2.6903993185289111E-2</v>
          </cell>
          <cell r="J80">
            <v>4.8666527804165513E-2</v>
          </cell>
          <cell r="K80">
            <v>4.6455154867087664E-2</v>
          </cell>
          <cell r="L80">
            <v>2.2677800056212581E-2</v>
          </cell>
          <cell r="M80">
            <v>1.8054298871727782E-4</v>
          </cell>
          <cell r="N80">
            <v>1.8794552418389113E-4</v>
          </cell>
          <cell r="O80">
            <v>2.1222177237879001E-4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7.7682887734785962E-3</v>
          </cell>
          <cell r="F81">
            <v>8.040253332799889E-3</v>
          </cell>
          <cell r="G81">
            <v>8.2573399403831418E-3</v>
          </cell>
          <cell r="H81">
            <v>2.7864899623636124E-2</v>
          </cell>
          <cell r="I81">
            <v>0.18771243793212397</v>
          </cell>
          <cell r="J81">
            <v>0.18853050523377202</v>
          </cell>
          <cell r="K81">
            <v>0.18726007997312949</v>
          </cell>
          <cell r="L81">
            <v>0.18725119497820561</v>
          </cell>
          <cell r="M81">
            <v>0.18789066093641513</v>
          </cell>
          <cell r="N81">
            <v>0.18886113317077693</v>
          </cell>
          <cell r="O81">
            <v>0.19271787087739201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7.7685328428492443E-3</v>
          </cell>
          <cell r="F82">
            <v>8.0405097601133537E-3</v>
          </cell>
          <cell r="G82">
            <v>8.2575188868483414E-3</v>
          </cell>
          <cell r="H82">
            <v>2.7865195754785153E-2</v>
          </cell>
          <cell r="I82">
            <v>0.18771273984612441</v>
          </cell>
          <cell r="J82">
            <v>0.1885307602821534</v>
          </cell>
          <cell r="K82">
            <v>0.18726067773258198</v>
          </cell>
          <cell r="L82">
            <v>0.18725149628422574</v>
          </cell>
          <cell r="M82">
            <v>0.18789185270944711</v>
          </cell>
          <cell r="N82">
            <v>0.18886194849641816</v>
          </cell>
          <cell r="O82">
            <v>0.19271989437681597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2.91024573623409E-4</v>
          </cell>
          <cell r="F83">
            <v>8.8087877953973907E-6</v>
          </cell>
          <cell r="G83">
            <v>2.1697432271453699E-6</v>
          </cell>
          <cell r="H83">
            <v>6.8026560602201002E-4</v>
          </cell>
          <cell r="I83">
            <v>5.7088697032489297E-3</v>
          </cell>
          <cell r="J83">
            <v>1.9313757652032201E-4</v>
          </cell>
          <cell r="K83">
            <v>4.0661675326606E-5</v>
          </cell>
          <cell r="L83">
            <v>1.2326521455665899E-3</v>
          </cell>
          <cell r="M83">
            <v>5.1608366354034896E-3</v>
          </cell>
          <cell r="N83">
            <v>1.94901950071125E-4</v>
          </cell>
          <cell r="O83">
            <v>2.2477821824259001E-4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2.91024573623409E-4</v>
          </cell>
          <cell r="F84">
            <v>2.9970897424584582E-4</v>
          </cell>
          <cell r="G84">
            <v>3.016108754320069E-4</v>
          </cell>
          <cell r="H84">
            <v>9.8122586436512273E-4</v>
          </cell>
          <cell r="I84">
            <v>6.5774223132105212E-3</v>
          </cell>
          <cell r="J84">
            <v>6.5841870598057619E-3</v>
          </cell>
          <cell r="K84">
            <v>6.6215491288884095E-3</v>
          </cell>
          <cell r="L84">
            <v>6.6236395034883324E-3</v>
          </cell>
          <cell r="M84">
            <v>6.6254424859359083E-3</v>
          </cell>
          <cell r="N84">
            <v>6.6272667884397698E-3</v>
          </cell>
          <cell r="O84">
            <v>6.8107114400584798E-3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3.1543897556507547E-4</v>
          </cell>
          <cell r="E85">
            <v>2.1055641315930896E-3</v>
          </cell>
          <cell r="F85">
            <v>7.4798066394822869E-3</v>
          </cell>
          <cell r="G85">
            <v>2.900128623911189E-5</v>
          </cell>
          <cell r="H85">
            <v>4.5618418091062709E-5</v>
          </cell>
          <cell r="I85">
            <v>1.1611022882384831E-5</v>
          </cell>
          <cell r="J85">
            <v>6.0417516704461786E-6</v>
          </cell>
          <cell r="K85">
            <v>8.4399136220747447E-6</v>
          </cell>
          <cell r="L85">
            <v>3.136651648255739E-5</v>
          </cell>
          <cell r="M85">
            <v>1.3194473686042875E-5</v>
          </cell>
          <cell r="N85">
            <v>2.747201247167772E-5</v>
          </cell>
          <cell r="O85">
            <v>2.4158362045658327E-5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3.8560869690107148E-6</v>
          </cell>
          <cell r="G86">
            <v>2.8437054647931963E-6</v>
          </cell>
          <cell r="H86">
            <v>5.0697910756095716E-6</v>
          </cell>
          <cell r="I86">
            <v>4.4948646620239895E-6</v>
          </cell>
          <cell r="J86">
            <v>6.9123924514400361E-6</v>
          </cell>
          <cell r="K86">
            <v>8.1940171947442939E-6</v>
          </cell>
          <cell r="L86">
            <v>2.2459503447756031E-6</v>
          </cell>
          <cell r="M86">
            <v>6.913393504530583E-6</v>
          </cell>
          <cell r="N86">
            <v>8.4607409695193523E-6</v>
          </cell>
          <cell r="O86">
            <v>1.6173318355526856E-5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3.0527436085842487E-2</v>
          </cell>
          <cell r="E87">
            <v>2.2166083988866439E-3</v>
          </cell>
          <cell r="F87">
            <v>6.5735159558951333E-3</v>
          </cell>
          <cell r="G87">
            <v>5.2805990348493122E-3</v>
          </cell>
          <cell r="H87">
            <v>4.8154019608729988E-3</v>
          </cell>
          <cell r="I87">
            <v>3.6210203565845089E-3</v>
          </cell>
          <cell r="J87">
            <v>4.5620959814484087E-6</v>
          </cell>
          <cell r="K87">
            <v>3.028513019209463E-6</v>
          </cell>
          <cell r="L87">
            <v>1.5110936425539944E-3</v>
          </cell>
          <cell r="M87">
            <v>3.1390594847635011E-3</v>
          </cell>
          <cell r="N87">
            <v>4.0117385698366492E-3</v>
          </cell>
          <cell r="O87">
            <v>5.7315742543613052E-3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3.0842875061407565E-2</v>
          </cell>
          <cell r="E88">
            <v>4.3227061170853587E-3</v>
          </cell>
          <cell r="F88">
            <v>1.405777328384627E-2</v>
          </cell>
          <cell r="G88">
            <v>5.3133811087069521E-3</v>
          </cell>
          <cell r="H88">
            <v>4.8666577118504466E-3</v>
          </cell>
          <cell r="I88">
            <v>3.6378839174539841E-3</v>
          </cell>
          <cell r="J88">
            <v>1.7516240103334624E-5</v>
          </cell>
          <cell r="K88">
            <v>1.9662443836028493E-5</v>
          </cell>
          <cell r="L88">
            <v>1.5455896171672351E-3</v>
          </cell>
          <cell r="M88">
            <v>3.1595645554093076E-3</v>
          </cell>
          <cell r="N88">
            <v>4.0480461034252142E-3</v>
          </cell>
          <cell r="O88">
            <v>5.7722311537133815E-3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3.5600027949092969</v>
          </cell>
          <cell r="E89">
            <v>3.4647170997052519</v>
          </cell>
          <cell r="F89">
            <v>0.53710393726455874</v>
          </cell>
          <cell r="G89">
            <v>1.1024903626572609E-4</v>
          </cell>
          <cell r="H89">
            <v>8.2871085134752519E-5</v>
          </cell>
          <cell r="I89">
            <v>4.7065756896726732E-4</v>
          </cell>
          <cell r="J89">
            <v>2.7125711997792826E-4</v>
          </cell>
          <cell r="K89">
            <v>1.4806131320924582E-4</v>
          </cell>
          <cell r="L89">
            <v>1.2999919716919135E-4</v>
          </cell>
          <cell r="M89">
            <v>1.1804089122704278E-4</v>
          </cell>
          <cell r="N89">
            <v>1.4036058140326482E-4</v>
          </cell>
          <cell r="O89">
            <v>9.7471516991608096E-5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330.01225908809198</v>
          </cell>
          <cell r="E90">
            <v>321.179275142677</v>
          </cell>
          <cell r="F90">
            <v>49.789534984424598</v>
          </cell>
          <cell r="G90">
            <v>1.0220085661832801E-2</v>
          </cell>
          <cell r="H90">
            <v>7.68214959199156E-3</v>
          </cell>
          <cell r="I90">
            <v>4.3629956643265799E-2</v>
          </cell>
          <cell r="J90">
            <v>2.5145535021954001E-2</v>
          </cell>
          <cell r="K90">
            <v>1.37252837344971E-2</v>
          </cell>
          <cell r="L90">
            <v>1.2050925577584E-2</v>
          </cell>
          <cell r="M90">
            <v>1.09423906167469E-2</v>
          </cell>
          <cell r="N90">
            <v>1.3011425896082601E-2</v>
          </cell>
          <cell r="O90">
            <v>9.0356096251220704E-3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3.5600027949092969</v>
          </cell>
          <cell r="E91">
            <v>3.4647170997052519</v>
          </cell>
          <cell r="F91">
            <v>0.53710393726455874</v>
          </cell>
          <cell r="G91">
            <v>1.1024903626572609E-4</v>
          </cell>
          <cell r="H91">
            <v>8.2871085134752519E-5</v>
          </cell>
          <cell r="I91">
            <v>4.7065756896726732E-4</v>
          </cell>
          <cell r="J91">
            <v>2.7125711997792826E-4</v>
          </cell>
          <cell r="K91">
            <v>1.4806131320924582E-4</v>
          </cell>
          <cell r="L91">
            <v>1.2999919716919135E-4</v>
          </cell>
          <cell r="M91">
            <v>1.1804089122704278E-4</v>
          </cell>
          <cell r="N91">
            <v>1.4036058140326482E-4</v>
          </cell>
          <cell r="O91">
            <v>9.7471516991608096E-5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0.38985890940889295</v>
          </cell>
          <cell r="E92">
            <v>0.78036244548008871</v>
          </cell>
          <cell r="F92">
            <v>0.78029937030728314</v>
          </cell>
          <cell r="G92">
            <v>0.78035855848339553</v>
          </cell>
          <cell r="H92">
            <v>0.98396626723988789</v>
          </cell>
          <cell r="I92">
            <v>2.4101328976955241</v>
          </cell>
          <cell r="J92">
            <v>2.4100959199790206</v>
          </cell>
          <cell r="K92">
            <v>3.6505557405982882</v>
          </cell>
          <cell r="L92">
            <v>4.2470169831452109</v>
          </cell>
          <cell r="M92">
            <v>4.2469391933624916</v>
          </cell>
          <cell r="N92">
            <v>3.8561757577954414</v>
          </cell>
          <cell r="O92">
            <v>2.6146366306767823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0.38985890940889295</v>
          </cell>
          <cell r="E93">
            <v>0.78036244548008871</v>
          </cell>
          <cell r="F93">
            <v>0.78029937030728314</v>
          </cell>
          <cell r="G93">
            <v>0.78035855848339553</v>
          </cell>
          <cell r="H93">
            <v>0.98396626723988789</v>
          </cell>
          <cell r="I93">
            <v>2.4101328976955241</v>
          </cell>
          <cell r="J93">
            <v>2.4100959199790206</v>
          </cell>
          <cell r="K93">
            <v>3.6505557405982882</v>
          </cell>
          <cell r="L93">
            <v>4.2470169831452109</v>
          </cell>
          <cell r="M93">
            <v>4.2469391933624916</v>
          </cell>
          <cell r="N93">
            <v>3.8561757577954414</v>
          </cell>
          <cell r="O93">
            <v>2.6146366306767823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2.7551545806371099E-2</v>
          </cell>
          <cell r="E94">
            <v>2.75515456534914E-2</v>
          </cell>
          <cell r="F94">
            <v>2.76304314020115E-8</v>
          </cell>
          <cell r="G94">
            <v>2.6012998863116198E-6</v>
          </cell>
          <cell r="H94">
            <v>1.43776991490598E-2</v>
          </cell>
          <cell r="I94">
            <v>0.10070663100423</v>
          </cell>
          <cell r="J94">
            <v>4.2209589173561799E-8</v>
          </cell>
          <cell r="K94">
            <v>0.114687354244514</v>
          </cell>
          <cell r="L94">
            <v>7.0125137648380007E-2</v>
          </cell>
          <cell r="M94">
            <v>2.7168226577587199E-8</v>
          </cell>
          <cell r="N94">
            <v>9.2985332148940402E-8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2.7551545806371099E-2</v>
          </cell>
          <cell r="E95">
            <v>5.5103091459862599E-2</v>
          </cell>
          <cell r="F95">
            <v>5.5103119090294E-2</v>
          </cell>
          <cell r="G95">
            <v>5.5105720390180302E-2</v>
          </cell>
          <cell r="H95">
            <v>6.9483419539240102E-2</v>
          </cell>
          <cell r="I95">
            <v>0.170190050543471</v>
          </cell>
          <cell r="J95">
            <v>0.17019009275305999</v>
          </cell>
          <cell r="K95">
            <v>0.25777940167839902</v>
          </cell>
          <cell r="L95">
            <v>0.29989877600596898</v>
          </cell>
          <cell r="M95">
            <v>0.299896891424</v>
          </cell>
          <cell r="N95">
            <v>0.27230027094751202</v>
          </cell>
          <cell r="O95">
            <v>0.18481265425604201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4.6280252319071602</v>
          </cell>
          <cell r="E96">
            <v>3.7237452909630075</v>
          </cell>
          <cell r="F96">
            <v>4.0205277228798515</v>
          </cell>
          <cell r="G96">
            <v>2.2447041387988769</v>
          </cell>
          <cell r="H96">
            <v>1.6170500577477456</v>
          </cell>
          <cell r="I96">
            <v>1.0210684845907065</v>
          </cell>
          <cell r="J96">
            <v>0.68318701305453222</v>
          </cell>
          <cell r="K96">
            <v>0.36612472104161925</v>
          </cell>
          <cell r="L96">
            <v>1.3573574516668134</v>
          </cell>
          <cell r="M96">
            <v>1.8249820177553131</v>
          </cell>
          <cell r="N96">
            <v>1.8300689933396661</v>
          </cell>
          <cell r="O96">
            <v>0.30211153714865635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4.8716055072706963</v>
          </cell>
          <cell r="E97">
            <v>3.9197318852242207</v>
          </cell>
          <cell r="F97">
            <v>4.2321344451366878</v>
          </cell>
          <cell r="G97">
            <v>2.3628464618935543</v>
          </cell>
          <cell r="H97">
            <v>1.7021579555239421</v>
          </cell>
          <cell r="I97">
            <v>1.0748089311481126</v>
          </cell>
          <cell r="J97">
            <v>0.71914422426792923</v>
          </cell>
          <cell r="K97">
            <v>0.38539444320170441</v>
          </cell>
          <cell r="L97">
            <v>1.4287973175440136</v>
          </cell>
          <cell r="M97">
            <v>1.9210337029003295</v>
          </cell>
          <cell r="N97">
            <v>1.9263884140417542</v>
          </cell>
          <cell r="O97">
            <v>0.31801214436700703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1.7903866316135799E-7</v>
          </cell>
          <cell r="E98">
            <v>3.1318600391565598E-7</v>
          </cell>
          <cell r="F98">
            <v>3.0863126109169598E-7</v>
          </cell>
          <cell r="G98">
            <v>4.7922032273398404E-7</v>
          </cell>
          <cell r="H98">
            <v>8.7771395676564695E-2</v>
          </cell>
          <cell r="I98">
            <v>2.4582490458524901E-2</v>
          </cell>
          <cell r="J98">
            <v>4.9092010493305297E-7</v>
          </cell>
          <cell r="K98">
            <v>2.3672657357325801E-2</v>
          </cell>
          <cell r="L98">
            <v>0.106992950567599</v>
          </cell>
          <cell r="M98">
            <v>2.0953343498259301E-2</v>
          </cell>
          <cell r="N98">
            <v>4.3854692893431899E-2</v>
          </cell>
          <cell r="O98">
            <v>8.1186293267561403E-7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0.32680132298700215</v>
          </cell>
          <cell r="E99">
            <v>0.32680118047014189</v>
          </cell>
          <cell r="F99">
            <v>0.32680060381690357</v>
          </cell>
          <cell r="G99">
            <v>0.30192043115741329</v>
          </cell>
          <cell r="H99">
            <v>0.16606998563327827</v>
          </cell>
          <cell r="I99">
            <v>0.11235408269950065</v>
          </cell>
          <cell r="J99">
            <v>9.0059155530275603E-2</v>
          </cell>
          <cell r="K99">
            <v>4.8255021590054396E-2</v>
          </cell>
          <cell r="L99">
            <v>0.13444243276024317</v>
          </cell>
          <cell r="M99">
            <v>0.15161818933997548</v>
          </cell>
          <cell r="N99">
            <v>0.1420749546657821</v>
          </cell>
          <cell r="O99">
            <v>4.3861049705275594E-2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2.5549750096657596E-3</v>
          </cell>
          <cell r="F100">
            <v>1.0729330328948121E-2</v>
          </cell>
          <cell r="G100">
            <v>1.1057726658686979E-2</v>
          </cell>
          <cell r="H100">
            <v>1.1910985478240016E-2</v>
          </cell>
          <cell r="I100">
            <v>6.6586744020990163E-3</v>
          </cell>
          <cell r="J100"/>
          <cell r="K100"/>
          <cell r="L100">
            <v>5.9842975662579082E-4</v>
          </cell>
          <cell r="M100">
            <v>2.6007334105838252E-3</v>
          </cell>
          <cell r="N100">
            <v>8.6896568367672371E-4</v>
          </cell>
          <cell r="O100">
            <v>2.2088256997343085E-3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2.5549750096657596E-3</v>
          </cell>
          <cell r="F101">
            <v>1.0729330328948121E-2</v>
          </cell>
          <cell r="G101">
            <v>1.1057726658686979E-2</v>
          </cell>
          <cell r="H101">
            <v>1.1910985478240016E-2</v>
          </cell>
          <cell r="I101">
            <v>6.6586744020990163E-3</v>
          </cell>
          <cell r="J101"/>
          <cell r="K101"/>
          <cell r="L101">
            <v>5.9842975662579082E-4</v>
          </cell>
          <cell r="M101">
            <v>2.6007334105838252E-3</v>
          </cell>
          <cell r="N101">
            <v>8.6896568367672371E-4</v>
          </cell>
          <cell r="O101">
            <v>2.2088256997343085E-3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2.5807828380462194E-3</v>
          </cell>
          <cell r="F102">
            <v>1.0837707402977884E-2</v>
          </cell>
          <cell r="G102">
            <v>1.1169420867360598E-2</v>
          </cell>
          <cell r="H102">
            <v>1.2031298462868699E-2</v>
          </cell>
          <cell r="I102">
            <v>6.7259337394939538E-3</v>
          </cell>
          <cell r="J102"/>
          <cell r="K102"/>
          <cell r="L102">
            <v>6.0447450164221293E-4</v>
          </cell>
          <cell r="M102">
            <v>2.6270034450341668E-3</v>
          </cell>
          <cell r="N102">
            <v>8.777431148249738E-4</v>
          </cell>
          <cell r="O102">
            <v>2.2311370704386955E-3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3.2134642070107301E-4</v>
          </cell>
          <cell r="F103">
            <v>8.1971776431169897E-4</v>
          </cell>
          <cell r="G103">
            <v>5.9979131580458996E-4</v>
          </cell>
          <cell r="H103">
            <v>5.4928059854606403E-4</v>
          </cell>
          <cell r="I103">
            <v>3.9281316012453803E-4</v>
          </cell>
          <cell r="J103">
            <v>3.1962998658157601E-7</v>
          </cell>
          <cell r="K103">
            <v>3.26665281232854E-7</v>
          </cell>
          <cell r="L103">
            <v>7.8312625643680694E-5</v>
          </cell>
          <cell r="M103">
            <v>2.29325552141243E-4</v>
          </cell>
          <cell r="N103">
            <v>6.7503689154726701E-5</v>
          </cell>
          <cell r="O103">
            <v>2.4395077349430601E-4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3.2134642070107301E-4</v>
          </cell>
          <cell r="F104">
            <v>9.714348044965851E-4</v>
          </cell>
          <cell r="G104">
            <v>9.4730971201065293E-4</v>
          </cell>
          <cell r="H104">
            <v>9.3577391668235002E-4</v>
          </cell>
          <cell r="I104">
            <v>5.6836006235654003E-4</v>
          </cell>
          <cell r="J104">
            <v>-1.936918384469943E-7</v>
          </cell>
          <cell r="K104">
            <v>-2.3888660075500456E-7</v>
          </cell>
          <cell r="L104">
            <v>7.8417192803928318E-5</v>
          </cell>
          <cell r="M104">
            <v>2.6505897520654489E-4</v>
          </cell>
          <cell r="N104">
            <v>1.1307153677493701E-4</v>
          </cell>
          <cell r="O104">
            <v>2.9082955931915901E-4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0.60718134549688241</v>
          </cell>
          <cell r="E105">
            <v>1.2154217312448783</v>
          </cell>
          <cell r="F105">
            <v>1.2153492322016948</v>
          </cell>
          <cell r="G105">
            <v>1.215378494652023</v>
          </cell>
          <cell r="H105">
            <v>1.2153780986077569</v>
          </cell>
          <cell r="I105">
            <v>3.4366623405390295</v>
          </cell>
          <cell r="J105">
            <v>3.4366138425352517</v>
          </cell>
          <cell r="K105">
            <v>2.8389973451184503</v>
          </cell>
          <cell r="L105">
            <v>3.0951133771318649</v>
          </cell>
          <cell r="M105">
            <v>3.0950650137616948</v>
          </cell>
          <cell r="N105">
            <v>2.7473641833774209</v>
          </cell>
          <cell r="O105">
            <v>0.87298567186265741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0.60718134549688241</v>
          </cell>
          <cell r="E106">
            <v>1.2154217312448783</v>
          </cell>
          <cell r="F106">
            <v>1.2153492322016948</v>
          </cell>
          <cell r="G106">
            <v>1.215378494652023</v>
          </cell>
          <cell r="H106">
            <v>1.2153780986077569</v>
          </cell>
          <cell r="I106">
            <v>3.4366623405390295</v>
          </cell>
          <cell r="J106">
            <v>3.4366138425352517</v>
          </cell>
          <cell r="K106">
            <v>2.8389973451184503</v>
          </cell>
          <cell r="L106">
            <v>3.0951133771318649</v>
          </cell>
          <cell r="M106">
            <v>3.0950650137616948</v>
          </cell>
          <cell r="N106">
            <v>2.7473641833774209</v>
          </cell>
          <cell r="O106">
            <v>0.87298567186265741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4.2912086345032102E-2</v>
          </cell>
          <cell r="E107">
            <v>4.2912085965086499E-2</v>
          </cell>
          <cell r="F107">
            <v>2.3786774001585001E-8</v>
          </cell>
          <cell r="G107">
            <v>1.14746286792052E-7</v>
          </cell>
          <cell r="H107">
            <v>1.5668330407003101E-7</v>
          </cell>
          <cell r="I107">
            <v>0.15685276030665299</v>
          </cell>
          <cell r="J107">
            <v>3.5053337198370002E-8</v>
          </cell>
          <cell r="K107">
            <v>8.2632304588976797E-7</v>
          </cell>
          <cell r="L107">
            <v>6.1704541318749001E-2</v>
          </cell>
          <cell r="M107">
            <v>2.6761641427265501E-8</v>
          </cell>
          <cell r="N107">
            <v>7.3314756997995295E-8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4.2912086345032102E-2</v>
          </cell>
          <cell r="E108">
            <v>8.5824172310118602E-2</v>
          </cell>
          <cell r="F108">
            <v>8.5824196096892597E-2</v>
          </cell>
          <cell r="G108">
            <v>8.5824310843179402E-2</v>
          </cell>
          <cell r="H108">
            <v>8.5824467526483497E-2</v>
          </cell>
          <cell r="I108">
            <v>0.242677227833137</v>
          </cell>
          <cell r="J108">
            <v>0.24267726288647401</v>
          </cell>
          <cell r="K108">
            <v>0.200472339034204</v>
          </cell>
          <cell r="L108">
            <v>0.21855841086530001</v>
          </cell>
          <cell r="M108">
            <v>0.218558346446731</v>
          </cell>
          <cell r="N108">
            <v>0.194002995947815</v>
          </cell>
          <cell r="O108">
            <v>6.1705502771530502E-2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1.0859708505822222E-3</v>
          </cell>
          <cell r="E109">
            <v>2.6185845852951576E-3</v>
          </cell>
          <cell r="F109">
            <v>1.0819697992992493E-2</v>
          </cell>
          <cell r="G109">
            <v>6.9047339675788386E-4</v>
          </cell>
          <cell r="H109">
            <v>5.5509280023085183E-4</v>
          </cell>
          <cell r="I109">
            <v>7.2637154667166545E-3</v>
          </cell>
          <cell r="J109">
            <v>2.3704205784418625E-4</v>
          </cell>
          <cell r="K109">
            <v>7.555737718141816E-5</v>
          </cell>
          <cell r="L109">
            <v>5.6145559267315414E-4</v>
          </cell>
          <cell r="M109">
            <v>8.4610649530618312E-4</v>
          </cell>
          <cell r="N109">
            <v>3.6117548328011426E-4</v>
          </cell>
          <cell r="O109">
            <v>1.7246254833138853E-3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5.1503245782693891E-6</v>
          </cell>
          <cell r="E110">
            <v>4.2715350015541424E-6</v>
          </cell>
          <cell r="F110">
            <v>2.4323739275265802E-6</v>
          </cell>
          <cell r="G110"/>
          <cell r="H110">
            <v>4.8341046728074023E-5</v>
          </cell>
          <cell r="I110">
            <v>5.5345345794500711E-3</v>
          </cell>
          <cell r="J110">
            <v>1.5015917510584453E-4</v>
          </cell>
          <cell r="K110">
            <v>6.4433243105046156E-5</v>
          </cell>
          <cell r="L110">
            <v>8.1962003013861498E-5</v>
          </cell>
          <cell r="M110">
            <v>7.801550575988466E-5</v>
          </cell>
          <cell r="N110">
            <v>6.5699917724855767E-5</v>
          </cell>
          <cell r="O110">
            <v>1.2706367661913072E-4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2.4976702633162487E-6</v>
          </cell>
          <cell r="E111">
            <v>6.0217612164026672E-6</v>
          </cell>
          <cell r="F111">
            <v>1.0018827955955326E-6</v>
          </cell>
          <cell r="G111">
            <v>8.9566538014443709E-5</v>
          </cell>
          <cell r="H111">
            <v>7.3343771664876237E-5</v>
          </cell>
          <cell r="I111">
            <v>4.8867529199029722E-4</v>
          </cell>
          <cell r="J111">
            <v>3.2090575409806147E-5</v>
          </cell>
          <cell r="K111"/>
          <cell r="L111">
            <v>2.6000953187803674E-4</v>
          </cell>
          <cell r="M111">
            <v>1.2323074228971523E-4</v>
          </cell>
          <cell r="N111">
            <v>1.0041551197899429E-5</v>
          </cell>
          <cell r="O111">
            <v>2.9021966095654664E-4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4.8695114951953203E-6</v>
          </cell>
          <cell r="E112">
            <v>8.0229275442579231E-6</v>
          </cell>
          <cell r="F112">
            <v>2.9499044325549683E-6</v>
          </cell>
          <cell r="G112">
            <v>5.9291473066675533E-5</v>
          </cell>
          <cell r="H112">
            <v>3.1778367211173164E-5</v>
          </cell>
          <cell r="I112">
            <v>8.6755107566405509E-5</v>
          </cell>
          <cell r="J112">
            <v>3.2378899475787107E-5</v>
          </cell>
          <cell r="L112">
            <v>2.1907932390757381E-5</v>
          </cell>
          <cell r="M112">
            <v>7.6929141152614209E-5</v>
          </cell>
          <cell r="N112">
            <v>3.9378513390069472E-5</v>
          </cell>
          <cell r="O112">
            <v>1.5988013441221321E-4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3.8063394339999792E-6</v>
          </cell>
          <cell r="E113">
            <v>7.6440145186654481E-6</v>
          </cell>
          <cell r="F113">
            <v>2.523657355959367E-6</v>
          </cell>
          <cell r="G113">
            <v>3.5007092289882529E-5</v>
          </cell>
          <cell r="H113">
            <v>2.3554920573131551E-5</v>
          </cell>
          <cell r="I113">
            <v>3.0112141326382785E-5</v>
          </cell>
          <cell r="J113">
            <v>7.6706731224901312E-6</v>
          </cell>
          <cell r="L113">
            <v>6.6529380679301171E-6</v>
          </cell>
          <cell r="M113">
            <v>1.6051076267913859E-4</v>
          </cell>
          <cell r="N113">
            <v>2.1360723552101059E-5</v>
          </cell>
          <cell r="O113">
            <v>2.8548436061690235E-4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9.1444099373682111E-4</v>
          </cell>
          <cell r="E114"/>
          <cell r="F114">
            <v>7.5388478371071366E-3</v>
          </cell>
          <cell r="G114"/>
          <cell r="H114">
            <v>8.3924223010347376E-5</v>
          </cell>
          <cell r="I114">
            <v>5.6471150873196267E-4</v>
          </cell>
          <cell r="J114">
            <v>5.0042025671339667E-6</v>
          </cell>
          <cell r="K114">
            <v>2.9339928721134327E-6</v>
          </cell>
          <cell r="L114">
            <v>6.9645240444942455E-5</v>
          </cell>
          <cell r="M114">
            <v>1.0341821261260866E-4</v>
          </cell>
          <cell r="N114">
            <v>6.4789307463189138E-5</v>
          </cell>
          <cell r="O114">
            <v>1.2658999643058171E-4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4.7917212084031293E-6</v>
          </cell>
          <cell r="E115">
            <v>3.5088360709953516E-4</v>
          </cell>
          <cell r="F115">
            <v>1.8940605465311115E-3</v>
          </cell>
          <cell r="G115">
            <v>1.5388536269189568E-4</v>
          </cell>
          <cell r="H115">
            <v>1.041385841683381E-4</v>
          </cell>
          <cell r="I115">
            <v>4.2268929066678526E-4</v>
          </cell>
          <cell r="J115">
            <v>3.8435078089238919E-6</v>
          </cell>
          <cell r="K115">
            <v>2.3661028285005632E-6</v>
          </cell>
          <cell r="L115">
            <v>8.058944633313649E-5</v>
          </cell>
          <cell r="M115">
            <v>9.8972800226298908E-5</v>
          </cell>
          <cell r="N115">
            <v>9.837065534715375E-5</v>
          </cell>
          <cell r="O115">
            <v>3.098388492275572E-4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1.4744265848990075E-4</v>
          </cell>
          <cell r="E116">
            <v>2.1223482443034148E-3</v>
          </cell>
          <cell r="F116">
            <v>1.2449722985108237E-3</v>
          </cell>
          <cell r="G116">
            <v>2.6726146871171536E-4</v>
          </cell>
          <cell r="H116">
            <v>1.4175600977008477E-4</v>
          </cell>
          <cell r="I116">
            <v>6.2244623917371187E-5</v>
          </cell>
          <cell r="J116">
            <v>4.5620959814484087E-6</v>
          </cell>
          <cell r="K116">
            <v>3.028513019209463E-6</v>
          </cell>
          <cell r="L116">
            <v>2.2716132447569501E-5</v>
          </cell>
          <cell r="M116">
            <v>7.5734985936667164E-5</v>
          </cell>
          <cell r="N116">
            <v>3.3535950243260309E-5</v>
          </cell>
          <cell r="O116">
            <v>1.4530164158625347E-4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2.9716313763172693E-6</v>
          </cell>
          <cell r="E117">
            <v>1.193924956113275E-4</v>
          </cell>
          <cell r="F117">
            <v>1.3290949233178736E-4</v>
          </cell>
          <cell r="G117">
            <v>8.5461461983270866E-5</v>
          </cell>
          <cell r="H117">
            <v>4.8255877104825867E-5</v>
          </cell>
          <cell r="I117">
            <v>7.3992923067376054E-5</v>
          </cell>
          <cell r="J117">
            <v>1.3329283727522116E-6</v>
          </cell>
          <cell r="K117">
            <v>2.7955253565485574E-6</v>
          </cell>
          <cell r="L117">
            <v>1.7972368096919736E-5</v>
          </cell>
          <cell r="M117">
            <v>1.2929434464925609E-4</v>
          </cell>
          <cell r="N117">
            <v>2.7998864361585201E-5</v>
          </cell>
          <cell r="O117">
            <v>2.8024716346469882E-4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2.9778757276396358E-4</v>
          </cell>
          <cell r="H118">
            <v>6.6592965611840581E-4</v>
          </cell>
          <cell r="I118">
            <v>0.40318747023633839</v>
          </cell>
          <cell r="J118">
            <v>0.50056901658793274</v>
          </cell>
          <cell r="K118">
            <v>0.50099872622537134</v>
          </cell>
          <cell r="L118">
            <v>0.50045487717233117</v>
          </cell>
          <cell r="M118">
            <v>0.49440756491526966</v>
          </cell>
          <cell r="N118">
            <v>0.49764355211202904</v>
          </cell>
          <cell r="O118">
            <v>0.40322473749042048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3.0079552804440748E-4</v>
          </cell>
          <cell r="H119">
            <v>6.7265621830142044E-4</v>
          </cell>
          <cell r="I119">
            <v>0.40726007094579614</v>
          </cell>
          <cell r="J119">
            <v>0.50562526928074036</v>
          </cell>
          <cell r="K119">
            <v>0.50605931941956694</v>
          </cell>
          <cell r="L119">
            <v>0.50550997694174871</v>
          </cell>
          <cell r="M119">
            <v>0.4994015807224948</v>
          </cell>
          <cell r="N119">
            <v>0.50267025465861503</v>
          </cell>
          <cell r="O119">
            <v>0.40729771463678799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2.9778757276396358E-4</v>
          </cell>
          <cell r="H120">
            <v>6.6592965611840581E-4</v>
          </cell>
          <cell r="I120">
            <v>0.40318747023633839</v>
          </cell>
          <cell r="J120">
            <v>0.50056901658793274</v>
          </cell>
          <cell r="K120">
            <v>0.50099872622537134</v>
          </cell>
          <cell r="L120">
            <v>0.50045487717233117</v>
          </cell>
          <cell r="M120">
            <v>0.49440756491526966</v>
          </cell>
          <cell r="N120">
            <v>0.49764355211202904</v>
          </cell>
          <cell r="O120">
            <v>0.40322473749042048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3.5055675798550701E-5</v>
          </cell>
          <cell r="H121">
            <v>6.3914865149019995E-5</v>
          </cell>
          <cell r="I121">
            <v>3.08855359302991E-2</v>
          </cell>
          <cell r="J121">
            <v>1.4852300930145E-2</v>
          </cell>
          <cell r="K121">
            <v>1.9858022111167401E-2</v>
          </cell>
          <cell r="L121">
            <v>1.89603184023652E-2</v>
          </cell>
          <cell r="M121">
            <v>1.91077982404874E-2</v>
          </cell>
          <cell r="N121">
            <v>2.02821692782485E-2</v>
          </cell>
          <cell r="O121">
            <v>1.2727200959217101E-2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3.5055675798550701E-5</v>
          </cell>
          <cell r="H122">
            <v>7.7575801432296898E-5</v>
          </cell>
          <cell r="I122">
            <v>3.092873570837177E-2</v>
          </cell>
          <cell r="J122">
            <v>3.8305510611166216E-2</v>
          </cell>
          <cell r="K122">
            <v>3.8909591836784205E-2</v>
          </cell>
          <cell r="L122">
            <v>3.79964111062513E-2</v>
          </cell>
          <cell r="M122">
            <v>3.7226039136367198E-2</v>
          </cell>
          <cell r="N122">
            <v>3.7473848319038106E-2</v>
          </cell>
          <cell r="O122">
            <v>3.0344331178571902E-2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5.1503245782693891E-6</v>
          </cell>
          <cell r="E123">
            <v>4.2715350015541424E-6</v>
          </cell>
          <cell r="F123">
            <v>2.4323739275265802E-6</v>
          </cell>
          <cell r="G123">
            <v>3.0079552804440748E-4</v>
          </cell>
          <cell r="H123">
            <v>7.2099726502949436E-4</v>
          </cell>
          <cell r="I123">
            <v>0.41279460552524649</v>
          </cell>
          <cell r="J123">
            <v>0.505775428455846</v>
          </cell>
          <cell r="K123">
            <v>0.50612375266267162</v>
          </cell>
          <cell r="L123">
            <v>0.50559193894476251</v>
          </cell>
          <cell r="M123">
            <v>0.49947959622825461</v>
          </cell>
          <cell r="N123">
            <v>0.50273595457633991</v>
          </cell>
          <cell r="O123">
            <v>0.4074247783134069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4.7067654253920363E-6</v>
          </cell>
          <cell r="E124">
            <v>1.2464858789719246E-5</v>
          </cell>
          <cell r="F124">
            <v>8.0353886751726489E-6</v>
          </cell>
          <cell r="G124">
            <v>9.9279366325560566E-5</v>
          </cell>
          <cell r="H124">
            <v>4.1053403515263271E-5</v>
          </cell>
          <cell r="I124">
            <v>1.132299750822478E-4</v>
          </cell>
          <cell r="J124">
            <v>7.1239996614025179E-5</v>
          </cell>
          <cell r="K124">
            <v>5.1418263358742503E-5</v>
          </cell>
          <cell r="L124">
            <v>4.995014892674183E-5</v>
          </cell>
          <cell r="M124">
            <v>3.8603735213114913E-5</v>
          </cell>
          <cell r="N124">
            <v>3.9268725896352309E-5</v>
          </cell>
          <cell r="O124">
            <v>6.584609406380894E-5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/>
          <cell r="H125"/>
          <cell r="I125">
            <v>9.6976920024850169E-4</v>
          </cell>
          <cell r="J125">
            <v>1.2227102571431509E-3</v>
          </cell>
          <cell r="K125">
            <v>1.7328546565313788E-3</v>
          </cell>
          <cell r="L125">
            <v>6.7439769127062619E-5</v>
          </cell>
          <cell r="M125">
            <v>5.5359110045161402E-5</v>
          </cell>
          <cell r="N125">
            <v>4.7349870624225921E-5</v>
          </cell>
          <cell r="O125">
            <v>9.0330499628545876E-5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9.8570900036614339E-6</v>
          </cell>
          <cell r="E126">
            <v>1.6998015995735958E-5</v>
          </cell>
          <cell r="F126">
            <v>1.0809041021551344E-5</v>
          </cell>
          <cell r="G126">
            <v>4.003779271693993E-4</v>
          </cell>
          <cell r="H126">
            <v>7.6283973178691955E-4</v>
          </cell>
          <cell r="I126">
            <v>0.41387763311928577</v>
          </cell>
          <cell r="J126">
            <v>0.50706941951284989</v>
          </cell>
          <cell r="K126">
            <v>0.50790805793247529</v>
          </cell>
          <cell r="L126">
            <v>0.50570942533126706</v>
          </cell>
          <cell r="M126">
            <v>0.49957366848915319</v>
          </cell>
          <cell r="N126">
            <v>0.50282263170305597</v>
          </cell>
          <cell r="O126">
            <v>0.40758095490709978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1.925542408087215</v>
          </cell>
          <cell r="E127">
            <v>3.5037944541230486</v>
          </cell>
          <cell r="F127">
            <v>3.484000159936731</v>
          </cell>
          <cell r="G127">
            <v>1.7382105767866365</v>
          </cell>
          <cell r="H127">
            <v>1.7832702297012644</v>
          </cell>
          <cell r="I127">
            <v>2.8057997209743344</v>
          </cell>
          <cell r="J127">
            <v>1.7848117361167344</v>
          </cell>
          <cell r="K127">
            <v>2.5535903001884708</v>
          </cell>
          <cell r="L127">
            <v>2.3883988745314157</v>
          </cell>
          <cell r="M127">
            <v>2.2565496562348168</v>
          </cell>
          <cell r="N127">
            <v>2.2574192136824456</v>
          </cell>
          <cell r="O127">
            <v>2.1037706329991943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1.925542408087215</v>
          </cell>
          <cell r="E128">
            <v>3.5037944541230486</v>
          </cell>
          <cell r="F128">
            <v>3.484000159936731</v>
          </cell>
          <cell r="G128">
            <v>1.7382105767866365</v>
          </cell>
          <cell r="H128">
            <v>1.7832702297012644</v>
          </cell>
          <cell r="I128">
            <v>2.8057997209743344</v>
          </cell>
          <cell r="J128">
            <v>1.7848117361167344</v>
          </cell>
          <cell r="K128">
            <v>2.5535903001884708</v>
          </cell>
          <cell r="L128">
            <v>2.3883988745314157</v>
          </cell>
          <cell r="M128">
            <v>2.2565496562348168</v>
          </cell>
          <cell r="N128">
            <v>2.2574192136824456</v>
          </cell>
          <cell r="O128">
            <v>2.1037706329991943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1.9449923314012265</v>
          </cell>
          <cell r="E129">
            <v>3.539186317296009</v>
          </cell>
          <cell r="F129">
            <v>3.5191920807441694</v>
          </cell>
          <cell r="G129">
            <v>1.7557682593804413</v>
          </cell>
          <cell r="H129">
            <v>1.8012830603043055</v>
          </cell>
          <cell r="I129">
            <v>2.8341411322973049</v>
          </cell>
          <cell r="J129">
            <v>1.8028401374916525</v>
          </cell>
          <cell r="K129">
            <v>2.579384141604514</v>
          </cell>
          <cell r="L129">
            <v>2.4125241156882988</v>
          </cell>
          <cell r="M129">
            <v>2.2793430871058789</v>
          </cell>
          <cell r="N129">
            <v>2.2802214279620676</v>
          </cell>
          <cell r="O129">
            <v>2.125020841413328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/>
          <cell r="F130"/>
          <cell r="G130"/>
          <cell r="H130">
            <v>1.0714891523807499E-8</v>
          </cell>
          <cell r="I130">
            <v>1.43233047590773E-8</v>
          </cell>
          <cell r="J130">
            <v>1.6471830322250901E-8</v>
          </cell>
          <cell r="K130">
            <v>2.1760625939026299E-8</v>
          </cell>
          <cell r="L130">
            <v>1.6797087008356499E-8</v>
          </cell>
          <cell r="M130">
            <v>3.7320031737700402E-8</v>
          </cell>
          <cell r="N130">
            <v>4.1109663643876599E-8</v>
          </cell>
          <cell r="O130">
            <v>1.5840215152528299E-7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0.31204626794151202</v>
          </cell>
          <cell r="F131">
            <v>0.31204626794151202</v>
          </cell>
          <cell r="G131">
            <v>0.31204626794151202</v>
          </cell>
          <cell r="H131">
            <v>0.31204627865640355</v>
          </cell>
          <cell r="I131">
            <v>0.31204629297970832</v>
          </cell>
          <cell r="J131">
            <v>0.31204630945153861</v>
          </cell>
          <cell r="K131">
            <v>0.31204633121216457</v>
          </cell>
          <cell r="L131">
            <v>0.31204634800925157</v>
          </cell>
          <cell r="M131">
            <v>0.3120463853292833</v>
          </cell>
          <cell r="N131">
            <v>0.31204642643894698</v>
          </cell>
          <cell r="O131">
            <v>0.31204658484109848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0.46919821251982341</v>
          </cell>
          <cell r="E132">
            <v>0.95791522202410695</v>
          </cell>
          <cell r="F132">
            <v>0.95784763852019705</v>
          </cell>
          <cell r="G132">
            <v>0.95787248939123693</v>
          </cell>
          <cell r="H132">
            <v>0.95787136107914683</v>
          </cell>
          <cell r="I132">
            <v>0.95788141768621604</v>
          </cell>
          <cell r="J132">
            <v>0.95786603985194052</v>
          </cell>
          <cell r="K132">
            <v>0.48995224519977476</v>
          </cell>
          <cell r="L132">
            <v>1.5485722771719381E-4</v>
          </cell>
          <cell r="M132">
            <v>1.6607825899141971E-4</v>
          </cell>
          <cell r="N132">
            <v>1.5886554370719217E-4</v>
          </cell>
          <cell r="O132">
            <v>1.6016517827611049E-4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0.46919821251982341</v>
          </cell>
          <cell r="E133">
            <v>0.95791522202410695</v>
          </cell>
          <cell r="F133">
            <v>0.95784763852019705</v>
          </cell>
          <cell r="G133">
            <v>0.95787248939123693</v>
          </cell>
          <cell r="H133">
            <v>0.95787136107914683</v>
          </cell>
          <cell r="I133">
            <v>0.95788141768621604</v>
          </cell>
          <cell r="J133">
            <v>0.95786603985194052</v>
          </cell>
          <cell r="K133">
            <v>0.48995224519977476</v>
          </cell>
          <cell r="L133">
            <v>1.5485722771719381E-4</v>
          </cell>
          <cell r="M133">
            <v>1.6607825899141971E-4</v>
          </cell>
          <cell r="N133">
            <v>1.5886554370719217E-4</v>
          </cell>
          <cell r="O133">
            <v>1.6016517827611049E-4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3.3159285052705503E-2</v>
          </cell>
          <cell r="E134">
            <v>3.4481438361410897E-2</v>
          </cell>
          <cell r="F134"/>
          <cell r="G134"/>
          <cell r="H134"/>
          <cell r="I134">
            <v>2.7725608323721299E-8</v>
          </cell>
          <cell r="J134">
            <v>1.2271046354364601E-8</v>
          </cell>
          <cell r="K134">
            <v>9.3762114070839105E-8</v>
          </cell>
          <cell r="L134">
            <v>1.04878754788668E-5</v>
          </cell>
          <cell r="M134">
            <v>3.3445231908398E-8</v>
          </cell>
          <cell r="N134">
            <v>2.7323319073567098E-7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3.3159285052705503E-2</v>
          </cell>
          <cell r="E135">
            <v>6.7640723414116505E-2</v>
          </cell>
          <cell r="F135">
            <v>6.7640723414116505E-2</v>
          </cell>
          <cell r="G135">
            <v>6.7640723414116505E-2</v>
          </cell>
          <cell r="H135">
            <v>6.7640723414116505E-2</v>
          </cell>
          <cell r="I135">
            <v>6.76407511397248E-2</v>
          </cell>
          <cell r="J135">
            <v>6.7640763410771201E-2</v>
          </cell>
          <cell r="K135">
            <v>3.4597495172829999E-2</v>
          </cell>
          <cell r="L135">
            <v>1.0621634247615699E-5</v>
          </cell>
          <cell r="M135">
            <v>1.06550794795241E-5</v>
          </cell>
          <cell r="N135">
            <v>1.0923972227115201E-5</v>
          </cell>
          <cell r="O135">
            <v>1.0900587061935999E-5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55.800711815946009</v>
          </cell>
          <cell r="E136">
            <v>54.988305120128672</v>
          </cell>
          <cell r="F136">
            <v>55.282721298325676</v>
          </cell>
          <cell r="G136">
            <v>59.859719283824994</v>
          </cell>
          <cell r="H136">
            <v>69.8549373269922</v>
          </cell>
          <cell r="I136">
            <v>79.443396535143862</v>
          </cell>
          <cell r="J136">
            <v>79.315662811998592</v>
          </cell>
          <cell r="K136">
            <v>86.048733435751942</v>
          </cell>
          <cell r="L136">
            <v>86.318367851819659</v>
          </cell>
          <cell r="M136">
            <v>86.491897680177019</v>
          </cell>
          <cell r="N136">
            <v>87.413756126078837</v>
          </cell>
          <cell r="O136">
            <v>88.516953874589362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12.135616684512977</v>
          </cell>
          <cell r="E137">
            <v>14.779074438288815</v>
          </cell>
          <cell r="F137">
            <v>14.628819827030217</v>
          </cell>
          <cell r="G137">
            <v>15.166471378683843</v>
          </cell>
          <cell r="H137">
            <v>17.041471145908162</v>
          </cell>
          <cell r="I137">
            <v>19.083815822171911</v>
          </cell>
          <cell r="J137">
            <v>18.916199830095373</v>
          </cell>
          <cell r="K137">
            <v>20.593237500569003</v>
          </cell>
          <cell r="L137">
            <v>20.72483215389726</v>
          </cell>
          <cell r="M137">
            <v>20.658115216385006</v>
          </cell>
          <cell r="N137">
            <v>20.734338653445647</v>
          </cell>
          <cell r="O137">
            <v>20.680942315841015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16.176788075572318</v>
          </cell>
          <cell r="E138">
            <v>12.963706509955603</v>
          </cell>
          <cell r="F138">
            <v>12.965509336260464</v>
          </cell>
          <cell r="G138">
            <v>14.896012261397315</v>
          </cell>
          <cell r="H138">
            <v>18.529305066913999</v>
          </cell>
          <cell r="I138">
            <v>21.743152020465395</v>
          </cell>
          <cell r="J138">
            <v>21.744160523871667</v>
          </cell>
          <cell r="K138">
            <v>23.680063582939855</v>
          </cell>
          <cell r="L138">
            <v>23.793479401384428</v>
          </cell>
          <cell r="M138">
            <v>24.252650626180944</v>
          </cell>
          <cell r="N138">
            <v>24.637449186123217</v>
          </cell>
          <cell r="O138">
            <v>25.181241237486759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11.971738352628604</v>
          </cell>
          <cell r="E139">
            <v>14.684338675409538</v>
          </cell>
          <cell r="F139">
            <v>15.041510464869956</v>
          </cell>
          <cell r="G139">
            <v>16.031215019035443</v>
          </cell>
          <cell r="H139">
            <v>18.440273760896062</v>
          </cell>
          <cell r="I139">
            <v>20.61818526519539</v>
          </cell>
          <cell r="J139">
            <v>20.603799261724419</v>
          </cell>
          <cell r="K139">
            <v>22.123636739544775</v>
          </cell>
          <cell r="L139">
            <v>22.19097104894772</v>
          </cell>
          <cell r="M139">
            <v>22.132202763006958</v>
          </cell>
          <cell r="N139">
            <v>22.402485968157475</v>
          </cell>
          <cell r="O139">
            <v>22.45381749980972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15.516576766043746</v>
          </cell>
          <cell r="E140">
            <v>12.561188223950131</v>
          </cell>
          <cell r="F140">
            <v>12.646887101062289</v>
          </cell>
          <cell r="G140">
            <v>13.766022248597508</v>
          </cell>
          <cell r="H140">
            <v>15.843890088129195</v>
          </cell>
          <cell r="I140">
            <v>17.998247361381903</v>
          </cell>
          <cell r="J140">
            <v>18.051506004668905</v>
          </cell>
          <cell r="K140">
            <v>19.651804874353182</v>
          </cell>
          <cell r="L140">
            <v>19.609090329784316</v>
          </cell>
          <cell r="M140">
            <v>19.448938254391933</v>
          </cell>
          <cell r="N140">
            <v>19.639490246231063</v>
          </cell>
          <cell r="O140">
            <v>20.200962534484358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5.553901570524495</v>
          </cell>
          <cell r="E141">
            <v>6.0159361798395929</v>
          </cell>
          <cell r="F141">
            <v>6.0159362524141544</v>
          </cell>
          <cell r="G141">
            <v>6.015936135553269</v>
          </cell>
          <cell r="H141">
            <v>6.0159357714656858</v>
          </cell>
          <cell r="I141">
            <v>6.0159365277240893</v>
          </cell>
          <cell r="J141">
            <v>6.7630888328691183</v>
          </cell>
          <cell r="K141">
            <v>6.7630943772679251</v>
          </cell>
          <cell r="L141">
            <v>8.3256494180261189</v>
          </cell>
          <cell r="M141">
            <v>8.3256509433108121</v>
          </cell>
          <cell r="N141">
            <v>8.3256518351132449</v>
          </cell>
          <cell r="O141">
            <v>8.3256546760447669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5.553901570524495</v>
          </cell>
          <cell r="E142">
            <v>6.0159361798395929</v>
          </cell>
          <cell r="F142">
            <v>6.0159362524141544</v>
          </cell>
          <cell r="G142">
            <v>6.015936135553269</v>
          </cell>
          <cell r="H142">
            <v>6.0159357714656858</v>
          </cell>
          <cell r="I142">
            <v>6.0159365277240893</v>
          </cell>
          <cell r="J142">
            <v>6.7630888328691183</v>
          </cell>
          <cell r="K142">
            <v>6.7630943772679251</v>
          </cell>
          <cell r="L142">
            <v>8.3256494180261189</v>
          </cell>
          <cell r="M142">
            <v>8.3256509433108121</v>
          </cell>
          <cell r="N142">
            <v>8.3256518351132449</v>
          </cell>
          <cell r="O142">
            <v>8.3256546760447669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5.6100015863883765</v>
          </cell>
          <cell r="E143">
            <v>6.0767032119591926</v>
          </cell>
          <cell r="F143">
            <v>6.0767032852668317</v>
          </cell>
          <cell r="G143">
            <v>6.0767031672255225</v>
          </cell>
          <cell r="H143">
            <v>6.0767027994602909</v>
          </cell>
          <cell r="I143">
            <v>6.0767035633576603</v>
          </cell>
          <cell r="J143">
            <v>6.8314028614839577</v>
          </cell>
          <cell r="K143">
            <v>6.8314084618867907</v>
          </cell>
          <cell r="L143">
            <v>8.4097468868950713</v>
          </cell>
          <cell r="M143">
            <v>8.4097484275866723</v>
          </cell>
          <cell r="N143">
            <v>8.4097493283972184</v>
          </cell>
          <cell r="O143">
            <v>8.4097521980250161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/>
          <cell r="E144">
            <v>1.06162238069283E-8</v>
          </cell>
          <cell r="F144">
            <v>1.8932311688571801E-8</v>
          </cell>
          <cell r="G144">
            <v>3.3942132542945303E-8</v>
          </cell>
          <cell r="H144">
            <v>0.494158592880793</v>
          </cell>
          <cell r="I144">
            <v>0.26548309500058198</v>
          </cell>
          <cell r="J144">
            <v>1.61919826194916E-6</v>
          </cell>
          <cell r="K144">
            <v>0.39091185543568102</v>
          </cell>
          <cell r="L144">
            <v>0.41664440192448998</v>
          </cell>
          <cell r="M144">
            <v>4.2143161487668598E-2</v>
          </cell>
          <cell r="N144">
            <v>0.45375513218335101</v>
          </cell>
          <cell r="O144">
            <v>0.35380152714630198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0.84970025293020501</v>
          </cell>
          <cell r="E145">
            <v>0.8497002635464288</v>
          </cell>
          <cell r="F145">
            <v>0.84970028247874052</v>
          </cell>
          <cell r="G145">
            <v>0.84970031642087307</v>
          </cell>
          <cell r="H145">
            <v>0.71451525457674403</v>
          </cell>
          <cell r="I145">
            <v>0.75964171934185198</v>
          </cell>
          <cell r="J145">
            <v>0.75964330707963801</v>
          </cell>
          <cell r="K145">
            <v>0.65639656963452497</v>
          </cell>
          <cell r="L145">
            <v>0.84835022218313205</v>
          </cell>
          <cell r="M145">
            <v>0.84969941884783995</v>
          </cell>
          <cell r="N145">
            <v>0.84969977584048395</v>
          </cell>
          <cell r="O145">
            <v>0.84969982081732198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6.7947422106334993E-6</v>
          </cell>
          <cell r="E146">
            <v>5.4772264816640794E-6</v>
          </cell>
          <cell r="F146">
            <v>8.4151004898472534E-2</v>
          </cell>
          <cell r="G146">
            <v>2.5830046421243503E-4</v>
          </cell>
          <cell r="H146">
            <v>2.6757730687579557E-4</v>
          </cell>
          <cell r="I146">
            <v>0.88813061494466683</v>
          </cell>
          <cell r="J146">
            <v>0.72060276011898627</v>
          </cell>
          <cell r="K146">
            <v>0.22226159516191615</v>
          </cell>
          <cell r="L146">
            <v>1.4938391827053144</v>
          </cell>
          <cell r="M146">
            <v>0.40887710939077954</v>
          </cell>
          <cell r="N146">
            <v>1.3796741440398235</v>
          </cell>
          <cell r="O146">
            <v>1.3963231240372582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9.2742146286378567E-6</v>
          </cell>
          <cell r="E147">
            <v>5.4093349137677625E-6</v>
          </cell>
          <cell r="F147">
            <v>0.10862831734820741</v>
          </cell>
          <cell r="G147">
            <v>3.34791443120984E-4</v>
          </cell>
          <cell r="H147">
            <v>3.3973564004788017E-4</v>
          </cell>
          <cell r="I147">
            <v>1.0449358233260382</v>
          </cell>
          <cell r="J147">
            <v>0.82360442794126998</v>
          </cell>
          <cell r="K147">
            <v>0.24698734182637216</v>
          </cell>
          <cell r="L147">
            <v>1.6599210940199236</v>
          </cell>
          <cell r="M147">
            <v>0.45435485078802401</v>
          </cell>
          <cell r="N147">
            <v>1.5330631169932005</v>
          </cell>
          <cell r="O147">
            <v>1.5515658566128077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5.7030166375812404E-4</v>
          </cell>
          <cell r="E148">
            <v>0.169419857693519</v>
          </cell>
          <cell r="F148">
            <v>1.75486557483654E-5</v>
          </cell>
          <cell r="G148">
            <v>3.8183586970135602E-2</v>
          </cell>
          <cell r="H148">
            <v>0.14764329887469099</v>
          </cell>
          <cell r="I148">
            <v>9.0606412593920604E-2</v>
          </cell>
          <cell r="J148">
            <v>3.68213159406411E-2</v>
          </cell>
          <cell r="K148">
            <v>0.14785853079678499</v>
          </cell>
          <cell r="L148">
            <v>7.3750840879089105E-2</v>
          </cell>
          <cell r="M148">
            <v>2.0860156589321201E-2</v>
          </cell>
          <cell r="N148">
            <v>0.14498743112997001</v>
          </cell>
          <cell r="O148">
            <v>8.5791783647777703E-2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5.7030166375812404E-4</v>
          </cell>
          <cell r="E149">
            <v>0.16998978749493568</v>
          </cell>
          <cell r="F149">
            <v>0.17000688751238616</v>
          </cell>
          <cell r="G149">
            <v>0.20819050494776051</v>
          </cell>
          <cell r="H149">
            <v>0.27279111635413184</v>
          </cell>
          <cell r="I149">
            <v>0.26917109168182896</v>
          </cell>
          <cell r="J149">
            <v>0.27506981479088416</v>
          </cell>
          <cell r="K149">
            <v>0.27528133161961832</v>
          </cell>
          <cell r="L149">
            <v>0.26746530340822861</v>
          </cell>
          <cell r="M149">
            <v>0.24245888095187021</v>
          </cell>
          <cell r="N149">
            <v>0.24239353520651785</v>
          </cell>
          <cell r="O149">
            <v>0.25163003542949736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0.4390290173067129</v>
          </cell>
          <cell r="E150">
            <v>1.6863789443488149</v>
          </cell>
          <cell r="F150">
            <v>3.4695614714194738</v>
          </cell>
          <cell r="G150">
            <v>4.0238776613651668</v>
          </cell>
          <cell r="H150">
            <v>13.912142050422066</v>
          </cell>
          <cell r="I150">
            <v>13.818152264017876</v>
          </cell>
          <cell r="J150">
            <v>14.686716232540839</v>
          </cell>
          <cell r="K150">
            <v>14.803711715394616</v>
          </cell>
          <cell r="L150">
            <v>15.384234537975528</v>
          </cell>
          <cell r="M150">
            <v>16.12275212161591</v>
          </cell>
          <cell r="N150">
            <v>16.810764837787737</v>
          </cell>
          <cell r="O150">
            <v>17.562902680135608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2.4005946684652542</v>
          </cell>
          <cell r="E151">
            <v>1.608076629969786</v>
          </cell>
          <cell r="F151">
            <v>3.1182988269597871</v>
          </cell>
          <cell r="G151">
            <v>3.5855739417991286</v>
          </cell>
          <cell r="H151">
            <v>9.6802631290038832</v>
          </cell>
          <cell r="I151">
            <v>10.978041145149398</v>
          </cell>
          <cell r="J151">
            <v>11.374290486833164</v>
          </cell>
          <cell r="K151">
            <v>12.220426298079024</v>
          </cell>
          <cell r="L151">
            <v>13.052911986622297</v>
          </cell>
          <cell r="M151">
            <v>13.742597869276759</v>
          </cell>
          <cell r="N151">
            <v>14.534077615953249</v>
          </cell>
          <cell r="O151">
            <v>15.281774384078258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3.2944550545356099</v>
          </cell>
          <cell r="F152">
            <v>6.5878602983792636</v>
          </cell>
          <cell r="G152">
            <v>7.609451603164298</v>
          </cell>
          <cell r="H152">
            <v>23.592405179425953</v>
          </cell>
          <cell r="I152">
            <v>24.796193409167266</v>
          </cell>
          <cell r="J152">
            <v>26.061006719373992</v>
          </cell>
          <cell r="K152">
            <v>27.024138013473642</v>
          </cell>
          <cell r="L152">
            <v>28.437146524597818</v>
          </cell>
          <cell r="M152">
            <v>29.865349990892682</v>
          </cell>
          <cell r="N152">
            <v>31.344842453741006</v>
          </cell>
          <cell r="O152">
            <v>32.844677064213855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688.810725880684</v>
          </cell>
          <cell r="E153">
            <v>659.57569698234704</v>
          </cell>
          <cell r="F153">
            <v>602.32274892433497</v>
          </cell>
          <cell r="G153">
            <v>426.83457984253198</v>
          </cell>
          <cell r="H153">
            <v>304.76875792019803</v>
          </cell>
          <cell r="I153">
            <v>160.054577735675</v>
          </cell>
          <cell r="J153">
            <v>27.1194697631488</v>
          </cell>
          <cell r="L153">
            <v>6.4379491830221002E-3</v>
          </cell>
          <cell r="M153">
            <v>4.1161413483364702E-3</v>
          </cell>
          <cell r="N153">
            <v>4.5831349859978597E-3</v>
          </cell>
          <cell r="O153">
            <v>3.3654293983609502E-3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9.1900513435768882</v>
          </cell>
          <cell r="E154">
            <v>8.8000001923507565</v>
          </cell>
          <cell r="F154">
            <v>8.0361605470983637</v>
          </cell>
          <cell r="G154">
            <v>7.1181929527767958</v>
          </cell>
          <cell r="H154">
            <v>5.4896022002349785</v>
          </cell>
          <cell r="I154">
            <v>3.5588331294937654</v>
          </cell>
          <cell r="J154">
            <v>1.7852249683483716</v>
          </cell>
          <cell r="K154">
            <v>1.4234008177039077</v>
          </cell>
          <cell r="L154">
            <v>1.4234906535091321</v>
          </cell>
          <cell r="M154">
            <v>1.4234600446120034</v>
          </cell>
          <cell r="N154">
            <v>1.4234662054905949</v>
          </cell>
          <cell r="O154">
            <v>1.4234519665549366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9.3461428206334407</v>
          </cell>
          <cell r="E155">
            <v>8.9494667161783923</v>
          </cell>
          <cell r="F155">
            <v>8.1726288863546088</v>
          </cell>
          <cell r="G155">
            <v>5.7915139734400514</v>
          </cell>
          <cell r="H155">
            <v>4.1352613014952189</v>
          </cell>
          <cell r="I155">
            <v>2.1717039041475554</v>
          </cell>
          <cell r="J155">
            <v>0.3679710958364823</v>
          </cell>
          <cell r="L155">
            <v>8.735344888768107E-5</v>
          </cell>
          <cell r="M155">
            <v>5.5849950452326726E-5</v>
          </cell>
          <cell r="N155">
            <v>6.2186363446375227E-5</v>
          </cell>
          <cell r="O155">
            <v>4.5663899570704839E-5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2.4496612054749883E-5</v>
          </cell>
          <cell r="G156">
            <v>1.4475802899424364</v>
          </cell>
          <cell r="H156">
            <v>1.4475808692091725</v>
          </cell>
          <cell r="I156">
            <v>1.4475809307368672</v>
          </cell>
          <cell r="J156">
            <v>1.4475810799935811</v>
          </cell>
          <cell r="K156">
            <v>1.4475811406820687</v>
          </cell>
          <cell r="L156">
            <v>1.4475810494955321</v>
          </cell>
          <cell r="M156">
            <v>1.4475814242098641</v>
          </cell>
          <cell r="N156">
            <v>1.4475813498605501</v>
          </cell>
          <cell r="O156">
            <v>1.447582768177059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2.4097371475982648E-5</v>
          </cell>
          <cell r="G157">
            <v>4.4143594548511288E-5</v>
          </cell>
          <cell r="H157">
            <v>0.14070125639761466</v>
          </cell>
          <cell r="I157">
            <v>0.12393873974092252</v>
          </cell>
          <cell r="J157">
            <v>0.12788593273318086</v>
          </cell>
          <cell r="K157">
            <v>0.58169925834656444</v>
          </cell>
          <cell r="L157">
            <v>0.67329400479326429</v>
          </cell>
          <cell r="M157">
            <v>0.63230555677720568</v>
          </cell>
          <cell r="N157">
            <v>0.6361807203777079</v>
          </cell>
          <cell r="O157">
            <v>0.551417703236599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2.4586992028308747E-5</v>
          </cell>
          <cell r="G158">
            <v>4.3468235195837664E-5</v>
          </cell>
          <cell r="H158">
            <v>0.14071122209999781</v>
          </cell>
          <cell r="I158">
            <v>0.12394841636125147</v>
          </cell>
          <cell r="J158">
            <v>0.12789734866112654</v>
          </cell>
          <cell r="K158">
            <v>0.58172341752431944</v>
          </cell>
          <cell r="L158">
            <v>0.67331961737892865</v>
          </cell>
          <cell r="M158">
            <v>0.6323352080356115</v>
          </cell>
          <cell r="N158">
            <v>0.63620546873087358</v>
          </cell>
          <cell r="O158">
            <v>0.55145272943199442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4.0971814328222097E-6</v>
          </cell>
          <cell r="E159">
            <v>1.8673290287279299E-6</v>
          </cell>
          <cell r="F159">
            <v>1.11146370915825E-5</v>
          </cell>
          <cell r="G159">
            <v>8.7730065121624207E-6</v>
          </cell>
          <cell r="H159">
            <v>2.0144675502862499E-2</v>
          </cell>
          <cell r="I159">
            <v>1.8403983069696199E-3</v>
          </cell>
          <cell r="J159">
            <v>4.5348336562343797E-5</v>
          </cell>
          <cell r="K159">
            <v>6.5983255903753396E-2</v>
          </cell>
          <cell r="L159">
            <v>8.8222098724342798E-5</v>
          </cell>
          <cell r="M159">
            <v>4.22459447803007E-4</v>
          </cell>
          <cell r="N159">
            <v>5.4673528434025301E-2</v>
          </cell>
          <cell r="O159">
            <v>1.11721870760251E-2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4.0971814328222097E-6</v>
          </cell>
          <cell r="E160">
            <v>-1.5036415539077014E-7</v>
          </cell>
          <cell r="F160">
            <v>1.0030987036481959E-5</v>
          </cell>
          <cell r="G160">
            <v>1.4371974332148198E-5</v>
          </cell>
          <cell r="H160">
            <v>2.0155078994649824E-2</v>
          </cell>
          <cell r="I160">
            <v>2.1982700932537461E-2</v>
          </cell>
          <cell r="J160">
            <v>2.1977789293980879E-2</v>
          </cell>
          <cell r="K160">
            <v>6.7831029760405476E-2</v>
          </cell>
          <cell r="L160">
            <v>6.6278589545099797E-2</v>
          </cell>
          <cell r="M160">
            <v>6.6348704702243647E-2</v>
          </cell>
          <cell r="N160">
            <v>6.6721879259349165E-2</v>
          </cell>
          <cell r="O160">
            <v>6.6165101922733977E-2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3.0829972808542996E-5</v>
          </cell>
          <cell r="E161">
            <v>0.536965436253526</v>
          </cell>
          <cell r="F161">
            <v>0.53690973355053495</v>
          </cell>
          <cell r="G161">
            <v>0.53692781654453003</v>
          </cell>
          <cell r="H161">
            <v>0.5369292726219087</v>
          </cell>
          <cell r="I161">
            <v>0.53693613211385183</v>
          </cell>
          <cell r="J161">
            <v>0.53692853726348622</v>
          </cell>
          <cell r="K161">
            <v>0.36236595806871563</v>
          </cell>
          <cell r="L161">
            <v>8.304355535257374E-5</v>
          </cell>
          <cell r="M161">
            <v>9.4398307914535259E-5</v>
          </cell>
          <cell r="N161">
            <v>9.6109403512657787E-5</v>
          </cell>
          <cell r="O161">
            <v>9.842643371896284E-5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3.0829972808542996E-5</v>
          </cell>
          <cell r="E162">
            <v>0.536965436253526</v>
          </cell>
          <cell r="F162">
            <v>0.53690973355053495</v>
          </cell>
          <cell r="G162">
            <v>0.53692781654453003</v>
          </cell>
          <cell r="H162">
            <v>0.5369292726219087</v>
          </cell>
          <cell r="I162">
            <v>0.53693613211385183</v>
          </cell>
          <cell r="J162">
            <v>0.53692853726348622</v>
          </cell>
          <cell r="K162">
            <v>0.36236595806871563</v>
          </cell>
          <cell r="L162">
            <v>8.304355535257374E-5</v>
          </cell>
          <cell r="M162">
            <v>9.4398307914535259E-5</v>
          </cell>
          <cell r="N162">
            <v>9.6109403512657787E-5</v>
          </cell>
          <cell r="O162">
            <v>9.842643371896284E-5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1.3102795003406399E-7</v>
          </cell>
          <cell r="E163">
            <v>3.7915833411766103E-2</v>
          </cell>
          <cell r="F163"/>
          <cell r="G163"/>
          <cell r="H163"/>
          <cell r="I163">
            <v>1.2815542592959701E-8</v>
          </cell>
          <cell r="J163"/>
          <cell r="K163">
            <v>5.6926887889693898E-8</v>
          </cell>
          <cell r="L163">
            <v>5.47722884607679E-6</v>
          </cell>
          <cell r="M163">
            <v>3.7190696038270902E-8</v>
          </cell>
          <cell r="N163">
            <v>9.0014685707878995E-7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1.3102795003406399E-7</v>
          </cell>
          <cell r="E164">
            <v>3.79159644397161E-2</v>
          </cell>
          <cell r="F164">
            <v>3.79159644397161E-2</v>
          </cell>
          <cell r="G164">
            <v>3.79159644397161E-2</v>
          </cell>
          <cell r="H164">
            <v>3.79159644397161E-2</v>
          </cell>
          <cell r="I164">
            <v>3.79159772552587E-2</v>
          </cell>
          <cell r="J164">
            <v>3.79159772552587E-2</v>
          </cell>
          <cell r="K164">
            <v>2.5588101326017899E-2</v>
          </cell>
          <cell r="L164">
            <v>5.5469712765594398E-6</v>
          </cell>
          <cell r="M164">
            <v>5.58416197259771E-6</v>
          </cell>
          <cell r="N164">
            <v>6.4823025568711498E-6</v>
          </cell>
          <cell r="O164">
            <v>6.47149328708354E-6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3.7351529474108514E-5</v>
          </cell>
          <cell r="G165">
            <v>2.813909969367666E-5</v>
          </cell>
          <cell r="H165">
            <v>4.3858257551494298E-5</v>
          </cell>
          <cell r="I165">
            <v>4.9073626174552452E-5</v>
          </cell>
          <cell r="J165">
            <v>5.0372740926587416E-5</v>
          </cell>
          <cell r="K165">
            <v>5.8985024005782759E-5</v>
          </cell>
          <cell r="L165">
            <v>6.1698229974329325E-5</v>
          </cell>
          <cell r="M165">
            <v>8.256067004663025E-5</v>
          </cell>
          <cell r="N165">
            <v>1.0210013083929263E-3</v>
          </cell>
          <cell r="O165">
            <v>1.2777242059579255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3.7351529474108514E-5</v>
          </cell>
          <cell r="G166">
            <v>2.813909969367666E-5</v>
          </cell>
          <cell r="H166">
            <v>4.3858257551494298E-5</v>
          </cell>
          <cell r="I166">
            <v>4.9073626174552452E-5</v>
          </cell>
          <cell r="J166">
            <v>5.0372740926587416E-5</v>
          </cell>
          <cell r="K166">
            <v>5.8985024005782759E-5</v>
          </cell>
          <cell r="L166">
            <v>6.1698229974329325E-5</v>
          </cell>
          <cell r="M166">
            <v>8.256067004663025E-5</v>
          </cell>
          <cell r="N166">
            <v>1.0210013083929263E-3</v>
          </cell>
          <cell r="O166">
            <v>1.2777242059579255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/>
          <cell r="F167">
            <v>1.8231197658809299E-6</v>
          </cell>
          <cell r="G167">
            <v>3.5095126521037102E-8</v>
          </cell>
          <cell r="H167">
            <v>8.6902965495652398E-7</v>
          </cell>
          <cell r="I167">
            <v>6.1314438391152195E-8</v>
          </cell>
          <cell r="J167">
            <v>2.1918908317630001E-7</v>
          </cell>
          <cell r="K167">
            <v>2.93484105916582E-7</v>
          </cell>
          <cell r="L167">
            <v>9.4629066296328796E-7</v>
          </cell>
          <cell r="M167">
            <v>9.011096921442E-7</v>
          </cell>
          <cell r="N167">
            <v>7.9107813237014907E-5</v>
          </cell>
          <cell r="O167">
            <v>0.21978472973962501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/>
          <cell r="F168">
            <v>1.8231197658809299E-6</v>
          </cell>
          <cell r="G168">
            <v>1.85821489240196E-6</v>
          </cell>
          <cell r="H168">
            <v>2.72724454735849E-6</v>
          </cell>
          <cell r="I168">
            <v>2.7685498461346863E-6</v>
          </cell>
          <cell r="J168">
            <v>3.0077480689259399E-6</v>
          </cell>
          <cell r="K168">
            <v>3.2047865826526868E-6</v>
          </cell>
          <cell r="L168">
            <v>4.2475228378058097E-6</v>
          </cell>
          <cell r="M168">
            <v>5.0283273229016162E-6</v>
          </cell>
          <cell r="N168">
            <v>8.4150562534059155E-5</v>
          </cell>
          <cell r="O168">
            <v>0.219868986185392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2.9833652934733645E-5</v>
          </cell>
          <cell r="E169">
            <v>8.1833994519082639E-4</v>
          </cell>
          <cell r="F169">
            <v>8.1701634823137434E-4</v>
          </cell>
          <cell r="G169">
            <v>8.0728774110202161E-4</v>
          </cell>
          <cell r="H169">
            <v>8.1222584007716546E-4</v>
          </cell>
          <cell r="I169">
            <v>8.1150390660182398E-4</v>
          </cell>
          <cell r="J169">
            <v>8.1412084204222153E-4</v>
          </cell>
          <cell r="K169">
            <v>5.521447173316385E-4</v>
          </cell>
          <cell r="L169">
            <v>7.176307948879262E-5</v>
          </cell>
          <cell r="M169">
            <v>8.3112795100892786E-5</v>
          </cell>
          <cell r="N169">
            <v>8.625936331304881E-5</v>
          </cell>
          <cell r="O169">
            <v>8.8807513067592513E-5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2.9833652934733645E-5</v>
          </cell>
          <cell r="E170">
            <v>8.1833994519082639E-4</v>
          </cell>
          <cell r="F170">
            <v>8.1701634823137434E-4</v>
          </cell>
          <cell r="G170">
            <v>8.0728774110202161E-4</v>
          </cell>
          <cell r="H170">
            <v>8.1222584007716546E-4</v>
          </cell>
          <cell r="I170">
            <v>8.1150390660182398E-4</v>
          </cell>
          <cell r="J170">
            <v>8.1412084204222153E-4</v>
          </cell>
          <cell r="K170">
            <v>5.521447173316385E-4</v>
          </cell>
          <cell r="L170">
            <v>7.176307948879262E-5</v>
          </cell>
          <cell r="M170">
            <v>8.3112795100892786E-5</v>
          </cell>
          <cell r="N170">
            <v>8.625936331304881E-5</v>
          </cell>
          <cell r="O170">
            <v>8.8807513067592513E-5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5.9609153788392804E-8</v>
          </cell>
          <cell r="E171">
            <v>5.6654065732475401E-5</v>
          </cell>
          <cell r="F171"/>
          <cell r="G171"/>
          <cell r="H171"/>
          <cell r="I171">
            <v>1.22274210920269E-8</v>
          </cell>
          <cell r="J171"/>
          <cell r="K171">
            <v>5.95726002387238E-8</v>
          </cell>
          <cell r="L171">
            <v>4.67840858459795E-6</v>
          </cell>
          <cell r="M171">
            <v>3.6069319343482801E-8</v>
          </cell>
          <cell r="N171">
            <v>1.00186195915779E-6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5.9609153788392804E-8</v>
          </cell>
          <cell r="E172">
            <v>5.6713674886263801E-5</v>
          </cell>
          <cell r="F172">
            <v>5.6713674886263801E-5</v>
          </cell>
          <cell r="G172">
            <v>5.6713674886263801E-5</v>
          </cell>
          <cell r="H172">
            <v>5.6713674886263801E-5</v>
          </cell>
          <cell r="I172">
            <v>5.6725902307355802E-5</v>
          </cell>
          <cell r="J172">
            <v>5.6725902307355802E-5</v>
          </cell>
          <cell r="K172">
            <v>3.8325885753826002E-5</v>
          </cell>
          <cell r="L172">
            <v>4.7502086059287001E-6</v>
          </cell>
          <cell r="M172">
            <v>4.7862779252721802E-6</v>
          </cell>
          <cell r="N172">
            <v>5.7862256820278E-6</v>
          </cell>
          <cell r="O172">
            <v>5.7759124633379399E-6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28.61976940073556</v>
          </cell>
          <cell r="E173">
            <v>24.115736778201939</v>
          </cell>
          <cell r="F173">
            <v>27.774989577318369</v>
          </cell>
          <cell r="G173">
            <v>20.953104633423756</v>
          </cell>
          <cell r="H173">
            <v>10.999710215839977</v>
          </cell>
          <cell r="I173">
            <v>8.997969807244262</v>
          </cell>
          <cell r="J173">
            <v>7.5043150853962741</v>
          </cell>
          <cell r="K173">
            <v>1.7734447803180555</v>
          </cell>
          <cell r="L173">
            <v>1.3529667069317969E-3</v>
          </cell>
          <cell r="M173">
            <v>1.3598987859991942</v>
          </cell>
          <cell r="N173">
            <v>0.69201762996763116</v>
          </cell>
          <cell r="O173">
            <v>0.69127803098339358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2005.1531861445101</v>
          </cell>
          <cell r="E174">
            <v>1688.1148386810801</v>
          </cell>
          <cell r="F174">
            <v>1941.7173831601999</v>
          </cell>
          <cell r="G174">
            <v>1461.6158831072401</v>
          </cell>
          <cell r="H174">
            <v>765.63351408783603</v>
          </cell>
          <cell r="I174">
            <v>624.94398923622202</v>
          </cell>
          <cell r="J174">
            <v>520.07567356298398</v>
          </cell>
          <cell r="K174">
            <v>122.640553173858</v>
          </cell>
          <cell r="L174">
            <v>9.3562871088757896E-2</v>
          </cell>
          <cell r="M174">
            <v>94.042251118463696</v>
          </cell>
          <cell r="N174">
            <v>47.855690736574097</v>
          </cell>
          <cell r="O174">
            <v>47.8045446114958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35.552361456462954</v>
          </cell>
          <cell r="E175">
            <v>29.931114161012061</v>
          </cell>
          <cell r="F175">
            <v>34.427613176599252</v>
          </cell>
          <cell r="G175">
            <v>25.915175232397917</v>
          </cell>
          <cell r="H175">
            <v>13.575062306521897</v>
          </cell>
          <cell r="I175">
            <v>11.080567185039374</v>
          </cell>
          <cell r="J175">
            <v>9.2211998858685078</v>
          </cell>
          <cell r="K175">
            <v>2.1744778931535111</v>
          </cell>
          <cell r="L175">
            <v>1.6589161540559898E-3</v>
          </cell>
          <cell r="M175">
            <v>1.6674157999727623</v>
          </cell>
          <cell r="N175">
            <v>0.84850515490379685</v>
          </cell>
          <cell r="O175">
            <v>0.84759830871446373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5.3501455219325503E-6</v>
          </cell>
          <cell r="F176">
            <v>4.6677034808374201E-6</v>
          </cell>
          <cell r="G176">
            <v>4.3394537253049898E-6</v>
          </cell>
          <cell r="H176">
            <v>0.38905732174561602</v>
          </cell>
          <cell r="I176">
            <v>0.14898453355414601</v>
          </cell>
          <cell r="J176">
            <v>6.9632504209707701E-6</v>
          </cell>
          <cell r="K176">
            <v>1.8034069904282799E-5</v>
          </cell>
          <cell r="L176">
            <v>2.0795526011475601E-5</v>
          </cell>
          <cell r="M176">
            <v>7.5540960862342105E-2</v>
          </cell>
          <cell r="N176">
            <v>4.76066582429479E-6</v>
          </cell>
          <cell r="O176">
            <v>7.8273591877489305E-6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1.5565804014656071</v>
          </cell>
          <cell r="F177">
            <v>1.5565770422963825</v>
          </cell>
          <cell r="G177">
            <v>1.496058066408821</v>
          </cell>
          <cell r="H177">
            <v>0.7770332685518907</v>
          </cell>
          <cell r="I177">
            <v>0.53804235791070432</v>
          </cell>
          <cell r="J177">
            <v>0.53803340868376537</v>
          </cell>
          <cell r="K177">
            <v>0.14865187890182482</v>
          </cell>
          <cell r="L177">
            <v>1.2887176782750212E-4</v>
          </cell>
          <cell r="M177">
            <v>7.5573717244093508E-2</v>
          </cell>
          <cell r="N177">
            <v>7.520973893103064E-2</v>
          </cell>
          <cell r="O177">
            <v>7.5186997877630446E-2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2.1537876059686618E-2</v>
          </cell>
          <cell r="F178">
            <v>2.0048110557868322E-2</v>
          </cell>
          <cell r="G178">
            <v>2.3485480784711049E-2</v>
          </cell>
          <cell r="H178">
            <v>1.3561406354125312E-2</v>
          </cell>
          <cell r="I178">
            <v>2.1946633112183349E-3</v>
          </cell>
          <cell r="J178">
            <v>1.1391664024767594E-3</v>
          </cell>
          <cell r="K178">
            <v>2.5588386834758946E-4</v>
          </cell>
          <cell r="L178">
            <v>3.3796407417246359E-4</v>
          </cell>
          <cell r="M178">
            <v>2.4231505715493324E-3</v>
          </cell>
          <cell r="N178">
            <v>3.7207201072143268E-4</v>
          </cell>
          <cell r="O178">
            <v>7.7285713842058907E-4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2.1537876059686618E-2</v>
          </cell>
          <cell r="F179">
            <v>2.0048110557868322E-2</v>
          </cell>
          <cell r="G179">
            <v>2.3485480784711049E-2</v>
          </cell>
          <cell r="H179">
            <v>1.3561406354125312E-2</v>
          </cell>
          <cell r="I179">
            <v>2.1946633112183349E-3</v>
          </cell>
          <cell r="J179">
            <v>1.1391664024767594E-3</v>
          </cell>
          <cell r="K179">
            <v>2.5588386834758946E-4</v>
          </cell>
          <cell r="L179">
            <v>3.3796407417246359E-4</v>
          </cell>
          <cell r="M179">
            <v>2.4231505715493324E-3</v>
          </cell>
          <cell r="N179">
            <v>3.7207201072143268E-4</v>
          </cell>
          <cell r="O179">
            <v>7.7285713842058907E-4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3.1395799480611599E-3</v>
          </cell>
          <cell r="F180">
            <v>1.50448105141122E-6</v>
          </cell>
          <cell r="G180">
            <v>2.9109248434352602E-4</v>
          </cell>
          <cell r="H180">
            <v>1.05919104808144E-4</v>
          </cell>
          <cell r="I180">
            <v>2.6835789739656399E-6</v>
          </cell>
          <cell r="J180">
            <v>6.5972629216735503E-5</v>
          </cell>
          <cell r="K180">
            <v>1.1168687377972901E-4</v>
          </cell>
          <cell r="L180">
            <v>1.7955295794130499E-6</v>
          </cell>
          <cell r="M180">
            <v>2.6328979610733603E-4</v>
          </cell>
          <cell r="N180">
            <v>6.1107522773675496E-7</v>
          </cell>
          <cell r="O180">
            <v>6.7694287180426705E-4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3.1395799480611599E-3</v>
          </cell>
          <cell r="F181">
            <v>3.1410844291125698E-3</v>
          </cell>
          <cell r="G181">
            <v>3.4321769134561001E-3</v>
          </cell>
          <cell r="H181">
            <v>2.00706038755877E-3</v>
          </cell>
          <cell r="I181">
            <v>3.4463167360210202E-4</v>
          </cell>
          <cell r="J181">
            <v>1.74575312998845E-4</v>
          </cell>
          <cell r="K181">
            <v>1.8034308197043E-4</v>
          </cell>
          <cell r="L181">
            <v>1.7112630365067301E-4</v>
          </cell>
          <cell r="M181">
            <v>3.7677219946647799E-4</v>
          </cell>
          <cell r="N181">
            <v>2.8490938734327602E-4</v>
          </cell>
          <cell r="O181">
            <v>9.4084374313934001E-4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1.401128182164096</v>
          </cell>
          <cell r="E182">
            <v>1.6077980889531482</v>
          </cell>
          <cell r="F182">
            <v>1.607798555742844</v>
          </cell>
          <cell r="G182">
            <v>1.6077978505390433</v>
          </cell>
          <cell r="H182">
            <v>1.607798089580317</v>
          </cell>
          <cell r="I182">
            <v>1.6077983105419675</v>
          </cell>
          <cell r="J182">
            <v>1.6077991656256196</v>
          </cell>
          <cell r="K182">
            <v>1.6077993612831147</v>
          </cell>
          <cell r="L182">
            <v>1.6077990292331128</v>
          </cell>
          <cell r="M182">
            <v>1.6077998990216704</v>
          </cell>
          <cell r="N182">
            <v>1.6078016387967493</v>
          </cell>
          <cell r="O182">
            <v>1.6078031222676572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1.401128182164096</v>
          </cell>
          <cell r="E183">
            <v>1.6077980889531482</v>
          </cell>
          <cell r="F183">
            <v>1.607798555742844</v>
          </cell>
          <cell r="G183">
            <v>1.6077978505390433</v>
          </cell>
          <cell r="H183">
            <v>1.607798089580317</v>
          </cell>
          <cell r="I183">
            <v>1.6077983105419675</v>
          </cell>
          <cell r="J183">
            <v>1.6077991656256196</v>
          </cell>
          <cell r="K183">
            <v>1.6077993612831147</v>
          </cell>
          <cell r="L183">
            <v>1.6077990292331128</v>
          </cell>
          <cell r="M183">
            <v>1.6077998990216704</v>
          </cell>
          <cell r="N183">
            <v>1.6078016387967493</v>
          </cell>
          <cell r="O183">
            <v>1.6078031222676572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1.55680909129344</v>
          </cell>
          <cell r="E184">
            <v>1.7864423210590519</v>
          </cell>
          <cell r="F184">
            <v>1.7864428397142731</v>
          </cell>
          <cell r="G184">
            <v>1.7864420561544938</v>
          </cell>
          <cell r="H184">
            <v>1.7864423217559076</v>
          </cell>
          <cell r="I184">
            <v>1.7864425672688531</v>
          </cell>
          <cell r="J184">
            <v>1.7864435173618018</v>
          </cell>
          <cell r="K184">
            <v>1.7864437347590179</v>
          </cell>
          <cell r="L184">
            <v>1.7864433658145713</v>
          </cell>
          <cell r="M184">
            <v>1.7864443322462991</v>
          </cell>
          <cell r="N184">
            <v>1.78644626532972</v>
          </cell>
          <cell r="O184">
            <v>1.7864479136307314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8.6566842414552203E-5</v>
          </cell>
          <cell r="E185">
            <v>1.46251552923208E-2</v>
          </cell>
          <cell r="F185">
            <v>3.7008653051515598E-7</v>
          </cell>
          <cell r="G185">
            <v>3.8115094233685999E-4</v>
          </cell>
          <cell r="H185">
            <v>8.1033392272318802E-2</v>
          </cell>
          <cell r="I185">
            <v>3.2581328806641302E-2</v>
          </cell>
          <cell r="J185">
            <v>1.10095229379737E-3</v>
          </cell>
          <cell r="K185">
            <v>8.0819131650637505E-2</v>
          </cell>
          <cell r="L185">
            <v>2.6965641588809999E-2</v>
          </cell>
          <cell r="M185">
            <v>6.0757263871357697E-3</v>
          </cell>
          <cell r="N185">
            <v>7.5698642942517297E-2</v>
          </cell>
          <cell r="O185">
            <v>3.2769849515938497E-2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9.978562296269515E-2</v>
          </cell>
          <cell r="E186">
            <v>0.11441076155908909</v>
          </cell>
          <cell r="F186">
            <v>0.11441100910077846</v>
          </cell>
          <cell r="G186">
            <v>0.1147921026757759</v>
          </cell>
          <cell r="H186">
            <v>0.11478557598752193</v>
          </cell>
          <cell r="I186">
            <v>0.11392330803279807</v>
          </cell>
          <cell r="J186">
            <v>0.11471556938506915</v>
          </cell>
          <cell r="K186">
            <v>0.11450124262259581</v>
          </cell>
          <cell r="L186">
            <v>0.11374594663513432</v>
          </cell>
          <cell r="M186">
            <v>0.11386032111802573</v>
          </cell>
          <cell r="N186">
            <v>0.11450610476816873</v>
          </cell>
          <cell r="O186">
            <v>0.11454402252521885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1.3664296147742778E-4</v>
          </cell>
          <cell r="F187">
            <v>1.3653142423451485E-4</v>
          </cell>
          <cell r="G187">
            <v>1.2536018355893929E-4</v>
          </cell>
          <cell r="H187">
            <v>1.3058144621591695E-4</v>
          </cell>
          <cell r="I187">
            <v>1.2984146652317841E-4</v>
          </cell>
          <cell r="J187">
            <v>1.3254574309434612E-4</v>
          </cell>
          <cell r="K187">
            <v>9.5869570340364631E-5</v>
          </cell>
          <cell r="L187">
            <v>4.8969700034272003E-5</v>
          </cell>
          <cell r="M187">
            <v>6.0515130680208407E-5</v>
          </cell>
          <cell r="N187">
            <v>6.4760523508784659E-5</v>
          </cell>
          <cell r="O187">
            <v>6.7986890689959568E-5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1.3664296147742778E-4</v>
          </cell>
          <cell r="F188">
            <v>1.3653142423451485E-4</v>
          </cell>
          <cell r="G188">
            <v>1.2536018355893929E-4</v>
          </cell>
          <cell r="H188">
            <v>1.3058144621591695E-4</v>
          </cell>
          <cell r="I188">
            <v>1.2984146652317841E-4</v>
          </cell>
          <cell r="J188">
            <v>1.3254574309434612E-4</v>
          </cell>
          <cell r="K188">
            <v>9.5869570340364631E-5</v>
          </cell>
          <cell r="L188">
            <v>4.8969700034272003E-5</v>
          </cell>
          <cell r="M188">
            <v>6.0515130680208407E-5</v>
          </cell>
          <cell r="N188">
            <v>6.4760523508784659E-5</v>
          </cell>
          <cell r="O188">
            <v>6.7986890689959568E-5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8.51851145410706E-6</v>
          </cell>
          <cell r="F189"/>
          <cell r="G189"/>
          <cell r="H189"/>
          <cell r="I189">
            <v>1.2713952096793501E-8</v>
          </cell>
          <cell r="J189"/>
          <cell r="K189">
            <v>1.5301770389862499E-7</v>
          </cell>
          <cell r="L189">
            <v>2.9781927384148601E-6</v>
          </cell>
          <cell r="M189">
            <v>4.2755303713791603E-8</v>
          </cell>
          <cell r="N189">
            <v>1.08113952712322E-6</v>
          </cell>
          <cell r="O189">
            <v>1.0130639958192101E-8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8.51851145410706E-6</v>
          </cell>
          <cell r="F190">
            <v>8.51851145410706E-6</v>
          </cell>
          <cell r="G190">
            <v>8.51851145410706E-6</v>
          </cell>
          <cell r="H190">
            <v>8.51851145410706E-6</v>
          </cell>
          <cell r="I190">
            <v>8.5312254062038493E-6</v>
          </cell>
          <cell r="J190">
            <v>8.5312254062038493E-6</v>
          </cell>
          <cell r="K190">
            <v>5.9145584452536703E-6</v>
          </cell>
          <cell r="L190">
            <v>3.1439243944102802E-6</v>
          </cell>
          <cell r="M190">
            <v>3.1866796981240702E-6</v>
          </cell>
          <cell r="N190">
            <v>4.26582885643103E-6</v>
          </cell>
          <cell r="O190">
            <v>4.26523591310869E-6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5.5892123714724662E-5</v>
          </cell>
          <cell r="F191">
            <v>5.5938687878553284E-5</v>
          </cell>
          <cell r="G191">
            <v>4.468523998992642E-5</v>
          </cell>
          <cell r="H191">
            <v>4.99188845065859E-5</v>
          </cell>
          <cell r="I191">
            <v>4.9132727142729699E-5</v>
          </cell>
          <cell r="J191">
            <v>5.1851992909594722E-5</v>
          </cell>
          <cell r="K191">
            <v>5.1009662981214638E-5</v>
          </cell>
          <cell r="L191">
            <v>3.1256276972851149E-5</v>
          </cell>
          <cell r="M191">
            <v>4.2851167541906117E-5</v>
          </cell>
          <cell r="N191">
            <v>4.5607464761038749E-5</v>
          </cell>
          <cell r="O191">
            <v>4.9949064898906194E-5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5.5892123714724662E-5</v>
          </cell>
          <cell r="F192">
            <v>5.5938687878553284E-5</v>
          </cell>
          <cell r="G192">
            <v>4.468523998992642E-5</v>
          </cell>
          <cell r="H192">
            <v>4.99188845065859E-5</v>
          </cell>
          <cell r="I192">
            <v>4.9132727142729699E-5</v>
          </cell>
          <cell r="J192">
            <v>5.1851992909594722E-5</v>
          </cell>
          <cell r="K192">
            <v>5.1009662981214638E-5</v>
          </cell>
          <cell r="L192">
            <v>3.1256276972851149E-5</v>
          </cell>
          <cell r="M192">
            <v>4.2851167541906117E-5</v>
          </cell>
          <cell r="N192">
            <v>4.5607464761038749E-5</v>
          </cell>
          <cell r="O192">
            <v>4.9949064898906194E-5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2.8163033534617001E-6</v>
          </cell>
          <cell r="F193"/>
          <cell r="G193"/>
          <cell r="H193"/>
          <cell r="I193">
            <v>1.0189184869364099E-8</v>
          </cell>
          <cell r="J193"/>
          <cell r="K193">
            <v>8.3316546561138298E-7</v>
          </cell>
          <cell r="L193">
            <v>1.0468081934129E-6</v>
          </cell>
          <cell r="M193">
            <v>4.5968559265470801E-8</v>
          </cell>
          <cell r="N193">
            <v>9.7799136637708193E-7</v>
          </cell>
          <cell r="O193">
            <v>1.05133004842304E-8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2.8163033534617001E-6</v>
          </cell>
          <cell r="F194">
            <v>2.8163033534617001E-6</v>
          </cell>
          <cell r="G194">
            <v>2.8163033534617001E-6</v>
          </cell>
          <cell r="H194">
            <v>2.8163033534617001E-6</v>
          </cell>
          <cell r="I194">
            <v>2.8264925383310601E-6</v>
          </cell>
          <cell r="J194">
            <v>2.8264925383310601E-6</v>
          </cell>
          <cell r="K194">
            <v>2.74397311560619E-6</v>
          </cell>
          <cell r="L194">
            <v>1.89016284389365E-6</v>
          </cell>
          <cell r="M194">
            <v>1.9361314031591199E-6</v>
          </cell>
          <cell r="N194">
            <v>2.9125276529530501E-6</v>
          </cell>
          <cell r="O194">
            <v>2.9144468851510702E-6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1.9861554374002442E-5</v>
          </cell>
          <cell r="F195">
            <v>2.0117274262455842E-5</v>
          </cell>
          <cell r="G195">
            <v>9.1362232346510508E-6</v>
          </cell>
          <cell r="H195">
            <v>1.4377844285062779E-5</v>
          </cell>
          <cell r="I195">
            <v>1.3541984494308875E-5</v>
          </cell>
          <cell r="J195">
            <v>1.6218167098734273E-5</v>
          </cell>
          <cell r="K195">
            <v>2.0484753820719888E-5</v>
          </cell>
          <cell r="L195">
            <v>1.1169332832130274E-5</v>
          </cell>
          <cell r="M195">
            <v>2.2609712413871964E-5</v>
          </cell>
          <cell r="N195">
            <v>1.8420270723510673E-5</v>
          </cell>
          <cell r="O195">
            <v>2.7391051875189188E-5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1.9861554374002442E-5</v>
          </cell>
          <cell r="F196">
            <v>2.0117274262455842E-5</v>
          </cell>
          <cell r="G196">
            <v>9.1362232346510508E-6</v>
          </cell>
          <cell r="H196">
            <v>1.4377844285062779E-5</v>
          </cell>
          <cell r="I196">
            <v>1.3541984494308875E-5</v>
          </cell>
          <cell r="J196">
            <v>1.6218167098734273E-5</v>
          </cell>
          <cell r="K196">
            <v>2.0484753820719888E-5</v>
          </cell>
          <cell r="L196">
            <v>1.1169332832130274E-5</v>
          </cell>
          <cell r="M196">
            <v>2.2609712413871964E-5</v>
          </cell>
          <cell r="N196">
            <v>1.8420270723510673E-5</v>
          </cell>
          <cell r="O196">
            <v>2.7391051875189188E-5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2.7300006567638598E-7</v>
          </cell>
          <cell r="F197"/>
          <cell r="G197">
            <v>3.07865981246372E-8</v>
          </cell>
          <cell r="H197"/>
          <cell r="I197"/>
          <cell r="J197"/>
          <cell r="K197">
            <v>3.7004257648860399E-7</v>
          </cell>
          <cell r="L197">
            <v>9.2655917590574396E-8</v>
          </cell>
          <cell r="M197">
            <v>3.49123508709404E-8</v>
          </cell>
          <cell r="N197">
            <v>4.8751224193361997E-7</v>
          </cell>
          <cell r="O197">
            <v>1.14933558721076E-8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2.7300006567638598E-7</v>
          </cell>
          <cell r="F198">
            <v>2.7300006567638598E-7</v>
          </cell>
          <cell r="G198">
            <v>3.0378666380102298E-7</v>
          </cell>
          <cell r="H198">
            <v>3.0378666380102298E-7</v>
          </cell>
          <cell r="I198">
            <v>3.0378666380102298E-7</v>
          </cell>
          <cell r="J198">
            <v>3.0378666380102298E-7</v>
          </cell>
          <cell r="K198">
            <v>5.8506677287027E-7</v>
          </cell>
          <cell r="L198">
            <v>4.8522494805303898E-7</v>
          </cell>
          <cell r="M198">
            <v>4.9761084495011904E-7</v>
          </cell>
          <cell r="N198">
            <v>9.851230868837389E-7</v>
          </cell>
          <cell r="O198">
            <v>9.9661644275584694E-7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9.1578075109209927</v>
          </cell>
          <cell r="E199">
            <v>10.275907622522553</v>
          </cell>
          <cell r="F199">
            <v>10.275907788291118</v>
          </cell>
          <cell r="G199">
            <v>10.736969812951505</v>
          </cell>
          <cell r="H199">
            <v>16.847855880478516</v>
          </cell>
          <cell r="I199">
            <v>16.847857858919387</v>
          </cell>
          <cell r="J199">
            <v>21.40285493130601</v>
          </cell>
          <cell r="K199">
            <v>27.457930285700016</v>
          </cell>
          <cell r="L199">
            <v>29.669550537416971</v>
          </cell>
          <cell r="M199">
            <v>30.038713203148323</v>
          </cell>
          <cell r="N199">
            <v>30.038720173616642</v>
          </cell>
          <cell r="O199">
            <v>30.038722773004974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2.8618148237160077</v>
          </cell>
          <cell r="E200">
            <v>3.1585781198310707</v>
          </cell>
          <cell r="F200">
            <v>3.0827723364873321</v>
          </cell>
          <cell r="G200">
            <v>3.0972028306590831</v>
          </cell>
          <cell r="H200">
            <v>4.7017272224591213</v>
          </cell>
          <cell r="I200">
            <v>4.5534750970052373</v>
          </cell>
          <cell r="J200">
            <v>5.6323302450805333</v>
          </cell>
          <cell r="K200">
            <v>7.0404949450512806</v>
          </cell>
          <cell r="L200">
            <v>7.6075770608761539</v>
          </cell>
          <cell r="M200">
            <v>7.702234154653417</v>
          </cell>
          <cell r="N200">
            <v>7.7022359419529849</v>
          </cell>
          <cell r="O200">
            <v>7.7022366084628162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9.1578075109209927</v>
          </cell>
          <cell r="E201">
            <v>10.275907622522553</v>
          </cell>
          <cell r="F201">
            <v>10.275907788291118</v>
          </cell>
          <cell r="G201">
            <v>10.736969812951505</v>
          </cell>
          <cell r="H201">
            <v>16.847855880478516</v>
          </cell>
          <cell r="I201">
            <v>16.847857858919387</v>
          </cell>
          <cell r="J201">
            <v>21.40285493130601</v>
          </cell>
          <cell r="K201">
            <v>27.457930285700016</v>
          </cell>
          <cell r="L201">
            <v>29.669550537416971</v>
          </cell>
          <cell r="M201">
            <v>30.038713203148323</v>
          </cell>
          <cell r="N201">
            <v>30.038720173616642</v>
          </cell>
          <cell r="O201">
            <v>30.038722773004974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8.0710960727798794E-8</v>
          </cell>
          <cell r="E202">
            <v>9.0328781480034995E-2</v>
          </cell>
          <cell r="F202">
            <v>7.4682282763352196E-6</v>
          </cell>
          <cell r="G202">
            <v>3.7256694666555602E-2</v>
          </cell>
          <cell r="H202">
            <v>1.08815161624723</v>
          </cell>
          <cell r="I202">
            <v>0.24279977902584299</v>
          </cell>
          <cell r="J202">
            <v>0.39816909221512098</v>
          </cell>
          <cell r="K202">
            <v>1.58122310700977</v>
          </cell>
          <cell r="L202">
            <v>0.43726598057514898</v>
          </cell>
          <cell r="M202">
            <v>0.412561347265054</v>
          </cell>
          <cell r="N202">
            <v>1.4465596255187101</v>
          </cell>
          <cell r="O202">
            <v>0.56775020326908299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0.73983800863632565</v>
          </cell>
          <cell r="E203">
            <v>0.830166777472374</v>
          </cell>
          <cell r="F203">
            <v>0.83017419437492912</v>
          </cell>
          <cell r="G203">
            <v>0.86743087427378196</v>
          </cell>
          <cell r="H203">
            <v>1.3635605262756982</v>
          </cell>
          <cell r="I203">
            <v>1.3611215996119079</v>
          </cell>
          <cell r="J203">
            <v>1.7291204392872348</v>
          </cell>
          <cell r="K203">
            <v>2.2221918784020986</v>
          </cell>
          <cell r="L203">
            <v>2.4012096895353605</v>
          </cell>
          <cell r="M203">
            <v>2.4310503287695489</v>
          </cell>
          <cell r="N203">
            <v>2.437836792887969</v>
          </cell>
          <cell r="O203">
            <v>2.4268710800440196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3.239891715246447</v>
          </cell>
          <cell r="E204">
            <v>3.6354570693089401</v>
          </cell>
          <cell r="F204">
            <v>4.9690971114106333</v>
          </cell>
          <cell r="G204">
            <v>7.4802337566926713</v>
          </cell>
          <cell r="H204">
            <v>11.507532801752113</v>
          </cell>
          <cell r="I204">
            <v>9.5937923455616421</v>
          </cell>
          <cell r="J204">
            <v>12.813854194892182</v>
          </cell>
          <cell r="K204">
            <v>16.402125896684371</v>
          </cell>
          <cell r="L204">
            <v>17.150947110029254</v>
          </cell>
          <cell r="M204">
            <v>16.707598196118322</v>
          </cell>
          <cell r="N204">
            <v>16.864741123861506</v>
          </cell>
          <cell r="O204">
            <v>19.243750587094176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1.1488977713639879</v>
          </cell>
          <cell r="E205">
            <v>1.2864320839734407</v>
          </cell>
          <cell r="F205">
            <v>1.7527679405328529</v>
          </cell>
          <cell r="G205">
            <v>2.6246434234009359</v>
          </cell>
          <cell r="H205">
            <v>3.9274855978676149</v>
          </cell>
          <cell r="I205">
            <v>3.1873064270968912</v>
          </cell>
          <cell r="J205">
            <v>4.1807028368326815</v>
          </cell>
          <cell r="K205">
            <v>5.2570916335526805</v>
          </cell>
          <cell r="L205">
            <v>5.4970984327016836</v>
          </cell>
          <cell r="M205">
            <v>5.3549994218327983</v>
          </cell>
          <cell r="N205">
            <v>5.4053657448274022</v>
          </cell>
          <cell r="O205">
            <v>6.1678687779148005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1.7088658433544199E-6</v>
          </cell>
          <cell r="E206">
            <v>3.2769522320489602E-2</v>
          </cell>
          <cell r="F206">
            <v>9.3511930798854503E-2</v>
          </cell>
          <cell r="G206">
            <v>0.171638158383529</v>
          </cell>
          <cell r="H206">
            <v>0.44854629252524097</v>
          </cell>
          <cell r="I206">
            <v>4.66780327075796E-2</v>
          </cell>
          <cell r="J206">
            <v>0.37824086768978699</v>
          </cell>
          <cell r="K206">
            <v>0.69616494350614999</v>
          </cell>
          <cell r="L206">
            <v>0.14080457443516201</v>
          </cell>
          <cell r="M206">
            <v>0.30499345415553902</v>
          </cell>
          <cell r="N206">
            <v>0.62823752684179401</v>
          </cell>
          <cell r="O206">
            <v>0.36957607625442102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0.21335437128508436</v>
          </cell>
          <cell r="E207">
            <v>0.24612386602168629</v>
          </cell>
          <cell r="F207">
            <v>0.33963573674492292</v>
          </cell>
          <cell r="G207">
            <v>0.51127385781952983</v>
          </cell>
          <cell r="H207">
            <v>0.78581551576298547</v>
          </cell>
          <cell r="I207">
            <v>0.65384594498927129</v>
          </cell>
          <cell r="J207">
            <v>0.87346511433320262</v>
          </cell>
          <cell r="K207">
            <v>1.1210836873544463</v>
          </cell>
          <cell r="L207">
            <v>1.1722673338079699</v>
          </cell>
          <cell r="M207">
            <v>1.1419628083086488</v>
          </cell>
          <cell r="N207">
            <v>1.1527044288174566</v>
          </cell>
          <cell r="O207">
            <v>1.3028069081210751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5.6086424263861785</v>
          </cell>
          <cell r="E208">
            <v>6.0095209789843889</v>
          </cell>
          <cell r="F208">
            <v>6.1300367938198033</v>
          </cell>
          <cell r="G208">
            <v>7.6934632422489759</v>
          </cell>
          <cell r="H208">
            <v>6.9673213549064421</v>
          </cell>
          <cell r="I208">
            <v>10.984477547958944</v>
          </cell>
          <cell r="J208">
            <v>13.595249724153046</v>
          </cell>
          <cell r="K208">
            <v>13.86098229925342</v>
          </cell>
          <cell r="L208">
            <v>13.749855507953926</v>
          </cell>
          <cell r="M208">
            <v>13.589952385150305</v>
          </cell>
          <cell r="N208">
            <v>14.18189357771668</v>
          </cell>
          <cell r="O208">
            <v>14.195074704197015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1.4600747695264568E-5</v>
          </cell>
          <cell r="F209">
            <v>3.7313301795537167E-3</v>
          </cell>
          <cell r="G209">
            <v>7.0787798714709197E-5</v>
          </cell>
          <cell r="H209">
            <v>1.2081750583117388E-3</v>
          </cell>
          <cell r="I209">
            <v>2.4997430532992131E-2</v>
          </cell>
          <cell r="J209">
            <v>4.0510591849785192E-2</v>
          </cell>
          <cell r="K209">
            <v>4.4580114900622227E-2</v>
          </cell>
          <cell r="L209">
            <v>3.7917634522569722E-2</v>
          </cell>
          <cell r="M209">
            <v>5.6567607026421683E-2</v>
          </cell>
          <cell r="N209">
            <v>6.5731373321451056E-2</v>
          </cell>
          <cell r="O209">
            <v>8.8199062519150287E-2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5.6086424263861785</v>
          </cell>
          <cell r="E210">
            <v>6.0095355797320833</v>
          </cell>
          <cell r="F210">
            <v>6.1337681239993547</v>
          </cell>
          <cell r="G210">
            <v>7.6935340300476946</v>
          </cell>
          <cell r="H210">
            <v>6.9685295299647478</v>
          </cell>
          <cell r="I210">
            <v>11.009474978491937</v>
          </cell>
          <cell r="J210">
            <v>13.635760316002832</v>
          </cell>
          <cell r="K210">
            <v>13.905562414154048</v>
          </cell>
          <cell r="L210">
            <v>13.78777314247648</v>
          </cell>
          <cell r="M210">
            <v>13.646519992176732</v>
          </cell>
          <cell r="N210">
            <v>14.247624951038116</v>
          </cell>
          <cell r="O210">
            <v>14.283273766716167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1.6010653711618631E-5</v>
          </cell>
          <cell r="F211">
            <v>1.6178417808727252E-5</v>
          </cell>
          <cell r="G211">
            <v>4.7954044834469286E-6</v>
          </cell>
          <cell r="H211">
            <v>9.9485979791333563E-6</v>
          </cell>
          <cell r="I211">
            <v>9.0358046639670859E-6</v>
          </cell>
          <cell r="J211">
            <v>1.1641931038146211E-5</v>
          </cell>
          <cell r="K211">
            <v>1.2094885535167224E-5</v>
          </cell>
          <cell r="L211">
            <v>4.6720541829067282E-6</v>
          </cell>
          <cell r="M211">
            <v>1.5978795433034379E-5</v>
          </cell>
          <cell r="N211">
            <v>6.6778523633994084E-6</v>
          </cell>
          <cell r="O211">
            <v>2.0644734744764055E-5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1.6010653711618631E-5</v>
          </cell>
          <cell r="F212">
            <v>1.6178417808727252E-5</v>
          </cell>
          <cell r="G212">
            <v>4.7954044834469286E-6</v>
          </cell>
          <cell r="H212">
            <v>9.9485979791333563E-6</v>
          </cell>
          <cell r="I212">
            <v>9.0358046639670859E-6</v>
          </cell>
          <cell r="J212">
            <v>1.1641931038146211E-5</v>
          </cell>
          <cell r="K212">
            <v>1.2094885535167224E-5</v>
          </cell>
          <cell r="L212">
            <v>4.6720541829067282E-6</v>
          </cell>
          <cell r="M212">
            <v>1.5978795433034379E-5</v>
          </cell>
          <cell r="N212">
            <v>6.6778523633994084E-6</v>
          </cell>
          <cell r="O212">
            <v>2.0644734744764055E-5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/>
          <cell r="F213"/>
          <cell r="G213"/>
          <cell r="H213"/>
          <cell r="I213"/>
          <cell r="J213"/>
          <cell r="K213">
            <v>1.1813784702048101E-8</v>
          </cell>
          <cell r="L213">
            <v>2.4640481241686401E-8</v>
          </cell>
          <cell r="N213">
            <v>1.3202367446764199E-7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/>
          <cell r="F214"/>
          <cell r="G214"/>
          <cell r="H214"/>
          <cell r="I214"/>
          <cell r="J214"/>
          <cell r="K214">
            <v>1.1813784702048101E-8</v>
          </cell>
          <cell r="L214">
            <v>3.6454265943734403E-8</v>
          </cell>
          <cell r="M214">
            <v>3.6454265943734403E-8</v>
          </cell>
          <cell r="N214">
            <v>1.6847794041137701E-7</v>
          </cell>
          <cell r="O214">
            <v>1.6847794041137701E-7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4.2612079099368385</v>
          </cell>
          <cell r="E215">
            <v>4.6176496720824369</v>
          </cell>
          <cell r="F215">
            <v>4.8279084451698191</v>
          </cell>
          <cell r="G215">
            <v>5.2011185686693784</v>
          </cell>
          <cell r="H215">
            <v>5.5185288959191832</v>
          </cell>
          <cell r="I215">
            <v>5.5185328066684471</v>
          </cell>
          <cell r="J215">
            <v>5.5185392151753625</v>
          </cell>
          <cell r="K215">
            <v>9.9716974479232743</v>
          </cell>
          <cell r="L215">
            <v>9.9716953741643</v>
          </cell>
          <cell r="M215">
            <v>9.9716973082601612</v>
          </cell>
          <cell r="N215">
            <v>9.971698253342014</v>
          </cell>
          <cell r="O215">
            <v>10.535887181187936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4.2612079099368385</v>
          </cell>
          <cell r="E216">
            <v>4.6176496720824369</v>
          </cell>
          <cell r="F216">
            <v>4.8279084451698191</v>
          </cell>
          <cell r="G216">
            <v>5.2011185686693784</v>
          </cell>
          <cell r="H216">
            <v>5.5185288959191832</v>
          </cell>
          <cell r="I216">
            <v>5.5185328066684471</v>
          </cell>
          <cell r="J216">
            <v>5.5185392151753625</v>
          </cell>
          <cell r="K216">
            <v>9.9716974479232743</v>
          </cell>
          <cell r="L216">
            <v>9.9716953741643</v>
          </cell>
          <cell r="M216">
            <v>9.9716973082601612</v>
          </cell>
          <cell r="N216">
            <v>9.971698253342014</v>
          </cell>
          <cell r="O216">
            <v>10.535887181187936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1.3316274718552628</v>
          </cell>
          <cell r="E217">
            <v>1.4252005160748267</v>
          </cell>
          <cell r="F217">
            <v>1.4630025591423705</v>
          </cell>
          <cell r="G217">
            <v>1.5297407554909952</v>
          </cell>
          <cell r="H217">
            <v>1.5767225416911939</v>
          </cell>
          <cell r="I217">
            <v>1.5329257796301246</v>
          </cell>
          <cell r="J217">
            <v>1.4914970851825311</v>
          </cell>
          <cell r="K217">
            <v>2.6241309073482313</v>
          </cell>
          <cell r="L217">
            <v>2.6241303616221852</v>
          </cell>
          <cell r="M217">
            <v>2.6241308705947808</v>
          </cell>
          <cell r="N217">
            <v>2.6241311193005328</v>
          </cell>
          <cell r="O217">
            <v>2.7726018897863005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1.8256460566403999E-8</v>
          </cell>
          <cell r="E218">
            <v>3.4278843768865999E-8</v>
          </cell>
          <cell r="F218">
            <v>5.4201333556387098E-8</v>
          </cell>
          <cell r="G218">
            <v>1.59502260627121E-7</v>
          </cell>
          <cell r="H218">
            <v>0.32068572575300103</v>
          </cell>
          <cell r="I218">
            <v>0.111663949427161</v>
          </cell>
          <cell r="J218">
            <v>2.6308212161182299E-5</v>
          </cell>
          <cell r="K218">
            <v>0.67047618095180805</v>
          </cell>
          <cell r="L218">
            <v>9.2882208505804295E-2</v>
          </cell>
          <cell r="M218">
            <v>1.0717218635422399E-2</v>
          </cell>
          <cell r="N218">
            <v>0.58118398685700601</v>
          </cell>
          <cell r="O218">
            <v>0.23207847011011801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0.43061733171024857</v>
          </cell>
          <cell r="E219">
            <v>0.43061690720985502</v>
          </cell>
          <cell r="F219">
            <v>0.43061645933500098</v>
          </cell>
          <cell r="G219">
            <v>0.43061643921027104</v>
          </cell>
          <cell r="H219">
            <v>0.4323593982588288</v>
          </cell>
          <cell r="I219">
            <v>0.43234967026614785</v>
          </cell>
          <cell r="J219">
            <v>0.43237587702926716</v>
          </cell>
          <cell r="K219">
            <v>0.782166229371282</v>
          </cell>
          <cell r="L219">
            <v>0.78053846128804416</v>
          </cell>
          <cell r="M219">
            <v>0.77407536698703383</v>
          </cell>
          <cell r="N219">
            <v>0.77409404802811299</v>
          </cell>
          <cell r="O219">
            <v>0.82397929901592959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6.9494400084081753E-2</v>
          </cell>
          <cell r="E220">
            <v>0.17077964808311136</v>
          </cell>
          <cell r="F220">
            <v>8.2621758700624388E-3</v>
          </cell>
          <cell r="G220">
            <v>0.16928000284374961</v>
          </cell>
          <cell r="H220">
            <v>0.11092576730075437</v>
          </cell>
          <cell r="I220"/>
          <cell r="J220"/>
          <cell r="L220">
            <v>2.1193218267306246E-2</v>
          </cell>
          <cell r="M220">
            <v>2.2512164392156551E-2</v>
          </cell>
          <cell r="N220">
            <v>0.16961417261031542</v>
          </cell>
          <cell r="O220">
            <v>0.16772428096355008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1.0065363206532326E-3</v>
          </cell>
          <cell r="E221">
            <v>7.213945905162213E-4</v>
          </cell>
          <cell r="F221">
            <v>3.9058597189288772E-4</v>
          </cell>
          <cell r="G221">
            <v>2.008436059480033E-3</v>
          </cell>
          <cell r="H221">
            <v>6.0450020808288388E-2</v>
          </cell>
          <cell r="I221"/>
          <cell r="J221"/>
          <cell r="L221">
            <v>2.3573428565148175E-3</v>
          </cell>
          <cell r="M221">
            <v>9.8602481244255773E-4</v>
          </cell>
          <cell r="N221">
            <v>1.3808483170788116E-3</v>
          </cell>
          <cell r="O221">
            <v>2.7816204550026795E-3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7.050093640473501E-2</v>
          </cell>
          <cell r="E222">
            <v>0.17150104267362748</v>
          </cell>
          <cell r="F222">
            <v>8.6496740712307518E-3</v>
          </cell>
          <cell r="G222">
            <v>0.17128701591304016</v>
          </cell>
          <cell r="H222">
            <v>0.17137339067395693</v>
          </cell>
          <cell r="I222"/>
          <cell r="J222"/>
          <cell r="K222"/>
          <cell r="L222">
            <v>2.3548346920756334E-2</v>
          </cell>
          <cell r="M222">
            <v>2.3494753427322955E-2</v>
          </cell>
          <cell r="N222">
            <v>0.17099107627492133</v>
          </cell>
          <cell r="O222">
            <v>0.17050037340820973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6.9061264185945215E-2</v>
          </cell>
          <cell r="F223">
            <v>7.2907972906789076E-2</v>
          </cell>
          <cell r="G223">
            <v>7.4367359670795457E-4</v>
          </cell>
          <cell r="H223">
            <v>4.4004272326209597E-4</v>
          </cell>
          <cell r="I223">
            <v>1.6329087920856028E-4</v>
          </cell>
          <cell r="J223">
            <v>4.0658234967029348E-4</v>
          </cell>
          <cell r="K223">
            <v>7.4810794531758877E-4</v>
          </cell>
          <cell r="L223">
            <v>3.8932061522172878E-4</v>
          </cell>
          <cell r="M223">
            <v>7.0084140441632205E-4</v>
          </cell>
          <cell r="N223">
            <v>6.6672074735405591E-4</v>
          </cell>
          <cell r="O223">
            <v>1.1016270777480415E-3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7.2696067564152825E-2</v>
          </cell>
          <cell r="F224">
            <v>7.674523463872536E-2</v>
          </cell>
          <cell r="G224">
            <v>7.8281431232416247E-4</v>
          </cell>
          <cell r="H224">
            <v>4.6320286659168054E-4</v>
          </cell>
          <cell r="I224">
            <v>1.7188513600901057E-4</v>
          </cell>
          <cell r="J224">
            <v>4.2798142070557202E-4</v>
          </cell>
          <cell r="K224">
            <v>7.8748204770272528E-4</v>
          </cell>
          <cell r="L224">
            <v>4.0981117391760937E-4</v>
          </cell>
          <cell r="M224">
            <v>7.3772779412244432E-4</v>
          </cell>
          <cell r="N224">
            <v>7.0181131300426974E-4</v>
          </cell>
          <cell r="O224">
            <v>1.1596074502610964E-3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5.4045889353033002E-3</v>
          </cell>
          <cell r="F225"/>
          <cell r="G225"/>
          <cell r="H225">
            <v>2.1345115879345199E-5</v>
          </cell>
          <cell r="I225"/>
          <cell r="J225">
            <v>5.9822248882143299E-5</v>
          </cell>
          <cell r="L225">
            <v>1.25779931650807E-6</v>
          </cell>
          <cell r="M225">
            <v>8.8252943311623998E-5</v>
          </cell>
          <cell r="N225">
            <v>5.2926873518280797E-7</v>
          </cell>
          <cell r="O225">
            <v>5.8757984240459499E-5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5.4045889353033002E-3</v>
          </cell>
          <cell r="F226">
            <v>5.404282478751684E-3</v>
          </cell>
          <cell r="G226">
            <v>1.0124927445669986E-4</v>
          </cell>
          <cell r="H226">
            <v>5.8832833886040062E-5</v>
          </cell>
          <cell r="I226">
            <v>2.127015309349449E-5</v>
          </cell>
          <cell r="J226">
            <v>5.9998654646545798E-5</v>
          </cell>
          <cell r="K226">
            <v>5.9783982443479427E-5</v>
          </cell>
          <cell r="L226">
            <v>5.1962256849661855E-5</v>
          </cell>
          <cell r="M226">
            <v>8.9412790761572844E-5</v>
          </cell>
          <cell r="N226">
            <v>8.9108641436524516E-5</v>
          </cell>
          <cell r="O226">
            <v>1.4707320638881642E-4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3.4495586167716261E-5</v>
          </cell>
          <cell r="E227">
            <v>3.6034356281377604E-5</v>
          </cell>
          <cell r="F227">
            <v>1.3926096609305001E-4</v>
          </cell>
          <cell r="G227">
            <v>1.1809922344281457E-4</v>
          </cell>
          <cell r="H227">
            <v>1.6260460596408284E-4</v>
          </cell>
          <cell r="I227">
            <v>5.1828596327662562E-4</v>
          </cell>
          <cell r="J227">
            <v>4.2457307222722174E-4</v>
          </cell>
          <cell r="K227">
            <v>2.3899687022270336E-4</v>
          </cell>
          <cell r="L227">
            <v>3.6660194813378685E-4</v>
          </cell>
          <cell r="M227">
            <v>3.4463424341655186E-4</v>
          </cell>
          <cell r="N227">
            <v>6.0708888585472745E-4</v>
          </cell>
          <cell r="O227">
            <v>5.7407877025573506E-4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2.9330469229436805E-5</v>
          </cell>
          <cell r="E228">
            <v>3.3566463926969368E-5</v>
          </cell>
          <cell r="F228">
            <v>1.6362794010374776E-4</v>
          </cell>
          <cell r="G228">
            <v>1.3384287165892455E-4</v>
          </cell>
          <cell r="H228">
            <v>1.8353919734753098E-4</v>
          </cell>
          <cell r="I228">
            <v>5.9629530063928988E-4</v>
          </cell>
          <cell r="J228">
            <v>4.7295645709946664E-4</v>
          </cell>
          <cell r="K228">
            <v>2.5144312446343078E-4</v>
          </cell>
          <cell r="L228">
            <v>3.9898510408039185E-4</v>
          </cell>
          <cell r="M228">
            <v>3.6209547036221716E-4</v>
          </cell>
          <cell r="N228">
            <v>6.6290484462473557E-4</v>
          </cell>
          <cell r="O228">
            <v>5.9381686708577129E-4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7.2436016322543898E-6</v>
          </cell>
          <cell r="E229"/>
          <cell r="F229">
            <v>7.9414180125265695E-6</v>
          </cell>
          <cell r="G229">
            <v>1.51497593164927E-5</v>
          </cell>
          <cell r="H229">
            <v>8.1535353268611302E-5</v>
          </cell>
          <cell r="I229">
            <v>2.4568105728659801E-5</v>
          </cell>
          <cell r="J229">
            <v>1.1809442097307899E-7</v>
          </cell>
          <cell r="K229">
            <v>1.6452202830778099E-8</v>
          </cell>
          <cell r="L229">
            <v>3.4889116063125498E-5</v>
          </cell>
          <cell r="M229">
            <v>1.95408277022406E-8</v>
          </cell>
          <cell r="N229">
            <v>3.7003284994547497E-5</v>
          </cell>
          <cell r="O229">
            <v>1.6033001655945101E-7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7.2436016322543898E-6</v>
          </cell>
          <cell r="E230">
            <v>7.2436016322543898E-6</v>
          </cell>
          <cell r="F230">
            <v>1.5185019644781E-5</v>
          </cell>
          <cell r="G230">
            <v>3.03347789612737E-5</v>
          </cell>
          <cell r="H230">
            <v>1.06505046517138E-4</v>
          </cell>
          <cell r="I230">
            <v>1.20038697648282E-4</v>
          </cell>
          <cell r="J230">
            <v>1.06221553418244E-4</v>
          </cell>
          <cell r="K230">
            <v>2.4702652352463601E-5</v>
          </cell>
          <cell r="L230">
            <v>3.8783005347571098E-5</v>
          </cell>
          <cell r="M230">
            <v>3.4925109093658601E-5</v>
          </cell>
          <cell r="N230">
            <v>6.0854528495163001E-5</v>
          </cell>
          <cell r="O230">
            <v>3.7183155838809203E-5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3.0076193493079089E-2</v>
          </cell>
          <cell r="E231">
            <v>9.3317553037396708E-5</v>
          </cell>
          <cell r="F231">
            <v>5.2752582208104651E-3</v>
          </cell>
          <cell r="G231">
            <v>4.9632041904762187E-3</v>
          </cell>
          <cell r="H231">
            <v>4.6269094915918881E-3</v>
          </cell>
          <cell r="I231">
            <v>3.5231879753404682E-3</v>
          </cell>
          <cell r="J231"/>
          <cell r="L231">
            <v>1.4734937350053615E-3</v>
          </cell>
          <cell r="M231">
            <v>3.0326912538385618E-3</v>
          </cell>
          <cell r="N231">
            <v>3.9384205933974559E-3</v>
          </cell>
          <cell r="O231">
            <v>5.5304098866473077E-3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3.0076193493079089E-2</v>
          </cell>
          <cell r="E232">
            <v>9.3317553037396708E-5</v>
          </cell>
          <cell r="F232">
            <v>5.2752582208104651E-3</v>
          </cell>
          <cell r="G232">
            <v>4.9632041904762187E-3</v>
          </cell>
          <cell r="H232">
            <v>4.6269094915918881E-3</v>
          </cell>
          <cell r="I232">
            <v>3.5231879753404682E-3</v>
          </cell>
          <cell r="J232"/>
          <cell r="L232">
            <v>1.4734937350053615E-3</v>
          </cell>
          <cell r="M232">
            <v>3.0326912538385618E-3</v>
          </cell>
          <cell r="N232">
            <v>3.9384205933974559E-3</v>
          </cell>
          <cell r="O232">
            <v>5.5304098866473077E-3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3.0379993427352609E-2</v>
          </cell>
          <cell r="E233">
            <v>9.4260154583228917E-5</v>
          </cell>
          <cell r="F233">
            <v>5.3285436573843057E-3</v>
          </cell>
          <cell r="G233">
            <v>5.0133375661375896E-3</v>
          </cell>
          <cell r="H233">
            <v>4.6736459511029131E-3</v>
          </cell>
          <cell r="I233">
            <v>3.5587757326671363E-3</v>
          </cell>
          <cell r="J233"/>
          <cell r="L233">
            <v>1.4883775101064251E-3</v>
          </cell>
          <cell r="M233">
            <v>3.0633244988268324E-3</v>
          </cell>
          <cell r="N233">
            <v>3.9782026195933923E-3</v>
          </cell>
          <cell r="O233">
            <v>5.5862726127750527E-3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8.5241230485148707E-6</v>
          </cell>
          <cell r="F234">
            <v>7.0615138961733896E-4</v>
          </cell>
          <cell r="G234">
            <v>4.51021470627607E-4</v>
          </cell>
          <cell r="H234">
            <v>3.4129906155567602E-4</v>
          </cell>
          <cell r="I234">
            <v>2.2927259788515001E-4</v>
          </cell>
          <cell r="J234">
            <v>2.9027327930830099E-7</v>
          </cell>
          <cell r="K234">
            <v>3.30318971635734E-7</v>
          </cell>
          <cell r="L234">
            <v>1.43289686588265E-4</v>
          </cell>
          <cell r="M234">
            <v>2.37097510790684E-4</v>
          </cell>
          <cell r="N234">
            <v>2.59865553557224E-4</v>
          </cell>
          <cell r="O234">
            <v>3.8888328795300901E-4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1.2852186368215827E-5</v>
          </cell>
          <cell r="F235">
            <v>7.1483442739537356E-4</v>
          </cell>
          <cell r="G235">
            <v>6.6386819652867069E-4</v>
          </cell>
          <cell r="H235">
            <v>5.9161851140233012E-4</v>
          </cell>
          <cell r="I235">
            <v>3.3464899130507513E-4</v>
          </cell>
          <cell r="J235">
            <v>-1.4204068153004373E-7</v>
          </cell>
          <cell r="K235">
            <v>-2.388866007519959E-7</v>
          </cell>
          <cell r="L235">
            <v>1.4339700901370631E-4</v>
          </cell>
          <cell r="M235">
            <v>2.923718396628909E-4</v>
          </cell>
          <cell r="N235">
            <v>3.6855150575746006E-4</v>
          </cell>
          <cell r="O235">
            <v>5.3656572830815296E-4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7.6277256835441398E-8</v>
          </cell>
          <cell r="E236">
            <v>1.5818192057592818E-7</v>
          </cell>
          <cell r="F236">
            <v>1.3148940641458824</v>
          </cell>
          <cell r="G236">
            <v>0.9726135838479254</v>
          </cell>
          <cell r="H236">
            <v>0.44724061581105123</v>
          </cell>
          <cell r="I236">
            <v>0.28371819073958277</v>
          </cell>
          <cell r="J236">
            <v>0.26877764624788086</v>
          </cell>
          <cell r="K236">
            <v>0.31307516721156808</v>
          </cell>
          <cell r="L236">
            <v>0.53671775137211231</v>
          </cell>
          <cell r="M236">
            <v>0.47564938904085324</v>
          </cell>
          <cell r="N236">
            <v>0.4332421536647435</v>
          </cell>
          <cell r="O236">
            <v>0.19632899485020136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2.4496068547555356E-7</v>
          </cell>
          <cell r="E237"/>
          <cell r="F237">
            <v>1.3149430832918558</v>
          </cell>
          <cell r="G237">
            <v>0.97265210192453655</v>
          </cell>
          <cell r="H237">
            <v>0.44725761913320838</v>
          </cell>
          <cell r="I237">
            <v>0.28372814394811752</v>
          </cell>
          <cell r="J237">
            <v>0.26878757880764798</v>
          </cell>
          <cell r="K237">
            <v>0.31308818985832682</v>
          </cell>
          <cell r="L237">
            <v>0.53673725283102691</v>
          </cell>
          <cell r="M237">
            <v>0.47566723044420045</v>
          </cell>
          <cell r="N237">
            <v>0.43325958955811711</v>
          </cell>
          <cell r="O237">
            <v>0.19633779445409338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3.4224371945725902E-3</v>
          </cell>
          <cell r="E238">
            <v>0.107829879752216</v>
          </cell>
          <cell r="F238">
            <v>1.17125136342699E-5</v>
          </cell>
          <cell r="G238">
            <v>1.3262768106275E-5</v>
          </cell>
          <cell r="H238">
            <v>6.4634453128879096E-5</v>
          </cell>
          <cell r="I238">
            <v>2.6012461173213802E-2</v>
          </cell>
          <cell r="J238">
            <v>3.1884366960644402E-5</v>
          </cell>
          <cell r="K238">
            <v>4.12248728590856E-3</v>
          </cell>
          <cell r="L238">
            <v>3.7324323362137597E-2</v>
          </cell>
          <cell r="M238">
            <v>3.9009550323523198E-3</v>
          </cell>
          <cell r="N238">
            <v>1.31385612843845E-2</v>
          </cell>
          <cell r="O238">
            <v>4.64809661935038E-3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3.4233465634613113E-3</v>
          </cell>
          <cell r="E239">
            <v>0.11124902421409349</v>
          </cell>
          <cell r="F239">
            <v>0.11124906833808908</v>
          </cell>
          <cell r="G239">
            <v>0.11124900954297598</v>
          </cell>
          <cell r="H239">
            <v>4.2605561410114928E-2</v>
          </cell>
          <cell r="I239">
            <v>2.6078162536256267E-2</v>
          </cell>
          <cell r="J239">
            <v>2.6077955460491895E-2</v>
          </cell>
          <cell r="K239">
            <v>3.0114626907788378E-2</v>
          </cell>
          <cell r="L239">
            <v>4.5401978433189376E-2</v>
          </cell>
          <cell r="M239">
            <v>4.5241093642051915E-2</v>
          </cell>
          <cell r="N239">
            <v>4.3137941754806966E-2</v>
          </cell>
          <cell r="O239">
            <v>2.1582120592242456E-2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6.9177062595261321</v>
          </cell>
          <cell r="E240">
            <v>6.3112996258686067</v>
          </cell>
          <cell r="F240">
            <v>6.2459457020644598</v>
          </cell>
          <cell r="G240">
            <v>5.0692176271685758</v>
          </cell>
          <cell r="H240">
            <v>3.8076618383450054</v>
          </cell>
          <cell r="I240">
            <v>2.8116193380444878</v>
          </cell>
          <cell r="J240">
            <v>1.4160119702249534</v>
          </cell>
          <cell r="K240">
            <v>1.133494543161315</v>
          </cell>
          <cell r="L240">
            <v>1.0621121380708669</v>
          </cell>
          <cell r="M240">
            <v>1.062110494772462</v>
          </cell>
          <cell r="N240">
            <v>0.61540468091122913</v>
          </cell>
          <cell r="O240">
            <v>0.61539189914110137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655.76821067255298</v>
          </cell>
          <cell r="E241">
            <v>597.31720095816502</v>
          </cell>
          <cell r="F241">
            <v>589.70324862743496</v>
          </cell>
          <cell r="G241">
            <v>476.68377729366898</v>
          </cell>
          <cell r="H241">
            <v>356.62264550928597</v>
          </cell>
          <cell r="I241">
            <v>262.28600164369101</v>
          </cell>
          <cell r="J241">
            <v>131.571080167275</v>
          </cell>
          <cell r="K241">
            <v>104.904640264778</v>
          </cell>
          <cell r="L241">
            <v>98.298216288211606</v>
          </cell>
          <cell r="M241">
            <v>98.298064201349803</v>
          </cell>
          <cell r="N241">
            <v>56.9555513590727</v>
          </cell>
          <cell r="O241">
            <v>56.954368409401603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8.8978047581078972</v>
          </cell>
          <cell r="E242">
            <v>8.1047110035029188</v>
          </cell>
          <cell r="F242">
            <v>8.0014009311727996</v>
          </cell>
          <cell r="G242">
            <v>6.4678938574446292</v>
          </cell>
          <cell r="H242">
            <v>4.838841865797634</v>
          </cell>
          <cell r="I242">
            <v>3.5588331294937654</v>
          </cell>
          <cell r="J242">
            <v>1.7852249683483716</v>
          </cell>
          <cell r="K242">
            <v>1.4234008177039077</v>
          </cell>
          <cell r="L242">
            <v>1.3337614150367922</v>
          </cell>
          <cell r="M242">
            <v>1.3337593514430091</v>
          </cell>
          <cell r="N242">
            <v>0.77280259645960281</v>
          </cell>
          <cell r="O242">
            <v>0.77278654558211046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5.5766647575449903E-5</v>
          </cell>
          <cell r="F243">
            <v>6.7084972101842102E-6</v>
          </cell>
          <cell r="G243">
            <v>8.5787293818905597E-6</v>
          </cell>
          <cell r="H243">
            <v>0.13190464966262699</v>
          </cell>
          <cell r="I243">
            <v>8.1456035985978698E-2</v>
          </cell>
          <cell r="J243">
            <v>8.0883791954439295E-6</v>
          </cell>
          <cell r="K243">
            <v>1.0956161632846699E-2</v>
          </cell>
          <cell r="L243">
            <v>6.1802599810008997E-2</v>
          </cell>
          <cell r="M243">
            <v>3.8091845881368897E-4</v>
          </cell>
          <cell r="N243">
            <v>1.18534001836243E-4</v>
          </cell>
          <cell r="O243">
            <v>4.1379946594693101E-2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0.37639006564827293</v>
          </cell>
          <cell r="F244">
            <v>0.37638552553617916</v>
          </cell>
          <cell r="G244">
            <v>0.37635719518829003</v>
          </cell>
          <cell r="H244">
            <v>0.2295170697782187</v>
          </cell>
          <cell r="I244">
            <v>0.21336371948810701</v>
          </cell>
          <cell r="J244">
            <v>0.1241632184990069</v>
          </cell>
          <cell r="K244">
            <v>9.2398870399663852E-2</v>
          </cell>
          <cell r="L244">
            <v>8.5267527858585546E-2</v>
          </cell>
          <cell r="M244">
            <v>7.3124873212120384E-2</v>
          </cell>
          <cell r="N244">
            <v>4.4621111065676046E-2</v>
          </cell>
          <cell r="O244">
            <v>4.1861782664958054E-2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9.0170459504606972E-7</v>
          </cell>
          <cell r="F245">
            <v>7.9836629393649505E-4</v>
          </cell>
          <cell r="G245">
            <v>2.168375950961136E-3</v>
          </cell>
          <cell r="H245">
            <v>3.1366937176788875E-3</v>
          </cell>
          <cell r="I245">
            <v>2.6433998581462384E-3</v>
          </cell>
          <cell r="J245"/>
          <cell r="L245">
            <v>1.8052363951072866E-6</v>
          </cell>
          <cell r="M245">
            <v>1.9159307640160826E-6</v>
          </cell>
          <cell r="N245">
            <v>1.5352300893802823E-6</v>
          </cell>
          <cell r="O245">
            <v>7.3590555489602547E-6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0.69257597904893908</v>
          </cell>
          <cell r="E246">
            <v>0.75019226183162391</v>
          </cell>
          <cell r="F246">
            <v>1.5221541223254711</v>
          </cell>
          <cell r="G246">
            <v>1.752925602783338</v>
          </cell>
          <cell r="H246">
            <v>1.6805198790929092</v>
          </cell>
          <cell r="I246">
            <v>1.0802531239410891</v>
          </cell>
          <cell r="J246"/>
          <cell r="K246"/>
          <cell r="L246">
            <v>1.3716219961735904E-3</v>
          </cell>
          <cell r="M246">
            <v>1.1778616446031372E-3</v>
          </cell>
          <cell r="N246">
            <v>9.184893263131154E-4</v>
          </cell>
          <cell r="O246">
            <v>2.4268629302522E-3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0.69257597904893908</v>
          </cell>
          <cell r="E247">
            <v>0.75019488270619805</v>
          </cell>
          <cell r="F247">
            <v>1.5229524886194075</v>
          </cell>
          <cell r="G247">
            <v>1.7550939787343005</v>
          </cell>
          <cell r="H247">
            <v>1.683656572810587</v>
          </cell>
          <cell r="I247">
            <v>1.0828965237992356</v>
          </cell>
          <cell r="J247"/>
          <cell r="K247"/>
          <cell r="L247">
            <v>1.3745480650385487E-3</v>
          </cell>
          <cell r="M247">
            <v>1.1809250668002799E-3</v>
          </cell>
          <cell r="N247">
            <v>9.2109739198185372E-4</v>
          </cell>
          <cell r="O247">
            <v>2.434510786466101E-3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9.874596763866176</v>
          </cell>
          <cell r="E248">
            <v>11.6825336966231</v>
          </cell>
          <cell r="F248">
            <v>14.392707741998409</v>
          </cell>
          <cell r="G248">
            <v>16.721876307682201</v>
          </cell>
          <cell r="H248">
            <v>17.849078991660818</v>
          </cell>
          <cell r="I248">
            <v>19.32176723680794</v>
          </cell>
          <cell r="J248">
            <v>20.965205796555622</v>
          </cell>
          <cell r="K248">
            <v>22.118914176901548</v>
          </cell>
          <cell r="L248">
            <v>21.804577499872352</v>
          </cell>
          <cell r="M248">
            <v>23.022833268276223</v>
          </cell>
          <cell r="N248">
            <v>21.919541390678791</v>
          </cell>
          <cell r="O248">
            <v>21.945055758371289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9.874596763866176</v>
          </cell>
          <cell r="E249">
            <v>11.6825336966231</v>
          </cell>
          <cell r="F249">
            <v>14.392707741998409</v>
          </cell>
          <cell r="G249">
            <v>16.721876307682201</v>
          </cell>
          <cell r="H249">
            <v>17.849078991660818</v>
          </cell>
          <cell r="I249">
            <v>19.32176723680794</v>
          </cell>
          <cell r="J249">
            <v>20.965205796555622</v>
          </cell>
          <cell r="K249">
            <v>22.118914176901548</v>
          </cell>
          <cell r="L249">
            <v>21.804577499872352</v>
          </cell>
          <cell r="M249">
            <v>23.022833268276223</v>
          </cell>
          <cell r="N249">
            <v>21.919541390678791</v>
          </cell>
          <cell r="O249">
            <v>21.945055758371289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58.70189461919572</v>
          </cell>
          <cell r="F250">
            <v>51.372266833575843</v>
          </cell>
          <cell r="G250">
            <v>52.669865764776887</v>
          </cell>
          <cell r="H250">
            <v>52.892389149699518</v>
          </cell>
          <cell r="I250">
            <v>54.071067908606643</v>
          </cell>
          <cell r="J250">
            <v>54.021034346946117</v>
          </cell>
          <cell r="K250">
            <v>53.971164546026706</v>
          </cell>
          <cell r="L250">
            <v>55.01884255470442</v>
          </cell>
          <cell r="M250">
            <v>55.873896267222726</v>
          </cell>
          <cell r="N250">
            <v>56.684009085416967</v>
          </cell>
          <cell r="O250">
            <v>57.458260372810798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58.70189461919572</v>
          </cell>
          <cell r="F251">
            <v>51.372266833575843</v>
          </cell>
          <cell r="G251">
            <v>52.669865764776887</v>
          </cell>
          <cell r="H251">
            <v>52.892389149699518</v>
          </cell>
          <cell r="I251">
            <v>54.071067908606643</v>
          </cell>
          <cell r="J251">
            <v>54.021034346946117</v>
          </cell>
          <cell r="K251">
            <v>53.971164546026706</v>
          </cell>
          <cell r="L251">
            <v>55.01884255470442</v>
          </cell>
          <cell r="M251">
            <v>55.873896267222726</v>
          </cell>
          <cell r="N251">
            <v>56.684009085416967</v>
          </cell>
          <cell r="O251">
            <v>57.458260372810798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4.54887061453595E-8</v>
          </cell>
          <cell r="E252">
            <v>4.3212352168392198E-7</v>
          </cell>
          <cell r="F252">
            <v>3.7562730532911598E-7</v>
          </cell>
          <cell r="G252">
            <v>4.71982280429554E-7</v>
          </cell>
          <cell r="H252">
            <v>1.9349027826006701E-6</v>
          </cell>
          <cell r="I252">
            <v>0.124586001348357</v>
          </cell>
          <cell r="J252">
            <v>3.6290843684190901</v>
          </cell>
          <cell r="K252">
            <v>1.9510439421968699</v>
          </cell>
          <cell r="L252">
            <v>0.11073979218588099</v>
          </cell>
          <cell r="M252">
            <v>9.0382060831998304E-2</v>
          </cell>
          <cell r="N252">
            <v>0.77834710084143699</v>
          </cell>
          <cell r="O252">
            <v>3.1427898030883199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6.6055313138425662</v>
          </cell>
          <cell r="E253">
            <v>6.2047499607498828</v>
          </cell>
          <cell r="F253">
            <v>5.5906882546412238</v>
          </cell>
          <cell r="G253">
            <v>5.5906878053816431</v>
          </cell>
          <cell r="H253">
            <v>5.5906892722555162</v>
          </cell>
          <cell r="I253">
            <v>5.7152746151569529</v>
          </cell>
          <cell r="J253">
            <v>5.7099860109932292</v>
          </cell>
          <cell r="K253">
            <v>5.7047150105718716</v>
          </cell>
          <cell r="L253">
            <v>5.8154537000892361</v>
          </cell>
          <cell r="M253">
            <v>5.9058325277493031</v>
          </cell>
          <cell r="N253">
            <v>5.9914607470908683</v>
          </cell>
          <cell r="O253">
            <v>6.0732990317492082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3.5677567346572886E-4</v>
          </cell>
          <cell r="E254">
            <v>1.2269780857987445E-4</v>
          </cell>
          <cell r="F254">
            <v>2.2930530871281677E-4</v>
          </cell>
          <cell r="G254">
            <v>0.32808604046955919</v>
          </cell>
          <cell r="H254">
            <v>0.26581487078521265</v>
          </cell>
          <cell r="I254">
            <v>0.30749944211006713</v>
          </cell>
          <cell r="J254">
            <v>0.48076438932877164</v>
          </cell>
          <cell r="K254">
            <v>0.53626188292911503</v>
          </cell>
          <cell r="L254">
            <v>0.53807262337052286</v>
          </cell>
          <cell r="M254">
            <v>0.53080900028452149</v>
          </cell>
          <cell r="N254">
            <v>0.53119799202250972</v>
          </cell>
          <cell r="O254">
            <v>0.52332028260307284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0.22968481032402127</v>
          </cell>
          <cell r="E255">
            <v>0.23003482228130026</v>
          </cell>
          <cell r="F255">
            <v>0.33647840304204124</v>
          </cell>
          <cell r="G255">
            <v>4.8607700490434069E-3</v>
          </cell>
          <cell r="H255">
            <v>6.3372856033781649E-2</v>
          </cell>
          <cell r="I255">
            <v>1.5675414410885966E-2</v>
          </cell>
          <cell r="J255">
            <v>0.1151514260583016</v>
          </cell>
          <cell r="K255">
            <v>5.6699923719380367E-2</v>
          </cell>
          <cell r="L255">
            <v>5.4879060131685246E-2</v>
          </cell>
          <cell r="M255">
            <v>6.2153006287359619E-2</v>
          </cell>
          <cell r="N255">
            <v>6.1759070351508981E-2</v>
          </cell>
          <cell r="O255">
            <v>6.9646801824039234E-2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0.23004158599748697</v>
          </cell>
          <cell r="E256">
            <v>0.23015752008988025</v>
          </cell>
          <cell r="F256">
            <v>0.33670584319491753</v>
          </cell>
          <cell r="G256">
            <v>0.33294537810692854</v>
          </cell>
          <cell r="H256">
            <v>0.32918527475093873</v>
          </cell>
          <cell r="I256">
            <v>0.3231748565209534</v>
          </cell>
          <cell r="J256">
            <v>0.59591581538707372</v>
          </cell>
          <cell r="K256">
            <v>0.59296180664849607</v>
          </cell>
          <cell r="L256">
            <v>0.59295168350220795</v>
          </cell>
          <cell r="M256">
            <v>0.59296200657188025</v>
          </cell>
          <cell r="N256">
            <v>0.59295706237401835</v>
          </cell>
          <cell r="O256">
            <v>0.59296708442711199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1.8331125317811731E-6</v>
          </cell>
          <cell r="F257">
            <v>1.5872846953437103</v>
          </cell>
          <cell r="G257">
            <v>4.3792444715464942</v>
          </cell>
          <cell r="H257">
            <v>3.9579254225194012</v>
          </cell>
          <cell r="I257">
            <v>3.9378109847185332</v>
          </cell>
          <cell r="J257">
            <v>4.1087132701679057</v>
          </cell>
          <cell r="K257">
            <v>3.9909269457965659</v>
          </cell>
          <cell r="L257">
            <v>4.1504828105632274</v>
          </cell>
          <cell r="M257">
            <v>4.32785686132938</v>
          </cell>
          <cell r="N257">
            <v>4.5441273772971797</v>
          </cell>
          <cell r="O257">
            <v>4.7670725650333674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1.84042494112347E-6</v>
          </cell>
          <cell r="F258">
            <v>1.2248483737760192</v>
          </cell>
          <cell r="G258">
            <v>2.3103060629921019</v>
          </cell>
          <cell r="H258">
            <v>3.0725945041812683</v>
          </cell>
          <cell r="I258">
            <v>3.4515634697173714</v>
          </cell>
          <cell r="J258">
            <v>3.6575515894901587</v>
          </cell>
          <cell r="K258">
            <v>3.8949565403008148</v>
          </cell>
          <cell r="L258">
            <v>4.1518560484319016</v>
          </cell>
          <cell r="M258">
            <v>4.4077728791799204</v>
          </cell>
          <cell r="N258">
            <v>4.603530128072256</v>
          </cell>
          <cell r="O258">
            <v>4.7789019283581737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3.7403279843663056E-6</v>
          </cell>
          <cell r="F259">
            <v>2.8121330691197306</v>
          </cell>
          <cell r="G259">
            <v>6.6895505345385979</v>
          </cell>
          <cell r="H259">
            <v>7.0305199267006708</v>
          </cell>
          <cell r="I259">
            <v>7.3893744544359015</v>
          </cell>
          <cell r="J259">
            <v>7.7662648596580652</v>
          </cell>
          <cell r="K259">
            <v>7.885883486097379</v>
          </cell>
          <cell r="L259">
            <v>8.302338858995137</v>
          </cell>
          <cell r="M259">
            <v>8.7356297405092889</v>
          </cell>
          <cell r="N259">
            <v>9.1476575053694376</v>
          </cell>
          <cell r="O259">
            <v>9.5459744933915438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8.4348238892401908E-2</v>
          </cell>
          <cell r="F260">
            <v>0.33698875603183082</v>
          </cell>
          <cell r="G260">
            <v>0.66833607622932589</v>
          </cell>
          <cell r="H260">
            <v>0.81481080854665699</v>
          </cell>
          <cell r="I260">
            <v>0.76184832380806544</v>
          </cell>
          <cell r="J260">
            <v>1.0609145637574584</v>
          </cell>
          <cell r="K260">
            <v>1.5737048733056092</v>
          </cell>
          <cell r="L260">
            <v>2.0000434103768128</v>
          </cell>
          <cell r="M260">
            <v>1.8277507281606942</v>
          </cell>
          <cell r="N260">
            <v>1.8964744797892354</v>
          </cell>
          <cell r="O260">
            <v>1.8868561955530321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8.4352736852458407E-2</v>
          </cell>
          <cell r="F261">
            <v>0.33700571052303518</v>
          </cell>
          <cell r="G261">
            <v>0.66836372183171633</v>
          </cell>
          <cell r="H261">
            <v>0.81484392866459687</v>
          </cell>
          <cell r="I261">
            <v>0.76187883633023912</v>
          </cell>
          <cell r="J261">
            <v>1.0609571373995672</v>
          </cell>
          <cell r="K261">
            <v>1.5737667070244017</v>
          </cell>
          <cell r="L261">
            <v>2.0001295132504189</v>
          </cell>
          <cell r="M261">
            <v>1.8278279883071658</v>
          </cell>
          <cell r="N261">
            <v>1.8965649266024189</v>
          </cell>
          <cell r="O261">
            <v>1.8869520533369557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2.9202053450690999E-5</v>
          </cell>
          <cell r="E262">
            <v>9.6505944393757703E-3</v>
          </cell>
          <cell r="F262">
            <v>2.83959179731006E-2</v>
          </cell>
          <cell r="G262">
            <v>4.1768139080177E-2</v>
          </cell>
          <cell r="H262">
            <v>4.0508970576663798E-3</v>
          </cell>
          <cell r="I262">
            <v>3.5387225549856703E-2</v>
          </cell>
          <cell r="J262">
            <v>6.2226533795377299E-2</v>
          </cell>
          <cell r="K262">
            <v>5.9460090815162597E-2</v>
          </cell>
          <cell r="L262">
            <v>8.0248564839252995E-2</v>
          </cell>
          <cell r="M262">
            <v>7.2340635046063806E-2</v>
          </cell>
          <cell r="N262">
            <v>7.4414680491502502E-2</v>
          </cell>
          <cell r="O262">
            <v>6.5305445741934504E-2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2.9202053450690999E-5</v>
          </cell>
          <cell r="E263">
            <v>9.6776217530101603E-3</v>
          </cell>
          <cell r="F263">
            <v>3.806891057438367E-2</v>
          </cell>
          <cell r="G263">
            <v>7.983024120042051E-2</v>
          </cell>
          <cell r="H263">
            <v>7.9130839497162611E-2</v>
          </cell>
          <cell r="I263">
            <v>7.9189278292638859E-2</v>
          </cell>
          <cell r="J263">
            <v>0.1016429099275067</v>
          </cell>
          <cell r="K263">
            <v>0.15700858412779831</v>
          </cell>
          <cell r="L263">
            <v>0.19902600072915505</v>
          </cell>
          <cell r="M263">
            <v>0.21194274674585964</v>
          </cell>
          <cell r="N263">
            <v>0.21194101122676726</v>
          </cell>
          <cell r="O263">
            <v>0.21194260390684883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5.6100015863883765</v>
          </cell>
          <cell r="E264">
            <v>6.0767032119591926</v>
          </cell>
          <cell r="F264">
            <v>6.0767032852668317</v>
          </cell>
          <cell r="G264">
            <v>6.0767031672255225</v>
          </cell>
          <cell r="H264">
            <v>6.0767027994602909</v>
          </cell>
          <cell r="I264">
            <v>6.0767035633576603</v>
          </cell>
          <cell r="J264">
            <v>6.8314028614839577</v>
          </cell>
          <cell r="K264">
            <v>6.8314084618867907</v>
          </cell>
          <cell r="L264">
            <v>8.4097468868950713</v>
          </cell>
          <cell r="M264">
            <v>8.4097484275866723</v>
          </cell>
          <cell r="N264">
            <v>8.4097493283972184</v>
          </cell>
          <cell r="O264">
            <v>8.4097521980250161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6.0987774583038581</v>
          </cell>
          <cell r="E265">
            <v>6.604404662330424</v>
          </cell>
          <cell r="F265">
            <v>6.6018021918627605</v>
          </cell>
          <cell r="G265">
            <v>6.5974690352256404</v>
          </cell>
          <cell r="H265">
            <v>6.5931412919607428</v>
          </cell>
          <cell r="I265">
            <v>6.5888204492264864</v>
          </cell>
          <cell r="J265">
            <v>7.4022703264130225</v>
          </cell>
          <cell r="K265">
            <v>7.3974307045849317</v>
          </cell>
          <cell r="L265">
            <v>9.1065437216914482</v>
          </cell>
          <cell r="M265">
            <v>9.106545390038395</v>
          </cell>
          <cell r="N265">
            <v>9.1065463654863645</v>
          </cell>
          <cell r="O265">
            <v>9.1065494728796601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0.84970024370988295</v>
          </cell>
          <cell r="E266">
            <v>2.2537281707961399E-8</v>
          </cell>
          <cell r="F266">
            <v>1.7159918410236201E-8</v>
          </cell>
          <cell r="G266">
            <v>1.41400522993831E-8</v>
          </cell>
          <cell r="H266">
            <v>2.0269723755493901E-8</v>
          </cell>
          <cell r="I266">
            <v>1.8901682051800999E-8</v>
          </cell>
          <cell r="J266">
            <v>2.2945132495706101E-8</v>
          </cell>
          <cell r="K266">
            <v>3.33557144575785E-8</v>
          </cell>
          <cell r="L266">
            <v>4.0688683407110798E-8</v>
          </cell>
          <cell r="M266">
            <v>7.5590580379357394E-8</v>
          </cell>
          <cell r="N266">
            <v>1.20079516346827E-7</v>
          </cell>
          <cell r="O266">
            <v>5.4303463577931403E-7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0.84970024370988295</v>
          </cell>
          <cell r="E267">
            <v>0.84970026624716499</v>
          </cell>
          <cell r="F267">
            <v>0.84970028340708303</v>
          </cell>
          <cell r="G267">
            <v>0.84970029754713505</v>
          </cell>
          <cell r="H267">
            <v>0.84970031781685895</v>
          </cell>
          <cell r="I267">
            <v>0.84970033671854095</v>
          </cell>
          <cell r="J267">
            <v>0.84970035966367397</v>
          </cell>
          <cell r="K267">
            <v>0.84970039301938804</v>
          </cell>
          <cell r="L267">
            <v>0.84970043370807202</v>
          </cell>
          <cell r="M267">
            <v>0.84970050929865204</v>
          </cell>
          <cell r="N267">
            <v>0.84970062937816804</v>
          </cell>
          <cell r="O267">
            <v>0.84970117241280396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0.31051242005211299</v>
          </cell>
          <cell r="E268">
            <v>0.39251847415965518</v>
          </cell>
          <cell r="F268">
            <v>1.9048717974219547</v>
          </cell>
          <cell r="G268">
            <v>4.3297198589703303</v>
          </cell>
          <cell r="H268">
            <v>4.3297263968689874</v>
          </cell>
          <cell r="I268">
            <v>4.3297267339594301</v>
          </cell>
          <cell r="J268">
            <v>4.3571303019674827</v>
          </cell>
          <cell r="K268">
            <v>4.3845344124076782</v>
          </cell>
          <cell r="L268">
            <v>4.3845351217596242</v>
          </cell>
          <cell r="M268">
            <v>4.6776761507526237</v>
          </cell>
          <cell r="N268">
            <v>4.677677236324798</v>
          </cell>
          <cell r="O268">
            <v>4.6776914088548516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0.43672632918721943</v>
          </cell>
          <cell r="E269">
            <v>0.55206536450021848</v>
          </cell>
          <cell r="F269">
            <v>2.6791445814654797</v>
          </cell>
          <cell r="G269">
            <v>6.0896200548105908</v>
          </cell>
          <cell r="H269">
            <v>6.0896292501673503</v>
          </cell>
          <cell r="I269">
            <v>6.0896297242748645</v>
          </cell>
          <cell r="J269">
            <v>6.0896300516666448</v>
          </cell>
          <cell r="K269">
            <v>6.0896311283439939</v>
          </cell>
          <cell r="L269">
            <v>6.0896321135550382</v>
          </cell>
          <cell r="M269">
            <v>6.496772431600867</v>
          </cell>
          <cell r="N269">
            <v>6.4967739393399961</v>
          </cell>
          <cell r="O269">
            <v>6.4967936234095225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8.1882949993083293E-3</v>
          </cell>
          <cell r="F270">
            <v>9.89468961023693E-2</v>
          </cell>
          <cell r="G270">
            <v>0.11583067874470999</v>
          </cell>
          <cell r="H270">
            <v>3.44419593434954E-2</v>
          </cell>
          <cell r="I270">
            <v>0.23398607931240101</v>
          </cell>
          <cell r="J270">
            <v>7.85221133373952E-2</v>
          </cell>
          <cell r="K270">
            <v>4.1700194641573702E-3</v>
          </cell>
          <cell r="L270">
            <v>0.185235471711091</v>
          </cell>
          <cell r="M270">
            <v>0.12565174916636301</v>
          </cell>
          <cell r="N270">
            <v>4.9756639039495003E-2</v>
          </cell>
          <cell r="O270">
            <v>0.122819637718589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2.5200929415099615E-2</v>
          </cell>
          <cell r="F271">
            <v>0.12414530393448633</v>
          </cell>
          <cell r="G271">
            <v>0.23997264339760954</v>
          </cell>
          <cell r="H271">
            <v>0.25781060922155152</v>
          </cell>
          <cell r="I271">
            <v>0.3829888174276006</v>
          </cell>
          <cell r="J271">
            <v>0.34694352206797552</v>
          </cell>
          <cell r="K271">
            <v>0.31666718038579367</v>
          </cell>
          <cell r="L271">
            <v>0.29346414289621803</v>
          </cell>
          <cell r="M271">
            <v>0.31504474118259401</v>
          </cell>
          <cell r="N271">
            <v>0.30264167892885491</v>
          </cell>
          <cell r="O271">
            <v>0.29821206402270906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8.5114681027257617E-5</v>
          </cell>
          <cell r="G272">
            <v>6.3399416648026569E-4</v>
          </cell>
          <cell r="H272">
            <v>6.6037131991819804E-4</v>
          </cell>
          <cell r="I272">
            <v>6.6148430531868673E-4</v>
          </cell>
          <cell r="J272">
            <v>6.6235468920929628E-4</v>
          </cell>
          <cell r="K272">
            <v>1.9270660638018326E-3</v>
          </cell>
          <cell r="L272">
            <v>1.9266740072841292E-3</v>
          </cell>
          <cell r="M272">
            <v>1.9281110392833074E-3</v>
          </cell>
          <cell r="N272">
            <v>1.9284696089126095E-3</v>
          </cell>
          <cell r="O272">
            <v>1.9303000634415862E-3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9.4571867808064002E-5</v>
          </cell>
          <cell r="G273">
            <v>7.0443796275585131E-4</v>
          </cell>
          <cell r="H273">
            <v>7.3374591102022058E-4</v>
          </cell>
          <cell r="I273">
            <v>7.3498256146520757E-4</v>
          </cell>
          <cell r="J273">
            <v>7.3594965467699562E-4</v>
          </cell>
          <cell r="K273">
            <v>2.141184515335369E-3</v>
          </cell>
          <cell r="L273">
            <v>2.1407488969823639E-3</v>
          </cell>
          <cell r="M273">
            <v>2.1423455992036745E-3</v>
          </cell>
          <cell r="N273">
            <v>2.1427440099029008E-3</v>
          </cell>
          <cell r="O273">
            <v>2.1447778482684286E-3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2.24853470565565E-8</v>
          </cell>
          <cell r="F274">
            <v>9.7585430884544707E-6</v>
          </cell>
          <cell r="G274">
            <v>4.9676693170590198E-5</v>
          </cell>
          <cell r="H274">
            <v>1.26837460983708E-6</v>
          </cell>
          <cell r="I274">
            <v>1.15967414024178E-5</v>
          </cell>
          <cell r="J274">
            <v>4.02905610288574E-5</v>
          </cell>
          <cell r="K274">
            <v>1.00773231961018E-4</v>
          </cell>
          <cell r="L274">
            <v>8.6441400221557699E-6</v>
          </cell>
          <cell r="M274">
            <v>4.21401546981421E-5</v>
          </cell>
          <cell r="N274">
            <v>8.3117647642119903E-5</v>
          </cell>
          <cell r="O274">
            <v>3.67358678594285E-5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2.24853470565565E-8</v>
          </cell>
          <cell r="F275">
            <v>9.7492843705262529E-6</v>
          </cell>
          <cell r="G275">
            <v>5.9356624872600778E-5</v>
          </cell>
          <cell r="H275">
            <v>6.0576871421270806E-5</v>
          </cell>
          <cell r="I275">
            <v>5.501425309974491E-5</v>
          </cell>
          <cell r="J275">
            <v>5.3089667421387139E-5</v>
          </cell>
          <cell r="K275">
            <v>1.5255169230843889E-4</v>
          </cell>
          <cell r="L275">
            <v>1.4603046991724331E-4</v>
          </cell>
          <cell r="M275">
            <v>1.5142783444263441E-4</v>
          </cell>
          <cell r="N275">
            <v>1.4881776847560854E-4</v>
          </cell>
          <cell r="O275">
            <v>1.618540983556098E-4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1.1180939117613387E-4</v>
          </cell>
          <cell r="H276">
            <v>1.4779437625362206E-4</v>
          </cell>
          <cell r="I276">
            <v>5.725781142902536E-4</v>
          </cell>
          <cell r="J276">
            <v>6.8308269817814909E-4</v>
          </cell>
          <cell r="K276">
            <v>2.9687168107886603E-4</v>
          </cell>
          <cell r="L276">
            <v>3.6442974117325996E-4</v>
          </cell>
          <cell r="M276">
            <v>6.7470129963464315E-4</v>
          </cell>
          <cell r="N276">
            <v>2.9964422839291526E-4</v>
          </cell>
          <cell r="O276">
            <v>4.6831977003052673E-4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5.6221051725212129E-5</v>
          </cell>
          <cell r="H277">
            <v>1.4769833211561659E-4</v>
          </cell>
          <cell r="I277">
            <v>5.7229916274774471E-4</v>
          </cell>
          <cell r="J277">
            <v>6.8264380951008443E-4</v>
          </cell>
          <cell r="K277">
            <v>2.9691083729029119E-4</v>
          </cell>
          <cell r="L277">
            <v>3.6606837887979201E-4</v>
          </cell>
          <cell r="M277">
            <v>6.8405863994212422E-4</v>
          </cell>
          <cell r="N277">
            <v>3.0159752640581582E-4</v>
          </cell>
          <cell r="O277">
            <v>4.6874738260686599E-4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1.6724579222512377E-4</v>
          </cell>
          <cell r="H278">
            <v>2.9421806687535335E-4</v>
          </cell>
          <cell r="I278">
            <v>1.1432283396270542E-3</v>
          </cell>
          <cell r="J278">
            <v>1.3631954245113213E-3</v>
          </cell>
          <cell r="K278">
            <v>5.9015879845126769E-4</v>
          </cell>
          <cell r="L278">
            <v>7.2877880240412017E-4</v>
          </cell>
          <cell r="M278">
            <v>1.3555016375416322E-3</v>
          </cell>
          <cell r="N278">
            <v>5.9886817812019721E-4</v>
          </cell>
          <cell r="O278">
            <v>9.3344483401888278E-4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0.6856502192584496</v>
          </cell>
          <cell r="E279">
            <v>0.74269033921330763</v>
          </cell>
          <cell r="F279">
            <v>1.5069325811022156</v>
          </cell>
          <cell r="G279">
            <v>1.7353963467555045</v>
          </cell>
          <cell r="H279">
            <v>1.6637146803019804</v>
          </cell>
          <cell r="I279">
            <v>1.0694505927016793</v>
          </cell>
          <cell r="J279"/>
          <cell r="K279"/>
          <cell r="L279">
            <v>1.3579057762118569E-3</v>
          </cell>
          <cell r="M279">
            <v>1.1660830281571039E-3</v>
          </cell>
          <cell r="N279">
            <v>9.0930443304998313E-4</v>
          </cell>
          <cell r="O279">
            <v>2.402594300949678E-3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0.6856502192584496</v>
          </cell>
          <cell r="E280">
            <v>0.74269033921330763</v>
          </cell>
          <cell r="F280">
            <v>1.5069325811022156</v>
          </cell>
          <cell r="G280">
            <v>1.7353963467555045</v>
          </cell>
          <cell r="H280">
            <v>1.6637146803019804</v>
          </cell>
          <cell r="I280">
            <v>1.0694505927016793</v>
          </cell>
          <cell r="J280"/>
          <cell r="K280"/>
          <cell r="L280">
            <v>1.3579057762118569E-3</v>
          </cell>
          <cell r="M280">
            <v>1.1660830281571039E-3</v>
          </cell>
          <cell r="N280">
            <v>9.0930443304998313E-4</v>
          </cell>
          <cell r="O280">
            <v>2.402594300949678E-3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0.69257597904893908</v>
          </cell>
          <cell r="E281">
            <v>0.75019226183162391</v>
          </cell>
          <cell r="F281">
            <v>1.5221541223254711</v>
          </cell>
          <cell r="G281">
            <v>1.752925602783338</v>
          </cell>
          <cell r="H281">
            <v>1.6805198790929092</v>
          </cell>
          <cell r="I281">
            <v>1.0802531239410891</v>
          </cell>
          <cell r="J281"/>
          <cell r="L281">
            <v>1.3716219961735904E-3</v>
          </cell>
          <cell r="M281">
            <v>1.1778616446031372E-3</v>
          </cell>
          <cell r="N281">
            <v>9.184893263131154E-4</v>
          </cell>
          <cell r="O281">
            <v>2.4268629302522E-3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1.6482437121500999E-8</v>
          </cell>
          <cell r="E282">
            <v>1.24518440075612E-2</v>
          </cell>
          <cell r="F282">
            <v>6.6736310286757403E-2</v>
          </cell>
          <cell r="G282">
            <v>2.70159112755009E-2</v>
          </cell>
          <cell r="H282">
            <v>4.6506448356184699E-2</v>
          </cell>
          <cell r="I282">
            <v>2.2287797431507401E-2</v>
          </cell>
          <cell r="J282">
            <v>2.9161617691361102E-7</v>
          </cell>
          <cell r="K282">
            <v>2.3218483470114001E-7</v>
          </cell>
          <cell r="L282">
            <v>1.54415738880697E-4</v>
          </cell>
          <cell r="M282">
            <v>1.11242567637934E-4</v>
          </cell>
          <cell r="N282">
            <v>7.2912104878419394E-5</v>
          </cell>
          <cell r="O282">
            <v>2.5877205934406601E-4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7.5969285440964027E-2</v>
          </cell>
          <cell r="E283">
            <v>6.7037067973533801E-2</v>
          </cell>
          <cell r="F283">
            <v>0.12773729312835153</v>
          </cell>
          <cell r="G283">
            <v>0.13409490014210482</v>
          </cell>
          <cell r="H283">
            <v>0.12982171495894451</v>
          </cell>
          <cell r="I283">
            <v>8.2636276524907792E-2</v>
          </cell>
          <cell r="J283">
            <v>-5.8861595111925347E-8</v>
          </cell>
          <cell r="K283">
            <v>-8.8311505098276344E-8</v>
          </cell>
          <cell r="L283">
            <v>1.544387827512898E-4</v>
          </cell>
          <cell r="M283">
            <v>1.4909561698229302E-4</v>
          </cell>
          <cell r="N283">
            <v>1.1624763639650398E-4</v>
          </cell>
          <cell r="O283">
            <v>3.0749107848681797E-4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2093.6571943542299</v>
          </cell>
          <cell r="H284">
            <v>2085.5351204572298</v>
          </cell>
          <cell r="I284">
            <v>2077.4145856637801</v>
          </cell>
          <cell r="J284">
            <v>2070.58124959616</v>
          </cell>
          <cell r="K284">
            <v>2063.7494137854701</v>
          </cell>
          <cell r="L284">
            <v>2063.7494951109002</v>
          </cell>
          <cell r="M284">
            <v>2063.74914286784</v>
          </cell>
          <cell r="N284">
            <v>2063.7493233858199</v>
          </cell>
          <cell r="O284">
            <v>2063.7496479636902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2093.6571943542353</v>
          </cell>
          <cell r="H285">
            <v>2085.5351204572253</v>
          </cell>
          <cell r="I285">
            <v>2077.4145856637833</v>
          </cell>
          <cell r="J285">
            <v>2070.581249596165</v>
          </cell>
          <cell r="K285">
            <v>2063.7494137854651</v>
          </cell>
          <cell r="L285">
            <v>2063.7494951108952</v>
          </cell>
          <cell r="M285">
            <v>2063.7491428678404</v>
          </cell>
          <cell r="N285">
            <v>2063.749323385824</v>
          </cell>
          <cell r="O285">
            <v>2063.749647963693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8.1139161947802643E-2</v>
          </cell>
          <cell r="F286">
            <v>8.1139171998257487E-2</v>
          </cell>
          <cell r="G286">
            <v>8.1138741627713798E-2</v>
          </cell>
          <cell r="H286">
            <v>8.1139014092991235E-2</v>
          </cell>
          <cell r="I286">
            <v>8.1139073280577914E-2</v>
          </cell>
          <cell r="J286">
            <v>8.113910711970182E-2</v>
          </cell>
          <cell r="K286">
            <v>8.1139181374165315E-2</v>
          </cell>
          <cell r="L286">
            <v>8.1138680529208418E-2</v>
          </cell>
          <cell r="M286">
            <v>8.1138734540001006E-2</v>
          </cell>
          <cell r="N286">
            <v>8.1134028338940942E-2</v>
          </cell>
          <cell r="O286">
            <v>9.3558996462351045E-3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8.1139161947802643E-2</v>
          </cell>
          <cell r="F287">
            <v>8.1139171998257487E-2</v>
          </cell>
          <cell r="G287">
            <v>8.1138741627713798E-2</v>
          </cell>
          <cell r="H287">
            <v>8.1139014092991235E-2</v>
          </cell>
          <cell r="I287">
            <v>8.1139073280577914E-2</v>
          </cell>
          <cell r="J287">
            <v>8.113910711970182E-2</v>
          </cell>
          <cell r="K287">
            <v>8.1139181374165315E-2</v>
          </cell>
          <cell r="L287">
            <v>8.1138680529208418E-2</v>
          </cell>
          <cell r="M287">
            <v>8.1138734540001006E-2</v>
          </cell>
          <cell r="N287">
            <v>8.1134028338940942E-2</v>
          </cell>
          <cell r="O287">
            <v>9.3558996462351045E-3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0.11269328048305909</v>
          </cell>
          <cell r="F288">
            <v>0.11269329444202424</v>
          </cell>
          <cell r="G288">
            <v>0.11269269670515811</v>
          </cell>
          <cell r="H288">
            <v>0.11269307512915444</v>
          </cell>
          <cell r="I288">
            <v>0.112693157334136</v>
          </cell>
          <cell r="J288">
            <v>0.11269320433291928</v>
          </cell>
          <cell r="K288">
            <v>0.11269330746411839</v>
          </cell>
          <cell r="L288">
            <v>0.11269261184612275</v>
          </cell>
          <cell r="M288">
            <v>0.11269268686111247</v>
          </cell>
          <cell r="N288">
            <v>0.11268615047075134</v>
          </cell>
          <cell r="O288">
            <v>1.2994305064215426E-2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6.3273112750686696E-3</v>
          </cell>
          <cell r="F289">
            <v>1.0802241496051401E-4</v>
          </cell>
          <cell r="G289"/>
          <cell r="H289">
            <v>6.2810911399049704E-3</v>
          </cell>
          <cell r="I289"/>
          <cell r="J289">
            <v>6.3077961546151003E-3</v>
          </cell>
          <cell r="K289"/>
          <cell r="L289">
            <v>2.1044169381831401E-3</v>
          </cell>
          <cell r="M289">
            <v>4.7112603629037497E-3</v>
          </cell>
          <cell r="N289">
            <v>1.75347448866172E-4</v>
          </cell>
          <cell r="O289">
            <v>3.9777830870807598E-7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6.3273112750686696E-3</v>
          </cell>
          <cell r="F290">
            <v>6.4352633533486031E-3</v>
          </cell>
          <cell r="G290">
            <v>6.4351480056484937E-3</v>
          </cell>
          <cell r="H290">
            <v>8.0530165783274411E-3</v>
          </cell>
          <cell r="I290">
            <v>6.3036923463601884E-3</v>
          </cell>
          <cell r="J290">
            <v>7.9482045861869691E-3</v>
          </cell>
          <cell r="K290">
            <v>6.3077678874464867E-3</v>
          </cell>
          <cell r="L290">
            <v>7.5763147258429394E-3</v>
          </cell>
          <cell r="M290">
            <v>6.8155992978023733E-3</v>
          </cell>
          <cell r="N290">
            <v>6.3237442259211326E-3</v>
          </cell>
          <cell r="O290">
            <v>1.53954820325622E-3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0.40498900274511701</v>
          </cell>
          <cell r="F291">
            <v>0.99391635777870935</v>
          </cell>
          <cell r="G291">
            <v>1.8460248800363404</v>
          </cell>
          <cell r="H291">
            <v>2.5919174576310802</v>
          </cell>
          <cell r="I291">
            <v>3.3577558477160485</v>
          </cell>
          <cell r="J291">
            <v>4.1380724816408536</v>
          </cell>
          <cell r="K291">
            <v>4.9940828428825199</v>
          </cell>
          <cell r="L291">
            <v>4.9107134017925507</v>
          </cell>
          <cell r="M291">
            <v>4.8891371853700276</v>
          </cell>
          <cell r="N291">
            <v>4.8906557867632197</v>
          </cell>
          <cell r="O291">
            <v>4.7384836096024898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/>
          <cell r="F292"/>
          <cell r="G292">
            <v>6.5950078910097503E-4</v>
          </cell>
          <cell r="H292">
            <v>8.1212022167224983E-4</v>
          </cell>
          <cell r="I292">
            <v>2.1782325129163734E-3</v>
          </cell>
          <cell r="J292">
            <v>2.0891313074316003E-3</v>
          </cell>
          <cell r="K292">
            <v>3.0037161720316932E-3</v>
          </cell>
          <cell r="L292">
            <v>1.3364930808817687E-3</v>
          </cell>
          <cell r="M292">
            <v>7.5847005517544787E-3</v>
          </cell>
          <cell r="N292">
            <v>1.0876243554379193E-2</v>
          </cell>
          <cell r="O292">
            <v>0.19794794457881984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2.3489183057942728E-6</v>
          </cell>
          <cell r="F293"/>
          <cell r="G293"/>
          <cell r="H293"/>
          <cell r="I293">
            <v>1.6440058672632994E-4</v>
          </cell>
          <cell r="J293">
            <v>3.4910808891390802E-5</v>
          </cell>
          <cell r="K293"/>
          <cell r="M293">
            <v>5.504156596626928E-4</v>
          </cell>
          <cell r="O293">
            <v>4.1474165875864069E-2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/>
          <cell r="F294">
            <v>1.0508565877430554E-3</v>
          </cell>
          <cell r="G294">
            <v>1.0251551723874442E-3</v>
          </cell>
          <cell r="H294">
            <v>9.7142796048900869E-3</v>
          </cell>
          <cell r="I294">
            <v>0.78175824810357919</v>
          </cell>
          <cell r="J294">
            <v>0.76922245947629753</v>
          </cell>
          <cell r="K294">
            <v>0.77420576507095051</v>
          </cell>
          <cell r="L294">
            <v>9.4461129607620306E-2</v>
          </cell>
          <cell r="M294">
            <v>7.6786989559240104E-3</v>
          </cell>
          <cell r="N294">
            <v>1.1098518795069776E-2</v>
          </cell>
          <cell r="O294">
            <v>0.19708054915254924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2.8384055649879407E-5</v>
          </cell>
          <cell r="G295">
            <v>2.2776510616405031E-5</v>
          </cell>
          <cell r="H295">
            <v>4.4733307117084978E-5</v>
          </cell>
          <cell r="I295">
            <v>4.1301945712445004E-5</v>
          </cell>
          <cell r="J295">
            <v>4.4610140011910067E-5</v>
          </cell>
          <cell r="K295">
            <v>9.0898595602595953E-5</v>
          </cell>
          <cell r="L295">
            <v>7.7902629275648612E-5</v>
          </cell>
          <cell r="M295">
            <v>8.5999860365966799E-5</v>
          </cell>
          <cell r="N295">
            <v>1.5840171384178485E-4</v>
          </cell>
          <cell r="O295">
            <v>1.6658332447675199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2.648478327230519E-2</v>
          </cell>
          <cell r="F296">
            <v>9.4229483118753038E-2</v>
          </cell>
          <cell r="G296">
            <v>0.10756238749135644</v>
          </cell>
          <cell r="H296">
            <v>0.23232385921579018</v>
          </cell>
          <cell r="I296">
            <v>0.15300387939826149</v>
          </cell>
          <cell r="J296">
            <v>0.16178667701746879</v>
          </cell>
          <cell r="K296">
            <v>0.24803479909659482</v>
          </cell>
          <cell r="L296">
            <v>0.15877541929047492</v>
          </cell>
          <cell r="M296">
            <v>0.13772321103839782</v>
          </cell>
          <cell r="N296">
            <v>0.12891615463794068</v>
          </cell>
          <cell r="O296">
            <v>0.21178420673195134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2.9019421692864315E-6</v>
          </cell>
          <cell r="F297">
            <v>3.117170575546423E-4</v>
          </cell>
          <cell r="G297">
            <v>3.5081740859440724E-4</v>
          </cell>
          <cell r="H297">
            <v>3.1635942080521728E-4</v>
          </cell>
          <cell r="I297">
            <v>1.2907000261942183E-4</v>
          </cell>
          <cell r="J297">
            <v>3.5957046131027777E-4</v>
          </cell>
          <cell r="K297">
            <v>1.0196377836415438E-4</v>
          </cell>
          <cell r="L297">
            <v>3.0959202681720132E-4</v>
          </cell>
          <cell r="M297">
            <v>3.1356071505050428E-3</v>
          </cell>
          <cell r="N297">
            <v>5.1953079790144829E-3</v>
          </cell>
          <cell r="O297">
            <v>3.6603663300774178E-2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8.2634986145695046E-5</v>
          </cell>
          <cell r="F298">
            <v>5.2253374215459802E-4</v>
          </cell>
          <cell r="G298">
            <v>9.2363022743101872E-4</v>
          </cell>
          <cell r="H298">
            <v>9.8101666352329612E-4</v>
          </cell>
          <cell r="I298">
            <v>1.1005512370709039E-3</v>
          </cell>
          <cell r="J298">
            <v>1.1209572849356559E-3</v>
          </cell>
          <cell r="K298">
            <v>1.9181066133355643E-3</v>
          </cell>
          <cell r="L298">
            <v>1.9959199176591098E-3</v>
          </cell>
          <cell r="M298">
            <v>7.9075025447679342E-3</v>
          </cell>
          <cell r="N298">
            <v>1.1242247559600651E-2</v>
          </cell>
          <cell r="O298">
            <v>0.19734447478029191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5.3812323660928356E-2</v>
          </cell>
          <cell r="F299">
            <v>6.9373980676179267E-2</v>
          </cell>
          <cell r="G299">
            <v>0.11136642268794453</v>
          </cell>
          <cell r="H299">
            <v>0.17439209969877978</v>
          </cell>
          <cell r="I299">
            <v>0.24834139551272408</v>
          </cell>
          <cell r="J299">
            <v>0.33984945698419294</v>
          </cell>
          <cell r="K299">
            <v>0.4517085732875562</v>
          </cell>
          <cell r="L299">
            <v>0.47399347879792392</v>
          </cell>
          <cell r="M299">
            <v>0.47000196012904433</v>
          </cell>
          <cell r="N299">
            <v>0.48057985513939722</v>
          </cell>
          <cell r="O299">
            <v>0.33865288928167708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6.8948896301489843E-2</v>
          </cell>
          <cell r="F300">
            <v>7.2416016765275135E-2</v>
          </cell>
          <cell r="G300">
            <v>9.8382645771708855E-4</v>
          </cell>
          <cell r="H300">
            <v>7.9700797706708736E-4</v>
          </cell>
          <cell r="I300">
            <v>7.7628161868568784E-4</v>
          </cell>
          <cell r="J300">
            <v>9.2113150713456964E-4</v>
          </cell>
          <cell r="K300">
            <v>7.5946316916761442E-4</v>
          </cell>
          <cell r="L300">
            <v>6.8772566530639703E-4</v>
          </cell>
          <cell r="M300">
            <v>7.7276268994212914E-3</v>
          </cell>
          <cell r="N300">
            <v>1.1183109791233211E-2</v>
          </cell>
          <cell r="O300">
            <v>0.19709080026642536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0.24138964418963013</v>
          </cell>
          <cell r="F301">
            <v>0.74027035467797808</v>
          </cell>
          <cell r="G301">
            <v>1.6126662377281662</v>
          </cell>
          <cell r="H301">
            <v>2.1550576746381775</v>
          </cell>
          <cell r="I301">
            <v>2.1549317412941504</v>
          </cell>
          <cell r="J301">
            <v>2.8504048645712632</v>
          </cell>
          <cell r="K301">
            <v>3.4974935197581822</v>
          </cell>
          <cell r="L301">
            <v>4.1757466933251228</v>
          </cell>
          <cell r="M301">
            <v>4.2307837461815989</v>
          </cell>
          <cell r="N301">
            <v>4.2080948810967325</v>
          </cell>
          <cell r="O301">
            <v>1.1996520969634088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1.3351655478627749E-2</v>
          </cell>
          <cell r="F302">
            <v>1.4597408434775163E-2</v>
          </cell>
          <cell r="G302">
            <v>9.4293718190944283E-3</v>
          </cell>
          <cell r="H302">
            <v>1.6154249659043426E-2</v>
          </cell>
          <cell r="I302">
            <v>1.4199221391630573E-2</v>
          </cell>
          <cell r="J302">
            <v>1.2250446349415344E-2</v>
          </cell>
          <cell r="K302">
            <v>1.6845849937050093E-2</v>
          </cell>
          <cell r="L302">
            <v>2.660239813197423E-3</v>
          </cell>
          <cell r="M302">
            <v>7.5231262883015048E-3</v>
          </cell>
          <cell r="N302">
            <v>1.0800901943656785E-2</v>
          </cell>
          <cell r="O302">
            <v>0.19713026489840615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9.4916748409369102E-4</v>
          </cell>
          <cell r="F303">
            <v>1.1853965132480947E-3</v>
          </cell>
          <cell r="G303">
            <v>1.0992092139940068E-3</v>
          </cell>
          <cell r="H303">
            <v>1.3789083027617997E-3</v>
          </cell>
          <cell r="I303">
            <v>1.0702718720496439E-3</v>
          </cell>
          <cell r="J303">
            <v>2.1263119348277063E-5</v>
          </cell>
          <cell r="K303"/>
          <cell r="L303">
            <v>7.2913820164071633E-4</v>
          </cell>
          <cell r="M303">
            <v>7.4967570172703203E-3</v>
          </cell>
          <cell r="N303">
            <v>1.0842037138506826E-2</v>
          </cell>
          <cell r="O303">
            <v>0.19782357826487745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/>
          <cell r="F304"/>
          <cell r="G304"/>
          <cell r="H304">
            <v>1.8246123073073117E-5</v>
          </cell>
          <cell r="I304">
            <v>1.2791395710784868E-4</v>
          </cell>
          <cell r="J304">
            <v>4.2334860285291943E-5</v>
          </cell>
          <cell r="K304"/>
          <cell r="M304">
            <v>1.0239935565175256E-3</v>
          </cell>
          <cell r="N304">
            <v>1.7237903870521258E-3</v>
          </cell>
          <cell r="O304">
            <v>6.0144239645670325E-2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44.576905635370174</v>
          </cell>
          <cell r="E305">
            <v>44.827338231753131</v>
          </cell>
          <cell r="F305">
            <v>44.633490752926626</v>
          </cell>
          <cell r="G305">
            <v>44.838272425551295</v>
          </cell>
          <cell r="H305">
            <v>45.030086229581755</v>
          </cell>
          <cell r="I305">
            <v>45.051866461788151</v>
          </cell>
          <cell r="J305">
            <v>44.873466637599236</v>
          </cell>
          <cell r="K305">
            <v>44.932088394266614</v>
          </cell>
          <cell r="L305">
            <v>45.475839278339365</v>
          </cell>
          <cell r="M305">
            <v>45.859518890911147</v>
          </cell>
          <cell r="N305">
            <v>46.272794221186444</v>
          </cell>
          <cell r="O305">
            <v>46.288977639893126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44.576905635370174</v>
          </cell>
          <cell r="E306">
            <v>44.827338231753131</v>
          </cell>
          <cell r="F306">
            <v>44.633490752926626</v>
          </cell>
          <cell r="G306">
            <v>44.838272425551295</v>
          </cell>
          <cell r="H306">
            <v>45.030086229581755</v>
          </cell>
          <cell r="I306">
            <v>45.051866461788151</v>
          </cell>
          <cell r="J306">
            <v>44.873466637599236</v>
          </cell>
          <cell r="K306">
            <v>44.932088394266614</v>
          </cell>
          <cell r="L306">
            <v>45.475839278339365</v>
          </cell>
          <cell r="M306">
            <v>45.859518890911147</v>
          </cell>
          <cell r="N306">
            <v>46.272794221186444</v>
          </cell>
          <cell r="O306">
            <v>46.288977639893126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0.19321142985140399</v>
          </cell>
          <cell r="E307">
            <v>6.6370816036743204E-7</v>
          </cell>
          <cell r="F307">
            <v>6.3866641380972797E-7</v>
          </cell>
          <cell r="G307">
            <v>8.7022812035773599E-7</v>
          </cell>
          <cell r="H307">
            <v>1.40041748289584E-3</v>
          </cell>
          <cell r="I307">
            <v>2.3033568199869602E-3</v>
          </cell>
          <cell r="J307">
            <v>3.0588800403854099</v>
          </cell>
          <cell r="K307">
            <v>1.68670946176949</v>
          </cell>
          <cell r="L307">
            <v>5.7475520412432098E-2</v>
          </cell>
          <cell r="M307">
            <v>4.1956973162663003E-2</v>
          </cell>
          <cell r="N307">
            <v>0.52485336680846595</v>
          </cell>
          <cell r="O307">
            <v>2.5817244138088999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4.7117481139818738</v>
          </cell>
          <cell r="E308">
            <v>4.7423652382580155</v>
          </cell>
          <cell r="F308">
            <v>4.7582498404884266</v>
          </cell>
          <cell r="G308">
            <v>4.7582496187855119</v>
          </cell>
          <cell r="H308">
            <v>4.7596492746990382</v>
          </cell>
          <cell r="I308">
            <v>4.7619514611407538</v>
          </cell>
          <cell r="J308">
            <v>4.7430945588934819</v>
          </cell>
          <cell r="K308">
            <v>4.7492913780507813</v>
          </cell>
          <cell r="L308">
            <v>4.806765085721957</v>
          </cell>
          <cell r="M308">
            <v>4.8473202602596173</v>
          </cell>
          <cell r="N308">
            <v>4.8910028611536198</v>
          </cell>
          <cell r="O308">
            <v>4.8927144432699503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1.5197589069749311</v>
          </cell>
          <cell r="F309">
            <v>1.5196679396763746</v>
          </cell>
          <cell r="G309">
            <v>2.6177943854788679</v>
          </cell>
          <cell r="H309">
            <v>2.61779331963641</v>
          </cell>
          <cell r="I309">
            <v>2.6177930855111176</v>
          </cell>
          <cell r="J309">
            <v>2.6177954394218821</v>
          </cell>
          <cell r="K309">
            <v>2.617798837654171</v>
          </cell>
          <cell r="L309">
            <v>2.6177929043672155</v>
          </cell>
          <cell r="M309">
            <v>2.6177974129531152</v>
          </cell>
          <cell r="N309">
            <v>2.6177926882994758</v>
          </cell>
          <cell r="O309">
            <v>2.6177977106541563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1.5197589069749311</v>
          </cell>
          <cell r="F310">
            <v>1.5196679396763746</v>
          </cell>
          <cell r="G310">
            <v>2.6177943854788679</v>
          </cell>
          <cell r="H310">
            <v>2.61779331963641</v>
          </cell>
          <cell r="I310">
            <v>2.6177930855111176</v>
          </cell>
          <cell r="J310">
            <v>2.6177954394218821</v>
          </cell>
          <cell r="K310">
            <v>2.617798837654171</v>
          </cell>
          <cell r="L310">
            <v>2.6177929043672155</v>
          </cell>
          <cell r="M310">
            <v>2.6177974129531152</v>
          </cell>
          <cell r="N310">
            <v>2.6177926882994758</v>
          </cell>
          <cell r="O310">
            <v>2.6177977106541563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0.11743140767150401</v>
          </cell>
          <cell r="F311">
            <v>4.9700883206903903E-7</v>
          </cell>
          <cell r="G311">
            <v>8.4865996986274297E-2</v>
          </cell>
          <cell r="H311">
            <v>1.78355818704953E-7</v>
          </cell>
          <cell r="I311">
            <v>1.82159828216491E-7</v>
          </cell>
          <cell r="J311">
            <v>1.7139393500626001E-7</v>
          </cell>
          <cell r="K311">
            <v>3.8180067927357099E-2</v>
          </cell>
          <cell r="L311">
            <v>0.10202149215443999</v>
          </cell>
          <cell r="M311">
            <v>6.2104763420422301E-2</v>
          </cell>
          <cell r="N311">
            <v>2.4483275168988902E-6</v>
          </cell>
          <cell r="O311">
            <v>2.3243010426797201E-7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0.11743140767150401</v>
          </cell>
          <cell r="F312">
            <v>0.11743186755283176</v>
          </cell>
          <cell r="G312">
            <v>0.20229781701953936</v>
          </cell>
          <cell r="H312">
            <v>0.20229796634856376</v>
          </cell>
          <cell r="I312">
            <v>0.20229813528608911</v>
          </cell>
          <cell r="J312">
            <v>0.20229825108735608</v>
          </cell>
          <cell r="K312">
            <v>0.20229680774058195</v>
          </cell>
          <cell r="L312">
            <v>0.20229823855390777</v>
          </cell>
          <cell r="M312">
            <v>0.20230657183861006</v>
          </cell>
          <cell r="N312">
            <v>0.2023088914867171</v>
          </cell>
          <cell r="O312">
            <v>0.20230893346933068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8.5684843566531791E-6</v>
          </cell>
          <cell r="E313">
            <v>7.0915825689210199E-6</v>
          </cell>
          <cell r="F313">
            <v>0.49633607982496963</v>
          </cell>
          <cell r="G313">
            <v>0.51730597496373065</v>
          </cell>
          <cell r="H313">
            <v>0.25925607992410665</v>
          </cell>
          <cell r="I313">
            <v>0.25454745107342636</v>
          </cell>
          <cell r="J313">
            <v>0.24659299938847781</v>
          </cell>
          <cell r="K313">
            <v>1.0480063138292799</v>
          </cell>
          <cell r="L313">
            <v>1.004587896269719</v>
          </cell>
          <cell r="M313">
            <v>0.98997073022186977</v>
          </cell>
          <cell r="N313">
            <v>0.65490960351467153</v>
          </cell>
          <cell r="O313">
            <v>0.43810703440635285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2.5346598160314292E-7</v>
          </cell>
          <cell r="E314">
            <v>7.7747854432320317E-7</v>
          </cell>
          <cell r="F314">
            <v>0.49635843368455712</v>
          </cell>
          <cell r="G314">
            <v>0.51732783234587354</v>
          </cell>
          <cell r="H314">
            <v>0.2592650544245037</v>
          </cell>
          <cell r="I314">
            <v>0.25455647803815268</v>
          </cell>
          <cell r="J314">
            <v>0.24659645593356122</v>
          </cell>
          <cell r="K314">
            <v>1.0480580068431713</v>
          </cell>
          <cell r="L314">
            <v>1.0046426250445584</v>
          </cell>
          <cell r="M314">
            <v>0.99001723908779482</v>
          </cell>
          <cell r="N314">
            <v>0.65494515675030218</v>
          </cell>
          <cell r="O314">
            <v>0.43811960713736647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4.0260761513638598E-3</v>
          </cell>
          <cell r="E315">
            <v>7.4217967242670504E-2</v>
          </cell>
          <cell r="F315">
            <v>2.7209095395159801E-7</v>
          </cell>
          <cell r="G315">
            <v>2.1684788730944199E-7</v>
          </cell>
          <cell r="H315">
            <v>3.3036250694251401E-4</v>
          </cell>
          <cell r="I315">
            <v>3.6864698156842998E-2</v>
          </cell>
          <cell r="J315">
            <v>1.0322393736450599E-5</v>
          </cell>
          <cell r="K315">
            <v>0.125025049363609</v>
          </cell>
          <cell r="L315">
            <v>2.4781559347526301E-2</v>
          </cell>
          <cell r="M315">
            <v>2.0971897635788999E-3</v>
          </cell>
          <cell r="N315">
            <v>6.3550201898145697E-2</v>
          </cell>
          <cell r="O315">
            <v>5.3985352071396001E-3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4.0271387043274562E-3</v>
          </cell>
          <cell r="E316">
            <v>7.8245105946997906E-2</v>
          </cell>
          <cell r="F316">
            <v>7.8245378037951896E-2</v>
          </cell>
          <cell r="G316">
            <v>7.8245594885839195E-2</v>
          </cell>
          <cell r="H316">
            <v>3.9400342789762968E-2</v>
          </cell>
          <cell r="I316">
            <v>3.71952933953104E-2</v>
          </cell>
          <cell r="J316">
            <v>3.7205383057521899E-2</v>
          </cell>
          <cell r="K316">
            <v>0.16190006991418801</v>
          </cell>
          <cell r="L316">
            <v>0.15547997463734101</v>
          </cell>
          <cell r="M316">
            <v>0.151903798474714</v>
          </cell>
          <cell r="N316">
            <v>0.1047175346271</v>
          </cell>
          <cell r="O316">
            <v>7.1045926868864198E-2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2.3670499257102904</v>
          </cell>
          <cell r="F317">
            <v>2.3669446770331217</v>
          </cell>
          <cell r="G317">
            <v>4.0772705772705748</v>
          </cell>
          <cell r="H317">
            <v>4.0772693652519489</v>
          </cell>
          <cell r="I317">
            <v>4.0772691795106075</v>
          </cell>
          <cell r="J317">
            <v>4.077271598041837</v>
          </cell>
          <cell r="K317">
            <v>4.0772748534444911</v>
          </cell>
          <cell r="L317">
            <v>4.0772690724414939</v>
          </cell>
          <cell r="M317">
            <v>4.077273227685442</v>
          </cell>
          <cell r="N317">
            <v>4.077268705091921</v>
          </cell>
          <cell r="O317">
            <v>4.0772733616734209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2.3670499257102904</v>
          </cell>
          <cell r="F318">
            <v>2.3669446770331217</v>
          </cell>
          <cell r="G318">
            <v>4.0772705772705748</v>
          </cell>
          <cell r="H318">
            <v>4.0772693652519489</v>
          </cell>
          <cell r="I318">
            <v>4.0772691795106075</v>
          </cell>
          <cell r="J318">
            <v>4.077271598041837</v>
          </cell>
          <cell r="K318">
            <v>4.0772748534444911</v>
          </cell>
          <cell r="L318">
            <v>4.0772690724414939</v>
          </cell>
          <cell r="M318">
            <v>4.077273227685442</v>
          </cell>
          <cell r="N318">
            <v>4.077268705091921</v>
          </cell>
          <cell r="O318">
            <v>4.0772733616734209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0.18290196011420801</v>
          </cell>
          <cell r="F319">
            <v>2.9991888080304802E-7</v>
          </cell>
          <cell r="G319">
            <v>0.13217956453039101</v>
          </cell>
          <cell r="H319">
            <v>3.6461774681393002E-7</v>
          </cell>
          <cell r="I319">
            <v>2.5908299636980699E-7</v>
          </cell>
          <cell r="J319">
            <v>2.5987232117058101E-7</v>
          </cell>
          <cell r="K319">
            <v>5.9467118318748298E-2</v>
          </cell>
          <cell r="L319">
            <v>0.158899393463629</v>
          </cell>
          <cell r="M319">
            <v>9.6723641022674903E-2</v>
          </cell>
          <cell r="N319">
            <v>2.5480651099874398E-6</v>
          </cell>
          <cell r="O319">
            <v>2.5928660833564598E-7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0.18290196011420801</v>
          </cell>
          <cell r="F320">
            <v>0.18290222276899074</v>
          </cell>
          <cell r="G320">
            <v>0.31508173584773935</v>
          </cell>
          <cell r="H320">
            <v>0.31508207985498476</v>
          </cell>
          <cell r="I320">
            <v>0.31508232648510032</v>
          </cell>
          <cell r="J320">
            <v>0.31508253758286331</v>
          </cell>
          <cell r="K320">
            <v>0.31508123705505059</v>
          </cell>
          <cell r="L320">
            <v>0.31508267329435619</v>
          </cell>
          <cell r="M320">
            <v>0.31509075962390731</v>
          </cell>
          <cell r="N320">
            <v>0.31509301126521205</v>
          </cell>
          <cell r="O320">
            <v>0.31509299057632345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1.9020136765886186</v>
          </cell>
          <cell r="F321">
            <v>1.9019115693002207</v>
          </cell>
          <cell r="G321">
            <v>3.2762345758677696</v>
          </cell>
          <cell r="H321">
            <v>3.2762250275639948</v>
          </cell>
          <cell r="I321">
            <v>3.2762213562675004</v>
          </cell>
          <cell r="J321">
            <v>3.2762365521857815</v>
          </cell>
          <cell r="K321">
            <v>3.2762401479920853</v>
          </cell>
          <cell r="L321">
            <v>3.2762340311973421</v>
          </cell>
          <cell r="M321">
            <v>3.2762368070648171</v>
          </cell>
          <cell r="N321">
            <v>3.2762335137105962</v>
          </cell>
          <cell r="O321">
            <v>3.2762280363639662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1.9020136765886186</v>
          </cell>
          <cell r="F322">
            <v>1.9019115693002207</v>
          </cell>
          <cell r="G322">
            <v>3.2762345758677696</v>
          </cell>
          <cell r="H322">
            <v>3.2762250275639948</v>
          </cell>
          <cell r="I322">
            <v>3.2762213562675004</v>
          </cell>
          <cell r="J322">
            <v>3.2762365521857815</v>
          </cell>
          <cell r="K322">
            <v>3.2762401479920853</v>
          </cell>
          <cell r="L322">
            <v>3.2762340311973421</v>
          </cell>
          <cell r="M322">
            <v>3.2762368070648171</v>
          </cell>
          <cell r="N322">
            <v>3.2762335137105962</v>
          </cell>
          <cell r="O322">
            <v>3.2762280363639662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0.14696840518556401</v>
          </cell>
          <cell r="F323">
            <v>8.8325253889510905E-8</v>
          </cell>
          <cell r="G323">
            <v>0.106206900520268</v>
          </cell>
          <cell r="H323">
            <v>1.4438409715461899E-7</v>
          </cell>
          <cell r="I323">
            <v>2.233266373264E-7</v>
          </cell>
          <cell r="J323">
            <v>2.8069738092246401E-6</v>
          </cell>
          <cell r="K323">
            <v>4.7785304623011601E-2</v>
          </cell>
          <cell r="L323">
            <v>0.12767995843643001</v>
          </cell>
          <cell r="M323">
            <v>7.7711159831606799E-2</v>
          </cell>
          <cell r="N323">
            <v>1.1895972250631499E-6</v>
          </cell>
          <cell r="O323">
            <v>2.1904610663667899E-7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0.14696840518556401</v>
          </cell>
          <cell r="F324">
            <v>0.1469684570184602</v>
          </cell>
          <cell r="G324">
            <v>0.2531753327994874</v>
          </cell>
          <cell r="H324">
            <v>0.25317545539241149</v>
          </cell>
          <cell r="I324">
            <v>0.25317567166168142</v>
          </cell>
          <cell r="J324">
            <v>0.25317846261015459</v>
          </cell>
          <cell r="K324">
            <v>0.25317873341610381</v>
          </cell>
          <cell r="L324">
            <v>0.25317959264621431</v>
          </cell>
          <cell r="M324">
            <v>0.25317940890203805</v>
          </cell>
          <cell r="N324">
            <v>0.25318047541981448</v>
          </cell>
          <cell r="O324">
            <v>0.25318048081577338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0.52287691415390514</v>
          </cell>
          <cell r="F325">
            <v>0.52280869549934994</v>
          </cell>
          <cell r="G325">
            <v>0.58171410427557313</v>
          </cell>
          <cell r="H325">
            <v>0.58169122987433397</v>
          </cell>
          <cell r="I325">
            <v>0.58169314621452206</v>
          </cell>
          <cell r="J325">
            <v>2.1372908995184012</v>
          </cell>
          <cell r="K325">
            <v>3.6025703644131504</v>
          </cell>
          <cell r="L325">
            <v>3.6025634788360588</v>
          </cell>
          <cell r="M325">
            <v>3.6025248230102758</v>
          </cell>
          <cell r="N325">
            <v>3.60256052110037</v>
          </cell>
          <cell r="O325">
            <v>3.602493759890621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0.52287691415390514</v>
          </cell>
          <cell r="F326">
            <v>0.52280869549934994</v>
          </cell>
          <cell r="G326">
            <v>0.58171410427557313</v>
          </cell>
          <cell r="H326">
            <v>0.58169122987433397</v>
          </cell>
          <cell r="I326">
            <v>0.58169314621452206</v>
          </cell>
          <cell r="J326">
            <v>2.1372908995184012</v>
          </cell>
          <cell r="K326">
            <v>3.6025703644131504</v>
          </cell>
          <cell r="L326">
            <v>3.6025634788360588</v>
          </cell>
          <cell r="M326">
            <v>3.6025248230102758</v>
          </cell>
          <cell r="N326">
            <v>3.60256052110037</v>
          </cell>
          <cell r="O326">
            <v>3.602493759890621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4.0401887443778699E-2</v>
          </cell>
          <cell r="F327">
            <v>6.8942491499908195E-8</v>
          </cell>
          <cell r="G327">
            <v>4.5498866455331204E-3</v>
          </cell>
          <cell r="H327">
            <v>4.8490559879842698E-8</v>
          </cell>
          <cell r="I327">
            <v>1.0045537712614E-7</v>
          </cell>
          <cell r="J327">
            <v>0.120208285729008</v>
          </cell>
          <cell r="K327">
            <v>0.12637223816196999</v>
          </cell>
          <cell r="L327">
            <v>2.8486980453961801E-2</v>
          </cell>
          <cell r="M327">
            <v>3.3112934783479102E-3</v>
          </cell>
          <cell r="N327">
            <v>4.5587956095829704E-6</v>
          </cell>
          <cell r="O327">
            <v>1.8536076834551201E-7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4.0401887443778699E-2</v>
          </cell>
          <cell r="F328">
            <v>4.0401921099138885E-2</v>
          </cell>
          <cell r="G328">
            <v>4.4951800190613692E-2</v>
          </cell>
          <cell r="H328">
            <v>4.4951813434178568E-2</v>
          </cell>
          <cell r="I328">
            <v>4.4951907267992891E-2</v>
          </cell>
          <cell r="J328">
            <v>0.16516019959231457</v>
          </cell>
          <cell r="K328">
            <v>0.27839614468912971</v>
          </cell>
          <cell r="L328">
            <v>0.27839671416943462</v>
          </cell>
          <cell r="M328">
            <v>0.27837878714872871</v>
          </cell>
          <cell r="N328">
            <v>0.27838332224069479</v>
          </cell>
          <cell r="O328">
            <v>0.27838342404439498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1127.9631541844999</v>
          </cell>
          <cell r="E329">
            <v>1118.68342121823</v>
          </cell>
          <cell r="F329">
            <v>1134.29285068748</v>
          </cell>
          <cell r="G329">
            <v>1134.29209341397</v>
          </cell>
          <cell r="H329">
            <v>1038.95425341279</v>
          </cell>
          <cell r="I329">
            <v>950.69825594768201</v>
          </cell>
          <cell r="J329">
            <v>929.84139638071599</v>
          </cell>
          <cell r="K329">
            <v>403.90787453548</v>
          </cell>
          <cell r="L329">
            <v>261.48417001880603</v>
          </cell>
          <cell r="M329">
            <v>242.59563949564699</v>
          </cell>
          <cell r="N329">
            <v>242.59556346498201</v>
          </cell>
          <cell r="O329">
            <v>190.24116950865499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18.999379370129006</v>
          </cell>
          <cell r="E330">
            <v>18.843071811300035</v>
          </cell>
          <cell r="F330">
            <v>19.105996598459299</v>
          </cell>
          <cell r="G330">
            <v>19.105983842965873</v>
          </cell>
          <cell r="H330">
            <v>17.500115970605439</v>
          </cell>
          <cell r="I330">
            <v>16.013534453019467</v>
          </cell>
          <cell r="J330">
            <v>15.662222102157456</v>
          </cell>
          <cell r="K330">
            <v>6.8034127802962123</v>
          </cell>
          <cell r="L330">
            <v>4.4044319418061253</v>
          </cell>
          <cell r="M330">
            <v>4.0862740695188711</v>
          </cell>
          <cell r="N330">
            <v>4.0862727888605139</v>
          </cell>
          <cell r="O330">
            <v>3.204416862291164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19.999346705398953</v>
          </cell>
          <cell r="E331">
            <v>19.834812432947405</v>
          </cell>
          <cell r="F331">
            <v>20.111575366799276</v>
          </cell>
          <cell r="G331">
            <v>20.11156193996408</v>
          </cell>
          <cell r="H331">
            <v>18.421174705900441</v>
          </cell>
          <cell r="I331">
            <v>16.85635205580996</v>
          </cell>
          <cell r="J331">
            <v>16.486549581218384</v>
          </cell>
          <cell r="K331">
            <v>7.1614871371539071</v>
          </cell>
          <cell r="L331">
            <v>4.6362441492696087</v>
          </cell>
          <cell r="M331">
            <v>4.3013411258093353</v>
          </cell>
          <cell r="N331">
            <v>4.301339777747911</v>
          </cell>
          <cell r="O331">
            <v>3.3730703813591223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3.5902326068962401E-7</v>
          </cell>
          <cell r="F332">
            <v>3.4376063337361899E-3</v>
          </cell>
          <cell r="G332">
            <v>1.27751063991792E-2</v>
          </cell>
          <cell r="H332">
            <v>0.93176255111517603</v>
          </cell>
          <cell r="I332">
            <v>0.199367826209284</v>
          </cell>
          <cell r="J332">
            <v>2.87928488860109E-7</v>
          </cell>
          <cell r="K332">
            <v>0.28939264955398603</v>
          </cell>
          <cell r="L332">
            <v>5.6591276484956098E-4</v>
          </cell>
          <cell r="M332">
            <v>1.0316742812461199E-2</v>
          </cell>
          <cell r="N332">
            <v>0.23443324433174201</v>
          </cell>
          <cell r="O332">
            <v>9.2998430822861899E-7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1.3468352497972564</v>
          </cell>
          <cell r="F333">
            <v>1.3502727822225402</v>
          </cell>
          <cell r="G333">
            <v>1.363047485251403</v>
          </cell>
          <cell r="H333">
            <v>1.2972555932247778</v>
          </cell>
          <cell r="I333">
            <v>1.1421966547013547</v>
          </cell>
          <cell r="J333">
            <v>1.1232317125505833</v>
          </cell>
          <cell r="K333">
            <v>0.48876024699003917</v>
          </cell>
          <cell r="L333">
            <v>0.32059195060110413</v>
          </cell>
          <cell r="M333">
            <v>0.30027478171850935</v>
          </cell>
          <cell r="N333">
            <v>0.29639362692718296</v>
          </cell>
          <cell r="O333">
            <v>0.24474963563447821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0.65260527942427804</v>
          </cell>
          <cell r="F334">
            <v>0.65253105185683169</v>
          </cell>
          <cell r="G334">
            <v>0.65259355630393345</v>
          </cell>
          <cell r="H334">
            <v>0.65256758827281625</v>
          </cell>
          <cell r="I334">
            <v>0.65256905577842306</v>
          </cell>
          <cell r="J334">
            <v>0.6525910720581376</v>
          </cell>
          <cell r="K334">
            <v>3.9968091730848112</v>
          </cell>
          <cell r="L334">
            <v>3.9967741370974412</v>
          </cell>
          <cell r="M334">
            <v>3.9967981857162664</v>
          </cell>
          <cell r="N334">
            <v>3.9967997601643135</v>
          </cell>
          <cell r="O334">
            <v>3.9967839720237377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0.65260527942427804</v>
          </cell>
          <cell r="F335">
            <v>0.65253105185683169</v>
          </cell>
          <cell r="G335">
            <v>0.65259355630393345</v>
          </cell>
          <cell r="H335">
            <v>0.65256758827281625</v>
          </cell>
          <cell r="I335">
            <v>0.65256905577842306</v>
          </cell>
          <cell r="J335">
            <v>0.6525910720581376</v>
          </cell>
          <cell r="K335">
            <v>3.9968091730848112</v>
          </cell>
          <cell r="L335">
            <v>3.9967741370974412</v>
          </cell>
          <cell r="M335">
            <v>3.9967981857162664</v>
          </cell>
          <cell r="N335">
            <v>3.9967997601643135</v>
          </cell>
          <cell r="O335">
            <v>3.9967839720237377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5.0426057408786903E-2</v>
          </cell>
          <cell r="F336">
            <v>5.3060736655457702E-8</v>
          </cell>
          <cell r="G336">
            <v>2.7126579714228901E-6</v>
          </cell>
          <cell r="H336">
            <v>4.1294798558761101E-8</v>
          </cell>
          <cell r="I336">
            <v>7.1288370277949297E-8</v>
          </cell>
          <cell r="J336">
            <v>4.1944477280738699E-7</v>
          </cell>
          <cell r="K336">
            <v>0.27482790108946797</v>
          </cell>
          <cell r="L336">
            <v>3.4027889100400902E-2</v>
          </cell>
          <cell r="M336">
            <v>5.6604435460694805E-7</v>
          </cell>
          <cell r="N336">
            <v>4.9823516319558597E-7</v>
          </cell>
          <cell r="O336">
            <v>1.55811024285157E-7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5.0426057408786903E-2</v>
          </cell>
          <cell r="F337">
            <v>5.042607506504878E-2</v>
          </cell>
          <cell r="G337">
            <v>5.0428780478186622E-2</v>
          </cell>
          <cell r="H337">
            <v>5.0428786691459934E-2</v>
          </cell>
          <cell r="I337">
            <v>5.042885179505676E-2</v>
          </cell>
          <cell r="J337">
            <v>5.0429277807911593E-2</v>
          </cell>
          <cell r="K337">
            <v>0.30886166526858638</v>
          </cell>
          <cell r="L337">
            <v>0.30885823962700365</v>
          </cell>
          <cell r="M337">
            <v>0.30885672103545558</v>
          </cell>
          <cell r="N337">
            <v>0.30885721109898079</v>
          </cell>
          <cell r="O337">
            <v>0.30885731689723589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2.7092082157667195E-7</v>
          </cell>
          <cell r="E338">
            <v>4.4438818691994365E-7</v>
          </cell>
          <cell r="F338">
            <v>1.4883099747874258</v>
          </cell>
          <cell r="G338">
            <v>1.5673963054681812</v>
          </cell>
          <cell r="H338">
            <v>3.1759977049508672</v>
          </cell>
          <cell r="I338">
            <v>2.7892406245295449</v>
          </cell>
          <cell r="J338">
            <v>3.6457881552816596</v>
          </cell>
          <cell r="K338">
            <v>4.3143281819913755</v>
          </cell>
          <cell r="L338">
            <v>4.5751152192538527</v>
          </cell>
          <cell r="M338">
            <v>4.4229583734025582</v>
          </cell>
          <cell r="N338">
            <v>4.0533122213934147</v>
          </cell>
          <cell r="O338">
            <v>4.739405209304052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4.2947873781068452E-7</v>
          </cell>
          <cell r="E339">
            <v>6.2395748751644131E-7</v>
          </cell>
          <cell r="F339">
            <v>1.4883792782563821</v>
          </cell>
          <cell r="G339">
            <v>1.5674566517482131</v>
          </cell>
          <cell r="H339">
            <v>3.1760984654076654</v>
          </cell>
          <cell r="I339">
            <v>2.7893358348960691</v>
          </cell>
          <cell r="J339">
            <v>3.6459325356377077</v>
          </cell>
          <cell r="K339">
            <v>4.3144493310461742</v>
          </cell>
          <cell r="L339">
            <v>4.5752581141900492</v>
          </cell>
          <cell r="M339">
            <v>4.4231247495986139</v>
          </cell>
          <cell r="N339">
            <v>4.0534579841000795</v>
          </cell>
          <cell r="O339">
            <v>4.7395885448213173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1.7614892897206899E-3</v>
          </cell>
          <cell r="E340">
            <v>0.14474106437908699</v>
          </cell>
          <cell r="F340">
            <v>9.1024763287206804E-6</v>
          </cell>
          <cell r="G340">
            <v>6.5786072566174896E-3</v>
          </cell>
          <cell r="H340">
            <v>0.159451122642217</v>
          </cell>
          <cell r="I340">
            <v>7.5429232242601202E-2</v>
          </cell>
          <cell r="J340">
            <v>7.0269504175571498E-2</v>
          </cell>
          <cell r="K340">
            <v>0.24649074558421299</v>
          </cell>
          <cell r="L340">
            <v>0.104761178760235</v>
          </cell>
          <cell r="M340">
            <v>7.7821954223973894E-2</v>
          </cell>
          <cell r="N340">
            <v>0.237270233233288</v>
          </cell>
          <cell r="O340">
            <v>0.11325182365575499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1.7614892897206899E-3</v>
          </cell>
          <cell r="E341">
            <v>0.14649989883230691</v>
          </cell>
          <cell r="F341">
            <v>0.1465005622230981</v>
          </cell>
          <cell r="G341">
            <v>0.15307523971073206</v>
          </cell>
          <cell r="H341">
            <v>0.24062644027604446</v>
          </cell>
          <cell r="I341">
            <v>0.24019574794294263</v>
          </cell>
          <cell r="J341">
            <v>0.3051356487799724</v>
          </cell>
          <cell r="K341">
            <v>0.39214857404543568</v>
          </cell>
          <cell r="L341">
            <v>0.42373654637819153</v>
          </cell>
          <cell r="M341">
            <v>0.42900543439762834</v>
          </cell>
          <cell r="N341">
            <v>0.43020211717061563</v>
          </cell>
          <cell r="O341">
            <v>0.42826978136614147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1.7871043790776474E-4</v>
          </cell>
          <cell r="I342">
            <v>1.8104864778058216E-4</v>
          </cell>
          <cell r="J342">
            <v>3.3097541464738588E-4</v>
          </cell>
          <cell r="K342">
            <v>3.4992678427902448</v>
          </cell>
          <cell r="L342">
            <v>3.4991493110469634</v>
          </cell>
          <cell r="M342">
            <v>3.4993439554665753</v>
          </cell>
          <cell r="N342">
            <v>3.4992255992899763</v>
          </cell>
          <cell r="O342">
            <v>3.4990600913336731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1.7871043790776474E-4</v>
          </cell>
          <cell r="I343">
            <v>1.8104864778058216E-4</v>
          </cell>
          <cell r="J343">
            <v>3.3097541464738588E-4</v>
          </cell>
          <cell r="K343">
            <v>3.4992678427902448</v>
          </cell>
          <cell r="L343">
            <v>3.4991493110469634</v>
          </cell>
          <cell r="M343">
            <v>3.4993439554665753</v>
          </cell>
          <cell r="N343">
            <v>3.4992255992899763</v>
          </cell>
          <cell r="O343">
            <v>3.4990600913336731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1.34339418055547E-5</v>
          </cell>
          <cell r="I344">
            <v>3.5308332539638699E-7</v>
          </cell>
          <cell r="J344">
            <v>1.13304351268438E-5</v>
          </cell>
          <cell r="K344">
            <v>0.270377691623432</v>
          </cell>
          <cell r="L344">
            <v>1.86119825384813E-7</v>
          </cell>
          <cell r="M344">
            <v>3.6806401663994598E-7</v>
          </cell>
          <cell r="N344">
            <v>6.9741487615548598E-7</v>
          </cell>
          <cell r="O344">
            <v>1.50121336412774E-7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1.34339418055547E-5</v>
          </cell>
          <cell r="I345">
            <v>1.3773023170166318E-5</v>
          </cell>
          <cell r="J345">
            <v>2.5092683077246211E-5</v>
          </cell>
          <cell r="K345">
            <v>0.27040274723695451</v>
          </cell>
          <cell r="L345">
            <v>0.27040294300072404</v>
          </cell>
          <cell r="M345">
            <v>0.27040320943666324</v>
          </cell>
          <cell r="N345">
            <v>0.27039283489844168</v>
          </cell>
          <cell r="O345">
            <v>0.27039033677455032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1.2080578110777898</v>
          </cell>
          <cell r="F346">
            <v>2.8025049217268294</v>
          </cell>
          <cell r="G346">
            <v>5.1042307618571909</v>
          </cell>
          <cell r="H346">
            <v>7.1934634103047488</v>
          </cell>
          <cell r="I346">
            <v>8.8969416294061237</v>
          </cell>
          <cell r="J346">
            <v>10.284794376888298</v>
          </cell>
          <cell r="K346">
            <v>11.568474406511099</v>
          </cell>
          <cell r="L346">
            <v>12.515511464951903</v>
          </cell>
          <cell r="M346">
            <v>13.591742775948493</v>
          </cell>
          <cell r="N346">
            <v>13.595964469620199</v>
          </cell>
          <cell r="O346">
            <v>13.595270877560104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G347">
            <v>1.8964726300660256E-4</v>
          </cell>
          <cell r="H347"/>
          <cell r="I347">
            <v>1.6869981383288999E-4</v>
          </cell>
          <cell r="J347">
            <v>3.3095687116006305E-5</v>
          </cell>
          <cell r="K347">
            <v>8.5575054485054997E-5</v>
          </cell>
          <cell r="M347">
            <v>1.9834688916991485E-4</v>
          </cell>
          <cell r="O347">
            <v>2.3600911853488411E-2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0.34654015887993295</v>
          </cell>
          <cell r="F348">
            <v>0.37835584203729511</v>
          </cell>
          <cell r="G348">
            <v>0.43865659516544298</v>
          </cell>
          <cell r="H348">
            <v>0.50844329709980873</v>
          </cell>
          <cell r="I348">
            <v>0.5893466737145695</v>
          </cell>
          <cell r="J348">
            <v>0.6832453839231325</v>
          </cell>
          <cell r="K348">
            <v>0.79218287838845125</v>
          </cell>
          <cell r="L348">
            <v>0.91643325764382133</v>
          </cell>
          <cell r="M348">
            <v>1.0644776323753431</v>
          </cell>
          <cell r="N348">
            <v>1.2271293427518322</v>
          </cell>
          <cell r="O348">
            <v>0.93398164129794348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3.7351529474108514E-5</v>
          </cell>
          <cell r="G349">
            <v>2.813909969367666E-5</v>
          </cell>
          <cell r="H349">
            <v>4.3858257551494298E-5</v>
          </cell>
          <cell r="I349">
            <v>4.9073626174552452E-5</v>
          </cell>
          <cell r="J349">
            <v>5.0372740926587416E-5</v>
          </cell>
          <cell r="K349">
            <v>5.8985024005782759E-5</v>
          </cell>
          <cell r="L349">
            <v>6.1698229974329325E-5</v>
          </cell>
          <cell r="M349">
            <v>8.256067004663025E-5</v>
          </cell>
          <cell r="N349">
            <v>1.0210013083929263E-3</v>
          </cell>
          <cell r="O349">
            <v>1.2777242059579255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0.15434934984762938</v>
          </cell>
          <cell r="F350">
            <v>0.15091707490548792</v>
          </cell>
          <cell r="G350">
            <v>9.8029862001403935E-3</v>
          </cell>
          <cell r="H350">
            <v>7.7448979508908371E-4</v>
          </cell>
          <cell r="I350">
            <v>7.9774081206716732E-4</v>
          </cell>
          <cell r="J350">
            <v>8.4275192225496476E-4</v>
          </cell>
          <cell r="K350">
            <v>7.5142252831905741E-4</v>
          </cell>
          <cell r="L350">
            <v>1.5474844518444022E-3</v>
          </cell>
          <cell r="M350">
            <v>0.15025912110931927</v>
          </cell>
          <cell r="N350">
            <v>4.1348711884073132E-3</v>
          </cell>
          <cell r="O350">
            <v>0.20955639871140094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8.1108072047937047E-2</v>
          </cell>
          <cell r="F351">
            <v>8.0925796866437527E-2</v>
          </cell>
          <cell r="G351">
            <v>8.0893397143667542E-2</v>
          </cell>
          <cell r="H351">
            <v>8.0823344613345269E-2</v>
          </cell>
          <cell r="I351">
            <v>8.0697768430462558E-2</v>
          </cell>
          <cell r="J351">
            <v>8.0664696923305676E-2</v>
          </cell>
          <cell r="K351">
            <v>8.0649969997517626E-2</v>
          </cell>
          <cell r="L351">
            <v>7.9587689403675541E-2</v>
          </cell>
          <cell r="M351">
            <v>8.0416396490314526E-2</v>
          </cell>
          <cell r="N351">
            <v>7.7144305859557616E-2</v>
          </cell>
          <cell r="O351">
            <v>0.2104277472850116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0.52845270314228954</v>
          </cell>
          <cell r="F352">
            <v>2.0830281201604315</v>
          </cell>
          <cell r="G352">
            <v>4.3318995605366064</v>
          </cell>
          <cell r="H352">
            <v>4.3318013008468013</v>
          </cell>
          <cell r="I352">
            <v>4.3316298116601351</v>
          </cell>
          <cell r="J352">
            <v>5.5633708937559643</v>
          </cell>
          <cell r="K352">
            <v>8.5845314968764423</v>
          </cell>
          <cell r="L352">
            <v>10.885088045719195</v>
          </cell>
          <cell r="M352">
            <v>11.602425437030931</v>
          </cell>
          <cell r="N352">
            <v>11.593291341445454</v>
          </cell>
          <cell r="O352">
            <v>9.5048179981601084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2.9913223803651264E-5</v>
          </cell>
          <cell r="F353">
            <v>3.3732482702600287E-4</v>
          </cell>
          <cell r="G353">
            <v>1.15074164594442E-6</v>
          </cell>
          <cell r="H353">
            <v>3.8221870341630148E-4</v>
          </cell>
          <cell r="I353">
            <v>1.1171781777450988E-4</v>
          </cell>
          <cell r="J353">
            <v>1.8892172092381545E-4</v>
          </cell>
          <cell r="K353"/>
          <cell r="L353">
            <v>7.9372736477347828E-4</v>
          </cell>
          <cell r="M353">
            <v>1.7842864092093279E-4</v>
          </cell>
          <cell r="N353">
            <v>1.9399472694356251E-3</v>
          </cell>
          <cell r="O353">
            <v>5.9158432683439614E-2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7.3506770152413956E-2</v>
          </cell>
          <cell r="F354">
            <v>7.6361157340166949E-2</v>
          </cell>
          <cell r="G354">
            <v>0.20577529190964058</v>
          </cell>
          <cell r="H354">
            <v>0.32318636836748887</v>
          </cell>
          <cell r="I354">
            <v>0.41888608633105429</v>
          </cell>
          <cell r="J354">
            <v>0.49691936002734699</v>
          </cell>
          <cell r="K354">
            <v>0.56915230662840832</v>
          </cell>
          <cell r="L354">
            <v>0.62053473233306433</v>
          </cell>
          <cell r="M354">
            <v>0.6826310608836299</v>
          </cell>
          <cell r="N354">
            <v>0.67630051279545544</v>
          </cell>
          <cell r="O354">
            <v>0.48354590356576704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2.554870830125568E-3</v>
          </cell>
          <cell r="F355">
            <v>1.0573093653186786E-2</v>
          </cell>
          <cell r="G355">
            <v>1.0905288986589618E-2</v>
          </cell>
          <cell r="H355">
            <v>1.172400283000515E-2</v>
          </cell>
          <cell r="I355">
            <v>6.5519196420056585E-3</v>
          </cell>
          <cell r="J355">
            <v>4.5575450083468782E-5</v>
          </cell>
          <cell r="K355">
            <v>1.1365735641672769E-4</v>
          </cell>
          <cell r="L355">
            <v>1.6839887430182773E-3</v>
          </cell>
          <cell r="M355">
            <v>2.8831471321119043E-3</v>
          </cell>
          <cell r="N355">
            <v>3.7204621473499308E-3</v>
          </cell>
          <cell r="O355">
            <v>0.20955250509964007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2.1544467149289308E-2</v>
          </cell>
          <cell r="F356">
            <v>1.9840564286482256E-2</v>
          </cell>
          <cell r="G356">
            <v>2.3176165089194033E-2</v>
          </cell>
          <cell r="H356">
            <v>1.3102989984745822E-2</v>
          </cell>
          <cell r="I356">
            <v>2.2789749893751495E-3</v>
          </cell>
          <cell r="J356">
            <v>1.392572550829943E-3</v>
          </cell>
          <cell r="K356">
            <v>7.6311826400655958E-4</v>
          </cell>
          <cell r="L356">
            <v>1.5422946975835368E-3</v>
          </cell>
          <cell r="M356">
            <v>2.7833618140905791E-3</v>
          </cell>
          <cell r="N356">
            <v>3.5039579055751876E-3</v>
          </cell>
          <cell r="O356">
            <v>0.2093077346234668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2.8664472562623196E-7</v>
          </cell>
          <cell r="G357">
            <v>6.1656434142175361E-4</v>
          </cell>
          <cell r="H357">
            <v>9.8824718184664477E-4</v>
          </cell>
          <cell r="I357">
            <v>2.3848399847733858E-3</v>
          </cell>
          <cell r="J357">
            <v>3.4019336977233121E-3</v>
          </cell>
          <cell r="K357">
            <v>1.5963294183674239E-3</v>
          </cell>
          <cell r="L357">
            <v>2.331837660495432E-3</v>
          </cell>
          <cell r="M357">
            <v>3.4732428654626899E-3</v>
          </cell>
          <cell r="N357">
            <v>3.9760602687404119E-3</v>
          </cell>
          <cell r="O357">
            <v>0.20953517089783588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1.1718575305466955E-5</v>
          </cell>
          <cell r="F358">
            <v>2.2045307412121261E-3</v>
          </cell>
          <cell r="G358">
            <v>2.2539767905798112E-3</v>
          </cell>
          <cell r="H358">
            <v>1.9222666968477968</v>
          </cell>
          <cell r="I358">
            <v>3.4639692053888904</v>
          </cell>
          <cell r="J358">
            <v>3.4545348976961501</v>
          </cell>
          <cell r="K358">
            <v>1.5384899358018687</v>
          </cell>
          <cell r="L358">
            <v>5.9740312080057622E-3</v>
          </cell>
          <cell r="M358">
            <v>1.7620598717291507E-3</v>
          </cell>
          <cell r="N358">
            <v>3.8641510120988893E-3</v>
          </cell>
          <cell r="O358">
            <v>0.20922591463917339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1.1260734676106E-7</v>
          </cell>
          <cell r="F359"/>
          <cell r="G359">
            <v>9.7292789618767036E-5</v>
          </cell>
          <cell r="H359"/>
          <cell r="I359">
            <v>1.4305533614843735E-4</v>
          </cell>
          <cell r="J359">
            <v>1.8352477071939343E-4</v>
          </cell>
          <cell r="K359">
            <v>1.8715527953967864E-4</v>
          </cell>
          <cell r="M359">
            <v>2.643235968799849E-4</v>
          </cell>
          <cell r="O359">
            <v>5.4921240288012797E-2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4.1282098871217067E-3</v>
          </cell>
          <cell r="F360">
            <v>4.1963832157400627E-3</v>
          </cell>
          <cell r="G360">
            <v>4.2976499818095041E-3</v>
          </cell>
          <cell r="H360">
            <v>6.1548540727172849E-3</v>
          </cell>
          <cell r="I360">
            <v>7.4395374780698749E-3</v>
          </cell>
          <cell r="J360">
            <v>9.0101054277634662E-3</v>
          </cell>
          <cell r="K360">
            <v>1.0785095755850948E-2</v>
          </cell>
          <cell r="L360">
            <v>1.0911448780041242E-2</v>
          </cell>
          <cell r="M360">
            <v>1.0941386689749685E-2</v>
          </cell>
          <cell r="N360">
            <v>1.1035252204431733E-2</v>
          </cell>
          <cell r="O360">
            <v>2.0362060464727782E-2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4.1283575771485182E-3</v>
          </cell>
          <cell r="F361">
            <v>4.1965333269148612E-3</v>
          </cell>
          <cell r="G361">
            <v>4.2977965294355921E-3</v>
          </cell>
          <cell r="H361">
            <v>6.1550005811368417E-3</v>
          </cell>
          <cell r="I361">
            <v>7.4396547524251963E-3</v>
          </cell>
          <cell r="J361">
            <v>9.0101797904987985E-3</v>
          </cell>
          <cell r="K361">
            <v>1.0785391085463994E-2</v>
          </cell>
          <cell r="L361">
            <v>1.0911596470068058E-2</v>
          </cell>
          <cell r="M361">
            <v>1.0941948396081187E-2</v>
          </cell>
          <cell r="N361">
            <v>1.1035584708754407E-2</v>
          </cell>
          <cell r="O361">
            <v>2.0362602801875428E-2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1.5602454104777599E-4</v>
          </cell>
          <cell r="F362">
            <v>2.02579817375162E-6</v>
          </cell>
          <cell r="G362">
            <v>8.1322149117069697E-7</v>
          </cell>
          <cell r="H362">
            <v>6.7649136676435607E-5</v>
          </cell>
          <cell r="I362">
            <v>1.05200540512297E-4</v>
          </cell>
          <cell r="J362">
            <v>1.49068994462609E-4</v>
          </cell>
          <cell r="K362">
            <v>7.5770715403414502E-5</v>
          </cell>
          <cell r="L362">
            <v>6.2081650627291901E-5</v>
          </cell>
          <cell r="M362">
            <v>1.17583180178463E-4</v>
          </cell>
          <cell r="N362">
            <v>1.50627808691494E-4</v>
          </cell>
          <cell r="O362">
            <v>4.19727929487983E-4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1.5602454104777599E-4</v>
          </cell>
          <cell r="F363">
            <v>1.5797871055569119E-4</v>
          </cell>
          <cell r="G363">
            <v>1.5862754332418417E-4</v>
          </cell>
          <cell r="H363">
            <v>2.2590022528791781E-4</v>
          </cell>
          <cell r="I363">
            <v>2.7064977760710775E-4</v>
          </cell>
          <cell r="J363">
            <v>3.2217626077148711E-4</v>
          </cell>
          <cell r="K363">
            <v>3.9685720922501489E-4</v>
          </cell>
          <cell r="L363">
            <v>3.9764444847267621E-4</v>
          </cell>
          <cell r="M363">
            <v>4.0338689914883887E-4</v>
          </cell>
          <cell r="N363">
            <v>4.0497708342725582E-4</v>
          </cell>
          <cell r="O363">
            <v>7.4854040519776457E-4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9.9482302607888299E-5</v>
          </cell>
          <cell r="K364">
            <v>3.7284512301720261E-4</v>
          </cell>
          <cell r="L364">
            <v>3.6440634755257104E-4</v>
          </cell>
          <cell r="M364">
            <v>3.7797348203571113E-4</v>
          </cell>
          <cell r="N364">
            <v>3.7963591730563306E-4</v>
          </cell>
          <cell r="O364">
            <v>3.9138327799552263E-4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9.9482302607888299E-5</v>
          </cell>
          <cell r="K365">
            <v>3.7284512301720261E-4</v>
          </cell>
          <cell r="L365">
            <v>3.6440634755257104E-4</v>
          </cell>
          <cell r="M365">
            <v>3.7797348203571113E-4</v>
          </cell>
          <cell r="N365">
            <v>3.7963591730563306E-4</v>
          </cell>
          <cell r="O365">
            <v>3.9138327799552263E-4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7.16555162665301E-6</v>
          </cell>
          <cell r="K366">
            <v>2.0735217328197099E-5</v>
          </cell>
          <cell r="L366">
            <v>8.5735832439663298E-8</v>
          </cell>
          <cell r="M366">
            <v>5.2294157480947301E-7</v>
          </cell>
          <cell r="N366">
            <v>6.9622098336044597E-7</v>
          </cell>
          <cell r="O366">
            <v>2.1951958451175599E-7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7.16555162665301E-6</v>
          </cell>
          <cell r="K367">
            <v>2.7885003130442697E-5</v>
          </cell>
          <cell r="L367">
            <v>2.7963959818243192E-5</v>
          </cell>
          <cell r="M367">
            <v>2.8439020393040501E-5</v>
          </cell>
          <cell r="N367">
            <v>2.9141293799189385E-5</v>
          </cell>
          <cell r="O367">
            <v>2.9359594002004703E-5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2.8481007567793964E-5</v>
          </cell>
          <cell r="K368">
            <v>6.0251110256980151E-5</v>
          </cell>
          <cell r="L368">
            <v>5.0937957955822527E-5</v>
          </cell>
          <cell r="M368">
            <v>6.7062229577756995E-5</v>
          </cell>
          <cell r="N368">
            <v>6.4395681719626763E-5</v>
          </cell>
          <cell r="O368">
            <v>8.8610569599500481E-5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2.8481007567793964E-5</v>
          </cell>
          <cell r="K369">
            <v>6.0251110256980151E-5</v>
          </cell>
          <cell r="L369">
            <v>5.0937957955822527E-5</v>
          </cell>
          <cell r="M369">
            <v>6.7062229577756995E-5</v>
          </cell>
          <cell r="N369">
            <v>6.4395681719626763E-5</v>
          </cell>
          <cell r="O369">
            <v>8.8610569599500481E-5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1.6756239623272101E-6</v>
          </cell>
          <cell r="K370">
            <v>1.9873012156021899E-6</v>
          </cell>
          <cell r="L370">
            <v>4.13759303984508E-8</v>
          </cell>
          <cell r="M370">
            <v>6.3324024703668904E-7</v>
          </cell>
          <cell r="N370">
            <v>4.1006031112974001E-7</v>
          </cell>
          <cell r="O370">
            <v>1.11207539851909E-6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1.6756239623272101E-6</v>
          </cell>
          <cell r="K371">
            <v>3.6629251779293898E-6</v>
          </cell>
          <cell r="L371">
            <v>3.7043011083278399E-6</v>
          </cell>
          <cell r="M371">
            <v>4.2997900406050087E-6</v>
          </cell>
          <cell r="N371">
            <v>4.74760166649427E-6</v>
          </cell>
          <cell r="O371">
            <v>5.8417103027915301E-6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49.86637580519843</v>
          </cell>
          <cell r="F372">
            <v>51.516130696761977</v>
          </cell>
          <cell r="G372">
            <v>52.866367814762668</v>
          </cell>
          <cell r="H372">
            <v>52.953290767109863</v>
          </cell>
          <cell r="I372">
            <v>53.416207547331013</v>
          </cell>
          <cell r="J372">
            <v>53.688302280239675</v>
          </cell>
          <cell r="K372">
            <v>54.400512834254229</v>
          </cell>
          <cell r="L372">
            <v>55.132769228876427</v>
          </cell>
          <cell r="M372">
            <v>56.863439304839829</v>
          </cell>
          <cell r="N372">
            <v>55.451044140749708</v>
          </cell>
          <cell r="O372">
            <v>55.769662627102122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49.86637580519843</v>
          </cell>
          <cell r="F373">
            <v>51.516130696761977</v>
          </cell>
          <cell r="G373">
            <v>52.866367814762668</v>
          </cell>
          <cell r="H373">
            <v>52.953290767109863</v>
          </cell>
          <cell r="I373">
            <v>53.416207547331013</v>
          </cell>
          <cell r="J373">
            <v>53.688302280239675</v>
          </cell>
          <cell r="K373">
            <v>54.400512834254229</v>
          </cell>
          <cell r="L373">
            <v>55.132769228876427</v>
          </cell>
          <cell r="M373">
            <v>56.863439304839829</v>
          </cell>
          <cell r="N373">
            <v>55.451044140749708</v>
          </cell>
          <cell r="O373">
            <v>55.769662627102122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8.3497416708206901E-2</v>
          </cell>
          <cell r="E374">
            <v>9.8050853856214898E-2</v>
          </cell>
          <cell r="F374">
            <v>8.97186655158521E-2</v>
          </cell>
          <cell r="G374">
            <v>7.3430213738302594E-2</v>
          </cell>
          <cell r="H374">
            <v>4.7292151504510303E-3</v>
          </cell>
          <cell r="I374">
            <v>2.51757517368018E-2</v>
          </cell>
          <cell r="J374">
            <v>1.76119331261213</v>
          </cell>
          <cell r="K374">
            <v>1.0939300420418401</v>
          </cell>
          <cell r="L374">
            <v>0.11325133207128101</v>
          </cell>
          <cell r="M374">
            <v>9.8849347019338202E-2</v>
          </cell>
          <cell r="N374">
            <v>0.224080160522769</v>
          </cell>
          <cell r="O374">
            <v>1.50280687942471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2.6138246487409171</v>
          </cell>
          <cell r="E375">
            <v>2.7118753835389526</v>
          </cell>
          <cell r="F375">
            <v>2.801593763112936</v>
          </cell>
          <cell r="G375">
            <v>2.8750233467783479</v>
          </cell>
          <cell r="H375">
            <v>2.8797509628854798</v>
          </cell>
          <cell r="I375">
            <v>2.9049252465248316</v>
          </cell>
          <cell r="J375">
            <v>2.9197224953459124</v>
          </cell>
          <cell r="K375">
            <v>2.9584548684628258</v>
          </cell>
          <cell r="L375">
            <v>2.9982767533393964</v>
          </cell>
          <cell r="M375">
            <v>3.0923958118911425</v>
          </cell>
          <cell r="N375">
            <v>3.0155856193287209</v>
          </cell>
          <cell r="O375">
            <v>3.0329136153001759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0.34658080960723076</v>
          </cell>
          <cell r="F376">
            <v>0.37871803785896258</v>
          </cell>
          <cell r="G376">
            <v>0.43903771485346205</v>
          </cell>
          <cell r="H376">
            <v>0.50896509665101297</v>
          </cell>
          <cell r="I376">
            <v>0.59003013277591632</v>
          </cell>
          <cell r="J376">
            <v>0.68400559114830217</v>
          </cell>
          <cell r="K376">
            <v>0.79294830714881237</v>
          </cell>
          <cell r="L376">
            <v>0.91924307700311769</v>
          </cell>
          <cell r="M376">
            <v>1.0656540520771411</v>
          </cell>
          <cell r="N376">
            <v>1.2353846260772563</v>
          </cell>
          <cell r="O376">
            <v>1.4321505878847234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0.34658080960723076</v>
          </cell>
          <cell r="F377">
            <v>0.37871803785896258</v>
          </cell>
          <cell r="G377">
            <v>0.43903771485346205</v>
          </cell>
          <cell r="H377">
            <v>0.50896509665101297</v>
          </cell>
          <cell r="I377">
            <v>0.59003013277591632</v>
          </cell>
          <cell r="J377">
            <v>0.68400559114830217</v>
          </cell>
          <cell r="K377">
            <v>0.79294830714881237</v>
          </cell>
          <cell r="L377">
            <v>0.91924307700311769</v>
          </cell>
          <cell r="M377">
            <v>1.0656540520771411</v>
          </cell>
          <cell r="N377">
            <v>1.2353846260772563</v>
          </cell>
          <cell r="O377">
            <v>1.4321505878847234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0.3500816258658897</v>
          </cell>
          <cell r="F378">
            <v>0.38254347258481053</v>
          </cell>
          <cell r="G378">
            <v>0.44347243924592106</v>
          </cell>
          <cell r="H378">
            <v>0.51410615823334649</v>
          </cell>
          <cell r="I378">
            <v>0.59599003310698584</v>
          </cell>
          <cell r="J378">
            <v>0.69091473853363838</v>
          </cell>
          <cell r="K378">
            <v>0.80095788600890228</v>
          </cell>
          <cell r="L378">
            <v>0.92852836060920907</v>
          </cell>
          <cell r="M378">
            <v>1.0764182344213546</v>
          </cell>
          <cell r="N378">
            <v>1.2478632586638951</v>
          </cell>
          <cell r="O378">
            <v>1.4466167554391143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2.8440256589679799E-2</v>
          </cell>
          <cell r="F379">
            <v>2.4922819202469102E-3</v>
          </cell>
          <cell r="G379">
            <v>3.2852732644104501E-3</v>
          </cell>
          <cell r="H379">
            <v>8.2131053184517303E-3</v>
          </cell>
          <cell r="I379">
            <v>7.0628209410261199E-3</v>
          </cell>
          <cell r="J379">
            <v>6.3899002712344104E-3</v>
          </cell>
          <cell r="K379">
            <v>1.0286571834828799E-2</v>
          </cell>
          <cell r="L379">
            <v>8.4917718141796997E-3</v>
          </cell>
          <cell r="M379">
            <v>1.32102948846989E-2</v>
          </cell>
          <cell r="N379">
            <v>1.2242443414855799E-2</v>
          </cell>
          <cell r="O379">
            <v>1.09328230392197E-2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2.8440256589679799E-2</v>
          </cell>
          <cell r="F380">
            <v>3.0932538509926701E-2</v>
          </cell>
          <cell r="G380">
            <v>3.4217811774337199E-2</v>
          </cell>
          <cell r="H380">
            <v>4.24309170927889E-2</v>
          </cell>
          <cell r="I380">
            <v>4.9493738033815002E-2</v>
          </cell>
          <cell r="J380">
            <v>5.5883638305049499E-2</v>
          </cell>
          <cell r="K380">
            <v>6.6170210139878199E-2</v>
          </cell>
          <cell r="L380">
            <v>7.4661981954057904E-2</v>
          </cell>
          <cell r="M380">
            <v>8.7872276838756799E-2</v>
          </cell>
          <cell r="N380">
            <v>0.100114720253613</v>
          </cell>
          <cell r="O380">
            <v>0.11104754329283199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1.0115275354972395E-5</v>
          </cell>
          <cell r="K381">
            <v>2.0209652418785716E-5</v>
          </cell>
          <cell r="L381">
            <v>1.3812894126370351E-5</v>
          </cell>
          <cell r="M381">
            <v>2.324858717550602E-5</v>
          </cell>
          <cell r="N381">
            <v>1.8807509893428307E-5</v>
          </cell>
          <cell r="O381">
            <v>3.4807940053495659E-5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1.0115275354972395E-5</v>
          </cell>
          <cell r="K382">
            <v>2.0209652418785716E-5</v>
          </cell>
          <cell r="L382">
            <v>1.3812894126370351E-5</v>
          </cell>
          <cell r="M382">
            <v>2.324858717550602E-5</v>
          </cell>
          <cell r="N382">
            <v>1.8807509893428307E-5</v>
          </cell>
          <cell r="O382">
            <v>3.4807940053495659E-5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3.7694750652772E-7</v>
          </cell>
          <cell r="K383">
            <v>4.2098031707782897E-7</v>
          </cell>
          <cell r="L383">
            <v>2.33159047670186E-8</v>
          </cell>
          <cell r="M383">
            <v>1.7508853447619199E-7</v>
          </cell>
          <cell r="N383">
            <v>1.9148848737295501E-7</v>
          </cell>
          <cell r="O383">
            <v>4.4078262213272301E-7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3.7694750652772E-7</v>
          </cell>
          <cell r="K384">
            <v>7.9792782360554898E-7</v>
          </cell>
          <cell r="L384">
            <v>8.21243728372567E-7</v>
          </cell>
          <cell r="M384">
            <v>9.9633226284875902E-7</v>
          </cell>
          <cell r="N384">
            <v>1.18782075022171E-6</v>
          </cell>
          <cell r="O384">
            <v>1.62860337235444E-6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2.3674018586146821</v>
          </cell>
          <cell r="E385">
            <v>2.3075015884036971</v>
          </cell>
          <cell r="F385">
            <v>0.35851687812409294</v>
          </cell>
          <cell r="G385">
            <v>7.3866854298036433E-5</v>
          </cell>
          <cell r="H385">
            <v>5.5730804753121086E-5</v>
          </cell>
          <cell r="I385">
            <v>3.1769385905290582E-4</v>
          </cell>
          <cell r="J385">
            <v>1.8377669878504645E-4</v>
          </cell>
          <cell r="K385">
            <v>1.0068169298228718E-4</v>
          </cell>
          <cell r="L385">
            <v>8.8399454075050162E-5</v>
          </cell>
          <cell r="M385">
            <v>8.026780603438905E-5</v>
          </cell>
          <cell r="N385">
            <v>9.5445195354219853E-5</v>
          </cell>
          <cell r="O385">
            <v>6.6280631554293463E-5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330.01225908809198</v>
          </cell>
          <cell r="E386">
            <v>321.179275142677</v>
          </cell>
          <cell r="F386">
            <v>49.789534984424598</v>
          </cell>
          <cell r="G386">
            <v>1.0220085661832801E-2</v>
          </cell>
          <cell r="H386">
            <v>7.68214959199156E-3</v>
          </cell>
          <cell r="I386">
            <v>4.3629956643265799E-2</v>
          </cell>
          <cell r="J386">
            <v>2.5145535021954001E-2</v>
          </cell>
          <cell r="K386">
            <v>1.37252837344971E-2</v>
          </cell>
          <cell r="L386">
            <v>1.2050925577584E-2</v>
          </cell>
          <cell r="M386">
            <v>1.09423906167469E-2</v>
          </cell>
          <cell r="N386">
            <v>1.3011425896082601E-2</v>
          </cell>
          <cell r="O386">
            <v>9.0356096251220704E-3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3.5600027949092969</v>
          </cell>
          <cell r="E387">
            <v>3.4647170997052519</v>
          </cell>
          <cell r="F387">
            <v>0.53710393726455874</v>
          </cell>
          <cell r="G387">
            <v>1.1024903626572609E-4</v>
          </cell>
          <cell r="H387">
            <v>8.2871085134752519E-5</v>
          </cell>
          <cell r="I387">
            <v>4.7065756896726732E-4</v>
          </cell>
          <cell r="J387">
            <v>2.7125711997792826E-4</v>
          </cell>
          <cell r="K387">
            <v>1.4806131320924582E-4</v>
          </cell>
          <cell r="L387">
            <v>1.2999919716919135E-4</v>
          </cell>
          <cell r="M387">
            <v>1.1804089122704278E-4</v>
          </cell>
          <cell r="N387">
            <v>1.4036058140326482E-4</v>
          </cell>
          <cell r="O387">
            <v>9.7471516991608096E-5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2.1433765023330599E-6</v>
          </cell>
          <cell r="F388">
            <v>1.7787740354851701E-6</v>
          </cell>
          <cell r="G388">
            <v>1.7940644990771001E-6</v>
          </cell>
          <cell r="H388">
            <v>4.1501820657489501E-6</v>
          </cell>
          <cell r="I388">
            <v>2.5841611611177301E-5</v>
          </cell>
          <cell r="J388">
            <v>2.8871896256551698E-6</v>
          </cell>
          <cell r="K388">
            <v>4.0071903048812903E-6</v>
          </cell>
          <cell r="L388">
            <v>5.0059442785053099E-6</v>
          </cell>
          <cell r="M388">
            <v>4.6921320740232896E-6</v>
          </cell>
          <cell r="N388">
            <v>5.1451804430738797E-6</v>
          </cell>
          <cell r="O388">
            <v>2.5473457797588999E-6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0.13658433387701033</v>
          </cell>
          <cell r="F389">
            <v>3.8543556069525781E-2</v>
          </cell>
          <cell r="G389">
            <v>7.0191077369274879E-6</v>
          </cell>
          <cell r="H389">
            <v>5.2619500669620622E-6</v>
          </cell>
          <cell r="I389">
            <v>2.984478888683468E-5</v>
          </cell>
          <cell r="J389">
            <v>1.74203759176351E-5</v>
          </cell>
          <cell r="K389">
            <v>9.5136184496463041E-6</v>
          </cell>
          <cell r="L389">
            <v>8.3623269714911005E-6</v>
          </cell>
          <cell r="M389">
            <v>7.5979382095413901E-6</v>
          </cell>
          <cell r="N389">
            <v>8.9987744150334504E-6</v>
          </cell>
          <cell r="O389">
            <v>6.1535873669376002E-6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6.1942554405396155</v>
          </cell>
          <cell r="E391">
            <v>5.0846359257837417</v>
          </cell>
          <cell r="F391">
            <v>6.2024639813326816</v>
          </cell>
          <cell r="G391">
            <v>9.7333896721740789</v>
          </cell>
          <cell r="H391">
            <v>7.1117994340315089</v>
          </cell>
          <cell r="I391">
            <v>8.1090775156543113</v>
          </cell>
          <cell r="J391">
            <v>5.0494427542487594</v>
          </cell>
          <cell r="K391">
            <v>1.5096458638410371</v>
          </cell>
          <cell r="L391">
            <v>0.84019135707492565</v>
          </cell>
          <cell r="M391">
            <v>0.62969437819075802</v>
          </cell>
          <cell r="N391">
            <v>0.69450473026745829</v>
          </cell>
          <cell r="O391">
            <v>0.51892786487702491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6.807815981755966</v>
          </cell>
          <cell r="E392">
            <v>5.9985551614657169</v>
          </cell>
          <cell r="F392">
            <v>3.6991449013274975</v>
          </cell>
          <cell r="G392">
            <v>1.0212638456932364</v>
          </cell>
          <cell r="H392">
            <v>0.38527250248385986</v>
          </cell>
          <cell r="I392">
            <v>7.3548231397334934E-2</v>
          </cell>
          <cell r="J392">
            <v>6.8579136881158992E-2</v>
          </cell>
          <cell r="K392">
            <v>0.16554352706918773</v>
          </cell>
          <cell r="L392">
            <v>0.18750452142410587</v>
          </cell>
          <cell r="M392">
            <v>0.19248261400503425</v>
          </cell>
          <cell r="N392">
            <v>0.28488251972372353</v>
          </cell>
          <cell r="O392">
            <v>0.18980559077430742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0.56101397126638619</v>
          </cell>
          <cell r="E393">
            <v>0.59702076206452093</v>
          </cell>
          <cell r="F393">
            <v>0.36967917967946928</v>
          </cell>
          <cell r="G393">
            <v>0.28437179098142146</v>
          </cell>
          <cell r="H393">
            <v>0.28302410713362053</v>
          </cell>
          <cell r="I393">
            <v>0.22779789118482283</v>
          </cell>
          <cell r="J393">
            <v>0.20593371366243668</v>
          </cell>
          <cell r="K393">
            <v>0.24976684404110275</v>
          </cell>
          <cell r="L393">
            <v>0.25977841392839279</v>
          </cell>
          <cell r="M393">
            <v>0.25810641090177527</v>
          </cell>
          <cell r="N393">
            <v>0.34988172161614323</v>
          </cell>
          <cell r="O393">
            <v>0.24430924746267166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6.9013466718387446E-4</v>
          </cell>
          <cell r="F394">
            <v>0.14346492822178425</v>
          </cell>
          <cell r="G394">
            <v>5.2765338545546769E-2</v>
          </cell>
          <cell r="H394">
            <v>1.9700868220306267</v>
          </cell>
          <cell r="I394">
            <v>3.5623139642711057</v>
          </cell>
          <cell r="J394">
            <v>3.9619085684311797</v>
          </cell>
          <cell r="K394">
            <v>1.6788287920553286</v>
          </cell>
          <cell r="L394">
            <v>0.8439181318199408</v>
          </cell>
          <cell r="M394">
            <v>0.76511711501647373</v>
          </cell>
          <cell r="N394">
            <v>0.81985205072537259</v>
          </cell>
          <cell r="O394">
            <v>0.77923126284995392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9.4848745239095228E-2</v>
          </cell>
          <cell r="E395">
            <v>2.7863828726461736E-4</v>
          </cell>
          <cell r="F395">
            <v>8.5727181333123237E-2</v>
          </cell>
          <cell r="G395">
            <v>2.6236131405699373E-2</v>
          </cell>
          <cell r="H395">
            <v>4.6067840990003391E-2</v>
          </cell>
          <cell r="I395">
            <v>4.2358650019538958E-2</v>
          </cell>
          <cell r="J395">
            <v>3.8940127626615424E-2</v>
          </cell>
          <cell r="K395">
            <v>0.10094187242255714</v>
          </cell>
          <cell r="L395">
            <v>0.11161405442749842</v>
          </cell>
          <cell r="M395">
            <v>0.11202550906509814</v>
          </cell>
          <cell r="N395">
            <v>0.1736301202598366</v>
          </cell>
          <cell r="O395">
            <v>0.11563483978330098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0.27600841640308843</v>
          </cell>
          <cell r="E396">
            <v>0.19462445480663898</v>
          </cell>
          <cell r="F396">
            <v>0.21899573535391348</v>
          </cell>
          <cell r="G396">
            <v>0.16093429526792949</v>
          </cell>
          <cell r="H396">
            <v>0.18744492186029532</v>
          </cell>
          <cell r="I396">
            <v>0.18498455690737844</v>
          </cell>
          <cell r="J396">
            <v>0.18650833552933871</v>
          </cell>
          <cell r="K396">
            <v>0.24830007434853441</v>
          </cell>
          <cell r="L396">
            <v>0.26985575584942983</v>
          </cell>
          <cell r="M396">
            <v>0.27735252984564351</v>
          </cell>
          <cell r="N396">
            <v>0.36850727452227577</v>
          </cell>
          <cell r="O396">
            <v>0.28201348470717402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1.2819100844450573</v>
          </cell>
          <cell r="E397">
            <v>1.463151462697116</v>
          </cell>
          <cell r="F397">
            <v>1.3696609161303512</v>
          </cell>
          <cell r="G397">
            <v>0.97537089018699841</v>
          </cell>
          <cell r="H397">
            <v>1.0012978820461433</v>
          </cell>
          <cell r="I397">
            <v>1.3306217385214254</v>
          </cell>
          <cell r="J397">
            <v>1.0499234878293566</v>
          </cell>
          <cell r="K397">
            <v>1.2788546766486693</v>
          </cell>
          <cell r="L397">
            <v>1.2641981752669529</v>
          </cell>
          <cell r="M397">
            <v>1.2232964271205988</v>
          </cell>
          <cell r="N397">
            <v>1.2733588699310163</v>
          </cell>
          <cell r="O397">
            <v>1.1216114036580853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6.4489358471798601</v>
          </cell>
          <cell r="E398">
            <v>6.9684834445016195</v>
          </cell>
          <cell r="F398">
            <v>6.7284789827413212</v>
          </cell>
          <cell r="G398">
            <v>4.322191618054017</v>
          </cell>
          <cell r="H398">
            <v>2.1158882854319421</v>
          </cell>
          <cell r="I398">
            <v>1.3198318523452912</v>
          </cell>
          <cell r="J398">
            <v>0.88008882372665265</v>
          </cell>
          <cell r="K398">
            <v>0.94206085769749459</v>
          </cell>
          <cell r="L398">
            <v>2.1227287278083233</v>
          </cell>
          <cell r="M398">
            <v>2.495550660549458</v>
          </cell>
          <cell r="N398">
            <v>2.3378114835972932</v>
          </cell>
          <cell r="O398">
            <v>0.78441986065845237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1.662108559717731</v>
          </cell>
          <cell r="E399">
            <v>1.9868575132380466</v>
          </cell>
          <cell r="F399">
            <v>1.8018741593424072</v>
          </cell>
          <cell r="G399">
            <v>1.5135040335357541</v>
          </cell>
          <cell r="H399">
            <v>1.0170243228535276</v>
          </cell>
          <cell r="I399">
            <v>1.0196609504125036</v>
          </cell>
          <cell r="J399">
            <v>1.0164908172565026</v>
          </cell>
          <cell r="K399">
            <v>2.7860380596417942</v>
          </cell>
          <cell r="L399">
            <v>2.7417746057613175</v>
          </cell>
          <cell r="M399">
            <v>2.6870126571210022</v>
          </cell>
          <cell r="N399">
            <v>2.4113827995631065</v>
          </cell>
          <cell r="O399">
            <v>1.6551621585275695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3.1111073494287198</v>
          </cell>
          <cell r="E400">
            <v>3.6352315221908196</v>
          </cell>
          <cell r="F400">
            <v>4.7994919051696661</v>
          </cell>
          <cell r="G400">
            <v>7.4190904198804741</v>
          </cell>
          <cell r="H400">
            <v>11.381971133594899</v>
          </cell>
          <cell r="I400">
            <v>9.4695410831673339</v>
          </cell>
          <cell r="J400">
            <v>12.671524778652836</v>
          </cell>
          <cell r="K400">
            <v>15.970237324254262</v>
          </cell>
          <cell r="L400">
            <v>16.608762766420451</v>
          </cell>
          <cell r="M400">
            <v>16.144811437508192</v>
          </cell>
          <cell r="N400">
            <v>15.61298143208648</v>
          </cell>
          <cell r="O400">
            <v>18.206815556657642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8.5585107470290795E-4</v>
          </cell>
          <cell r="G401">
            <v>1.0346678863207925E-3</v>
          </cell>
          <cell r="H401">
            <v>2.0270695949772053</v>
          </cell>
          <cell r="I401">
            <v>3.6421128537675558</v>
          </cell>
          <cell r="J401">
            <v>4.0485300636107286</v>
          </cell>
          <cell r="K401">
            <v>1.800597773670358</v>
          </cell>
          <cell r="L401">
            <v>0.89384615613444152</v>
          </cell>
          <cell r="M401">
            <v>0.79992852814436821</v>
          </cell>
          <cell r="N401">
            <v>0.79992142113073128</v>
          </cell>
          <cell r="O401">
            <v>0.7999243375984636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2.8377425404611401E-2</v>
          </cell>
          <cell r="G402">
            <v>3.4125888180405101E-2</v>
          </cell>
          <cell r="H402">
            <v>65.032266869575807</v>
          </cell>
          <cell r="I402">
            <v>113.740401413339</v>
          </cell>
          <cell r="J402">
            <v>124.16372788887701</v>
          </cell>
          <cell r="K402">
            <v>54.248779078530099</v>
          </cell>
          <cell r="L402">
            <v>26.9299803450761</v>
          </cell>
          <cell r="M402">
            <v>24.100410783836701</v>
          </cell>
          <cell r="N402">
            <v>24.100196662272001</v>
          </cell>
          <cell r="O402">
            <v>24.1002845302101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5.031458405072946E-4</v>
          </cell>
          <cell r="G403">
            <v>6.0506893936888384E-4</v>
          </cell>
          <cell r="H403">
            <v>1.1530543771201385</v>
          </cell>
          <cell r="I403">
            <v>2.0166737839244466</v>
          </cell>
          <cell r="J403">
            <v>2.2014845370368294</v>
          </cell>
          <cell r="K403">
            <v>0.96185778508031983</v>
          </cell>
          <cell r="L403">
            <v>0.47748192101198833</v>
          </cell>
          <cell r="M403">
            <v>0.42731224794036771</v>
          </cell>
          <cell r="N403">
            <v>0.42730845145872404</v>
          </cell>
          <cell r="O403">
            <v>0.42731000940088848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2.3590279731057799E-7</v>
          </cell>
          <cell r="F404">
            <v>7.1046178177639103E-5</v>
          </cell>
          <cell r="G404">
            <v>2.4884750550493801E-6</v>
          </cell>
          <cell r="H404">
            <v>0.138481893978674</v>
          </cell>
          <cell r="I404">
            <v>0.110440409622413</v>
          </cell>
          <cell r="J404">
            <v>2.77952243449642E-2</v>
          </cell>
          <cell r="K404">
            <v>3.71273261758384E-7</v>
          </cell>
          <cell r="L404">
            <v>2.00156397554263E-2</v>
          </cell>
          <cell r="M404">
            <v>3.4666762205512999E-2</v>
          </cell>
          <cell r="N404">
            <v>6.3430534021451301E-3</v>
          </cell>
          <cell r="O404">
            <v>1.3678186933317999E-2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1.7635996522860925E-7</v>
          </cell>
          <cell r="F405">
            <v>7.1224331444898553E-5</v>
          </cell>
          <cell r="G405">
            <v>7.371830364992854E-5</v>
          </cell>
          <cell r="H405">
            <v>0.13855537376636745</v>
          </cell>
          <cell r="I405">
            <v>0.24893910576071962</v>
          </cell>
          <cell r="J405">
            <v>0.27671746806670333</v>
          </cell>
          <cell r="K405">
            <v>0.13823556337745402</v>
          </cell>
          <cell r="L405">
            <v>6.1097951602117145E-2</v>
          </cell>
          <cell r="M405">
            <v>5.4682623161768314E-2</v>
          </cell>
          <cell r="N405">
            <v>5.4680112358523346E-2</v>
          </cell>
          <cell r="O405">
            <v>5.4687838368359144E-2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5.4982442490087507E-6</v>
          </cell>
          <cell r="E406">
            <v>5.472269664894705E-6</v>
          </cell>
          <cell r="F406">
            <v>1.5251704031888874E-3</v>
          </cell>
          <cell r="G406">
            <v>5.8935147192393364E-3</v>
          </cell>
          <cell r="H406">
            <v>0.10964936642683627</v>
          </cell>
          <cell r="I406">
            <v>0.13813197008846048</v>
          </cell>
          <cell r="J406">
            <v>0.86477830025737989</v>
          </cell>
          <cell r="K406">
            <v>7.8147671022631301E-2</v>
          </cell>
          <cell r="L406">
            <v>4.7998911500980519E-2</v>
          </cell>
          <cell r="M406">
            <v>7.0103087983998863E-2</v>
          </cell>
          <cell r="N406">
            <v>5.6104421153163823E-2</v>
          </cell>
          <cell r="O406">
            <v>1.4574771832366695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5.4267014753294581E-6</v>
          </cell>
          <cell r="E407">
            <v>4.7831415874405039E-6</v>
          </cell>
          <cell r="F407">
            <v>2.0005324149439999E-3</v>
          </cell>
          <cell r="G407">
            <v>7.3921552214741048E-3</v>
          </cell>
          <cell r="H407">
            <v>0.13294275279851617</v>
          </cell>
          <cell r="I407">
            <v>0.16254303361842032</v>
          </cell>
          <cell r="J407">
            <v>0.98834795594076164</v>
          </cell>
          <cell r="K407">
            <v>8.6868813624775304E-2</v>
          </cell>
          <cell r="L407">
            <v>5.3366906516061088E-2</v>
          </cell>
          <cell r="M407">
            <v>7.7954685145667488E-2</v>
          </cell>
          <cell r="N407">
            <v>6.2394373728231443E-2</v>
          </cell>
          <cell r="O407">
            <v>1.6194930660838913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3.33301875825725E-3</v>
          </cell>
          <cell r="E408">
            <v>9.7994350065210706E-2</v>
          </cell>
          <cell r="F408">
            <v>1.5012186303834699E-5</v>
          </cell>
          <cell r="G408">
            <v>1.7254992897467001E-5</v>
          </cell>
          <cell r="H408">
            <v>5.0674052200073302E-2</v>
          </cell>
          <cell r="I408">
            <v>5.1052015584289401E-2</v>
          </cell>
          <cell r="J408">
            <v>4.7878890755314898E-5</v>
          </cell>
          <cell r="K408">
            <v>0.132998057033164</v>
          </cell>
          <cell r="L408">
            <v>4.2850259571779702E-2</v>
          </cell>
          <cell r="M408">
            <v>6.4122444926440602E-3</v>
          </cell>
          <cell r="N408">
            <v>0.123059652411283</v>
          </cell>
          <cell r="O408">
            <v>6.4516788182879606E-2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3.33301875825725E-3</v>
          </cell>
          <cell r="E409">
            <v>0.10132179905866187</v>
          </cell>
          <cell r="F409">
            <v>0.10132132118449297</v>
          </cell>
          <cell r="G409">
            <v>0.10132170212286409</v>
          </cell>
          <cell r="H409">
            <v>0.10173146225814912</v>
          </cell>
          <cell r="I409">
            <v>0.1017292632462885</v>
          </cell>
          <cell r="J409">
            <v>0.10173556238154458</v>
          </cell>
          <cell r="K409">
            <v>0.18403819248081504</v>
          </cell>
          <cell r="L409">
            <v>0.18365628827746208</v>
          </cell>
          <cell r="M409">
            <v>0.1821349774013285</v>
          </cell>
          <cell r="N409">
            <v>0.18213941380679316</v>
          </cell>
          <cell r="O409">
            <v>0.19387736259238689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1928.7105552968701</v>
          </cell>
          <cell r="E410">
            <v>1522.6183797963599</v>
          </cell>
          <cell r="F410">
            <v>1532.9918360072299</v>
          </cell>
          <cell r="G410">
            <v>1333.9730767851399</v>
          </cell>
          <cell r="H410">
            <v>860.39432526838095</v>
          </cell>
          <cell r="I410">
            <v>527.00760932070295</v>
          </cell>
          <cell r="J410">
            <v>279.77565938413602</v>
          </cell>
          <cell r="K410">
            <v>279.77559010199701</v>
          </cell>
          <cell r="L410">
            <v>243.53150227560999</v>
          </cell>
          <cell r="M410">
            <v>83.269457446161695</v>
          </cell>
          <cell r="N410">
            <v>83.2691782118291</v>
          </cell>
          <cell r="O410">
            <v>3.8190089732519299E-2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23.443734135505892</v>
          </cell>
          <cell r="E411">
            <v>18.507629559939975</v>
          </cell>
          <cell r="F411">
            <v>18.633720304248879</v>
          </cell>
          <cell r="G411">
            <v>16.21462073206725</v>
          </cell>
          <cell r="H411">
            <v>10.458207820709074</v>
          </cell>
          <cell r="I411">
            <v>6.4058478066458138</v>
          </cell>
          <cell r="J411">
            <v>3.4007104685430329</v>
          </cell>
          <cell r="K411">
            <v>3.4007096264094003</v>
          </cell>
          <cell r="L411">
            <v>2.9601579030560967</v>
          </cell>
          <cell r="M411">
            <v>1.0121513653847121</v>
          </cell>
          <cell r="N411">
            <v>1.0121479712541435</v>
          </cell>
          <cell r="O411">
            <v>4.6420563616529067E-4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26.16974973265771</v>
          </cell>
          <cell r="E412">
            <v>20.659679508770186</v>
          </cell>
          <cell r="F412">
            <v>20.800431967533605</v>
          </cell>
          <cell r="G412">
            <v>18.10004174742388</v>
          </cell>
          <cell r="H412">
            <v>11.674278497535704</v>
          </cell>
          <cell r="I412">
            <v>7.1507138306743911</v>
          </cell>
          <cell r="J412">
            <v>3.7961419183736127</v>
          </cell>
          <cell r="K412">
            <v>3.7961409783174669</v>
          </cell>
          <cell r="L412">
            <v>3.3043623103881972</v>
          </cell>
          <cell r="M412">
            <v>1.1298433846154907</v>
          </cell>
          <cell r="N412">
            <v>1.1298395958185778</v>
          </cell>
          <cell r="O412">
            <v>5.1818303571939399E-4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4.2732606453592598E-8</v>
          </cell>
          <cell r="F413">
            <v>4.7191039261537799E-8</v>
          </cell>
          <cell r="G413">
            <v>1.3402490611715301E-7</v>
          </cell>
          <cell r="H413">
            <v>0.31069337663531199</v>
          </cell>
          <cell r="I413">
            <v>0.14246259332883199</v>
          </cell>
          <cell r="J413">
            <v>2.8180836023188801E-7</v>
          </cell>
          <cell r="K413">
            <v>0.10380714062060099</v>
          </cell>
          <cell r="L413">
            <v>8.7658440817082697E-2</v>
          </cell>
          <cell r="M413">
            <v>4.7066115274930202E-7</v>
          </cell>
          <cell r="N413">
            <v>5.40407538444573E-5</v>
          </cell>
          <cell r="O413">
            <v>7.6115875673469002E-7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1.6558739848592705</v>
          </cell>
          <cell r="F414">
            <v>1.6558733368249321</v>
          </cell>
          <cell r="G414">
            <v>1.6558728709579347</v>
          </cell>
          <cell r="H414">
            <v>0.74011836130141451</v>
          </cell>
          <cell r="I414">
            <v>0.45315595634430905</v>
          </cell>
          <cell r="J414">
            <v>0.27151139866056201</v>
          </cell>
          <cell r="K414">
            <v>0.24626970191484518</v>
          </cell>
          <cell r="L414">
            <v>0.21335557054407953</v>
          </cell>
          <cell r="M414">
            <v>0.15648798434789898</v>
          </cell>
          <cell r="N414">
            <v>7.2114874160797593E-2</v>
          </cell>
          <cell r="O414">
            <v>5.496416600964071E-5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7.3313454027663244E-4</v>
          </cell>
          <cell r="G415">
            <v>7.842169285809307E-4</v>
          </cell>
          <cell r="H415">
            <v>5.0183749864021765</v>
          </cell>
          <cell r="I415">
            <v>7.6103743636568479</v>
          </cell>
          <cell r="J415">
            <v>7.5995114194822566</v>
          </cell>
          <cell r="K415">
            <v>2.5819478211481317</v>
          </cell>
          <cell r="L415">
            <v>0.37032346403968958</v>
          </cell>
          <cell r="M415">
            <v>1.1650492493137624E-3</v>
          </cell>
          <cell r="N415">
            <v>1.1547949619813657E-3</v>
          </cell>
          <cell r="O415">
            <v>1.1584760490829793E-3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2.0674394035801E-2</v>
          </cell>
          <cell r="G416">
            <v>2.12643436403675E-2</v>
          </cell>
          <cell r="H416">
            <v>131.644813596783</v>
          </cell>
          <cell r="I416">
            <v>193.34464599560599</v>
          </cell>
          <cell r="J416">
            <v>187.98791406087699</v>
          </cell>
          <cell r="K416">
            <v>62.231562868698497</v>
          </cell>
          <cell r="L416">
            <v>8.9257450307002095</v>
          </cell>
          <cell r="M416">
            <v>2.80806742142292E-2</v>
          </cell>
          <cell r="N416">
            <v>2.7833519596473899E-2</v>
          </cell>
          <cell r="O416">
            <v>2.7922243234307701E-2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7.3313454027663244E-4</v>
          </cell>
          <cell r="G417">
            <v>7.842169285809307E-4</v>
          </cell>
          <cell r="H417">
            <v>5.0183749864021765</v>
          </cell>
          <cell r="I417">
            <v>7.6103743636568479</v>
          </cell>
          <cell r="J417">
            <v>7.5995114194822566</v>
          </cell>
          <cell r="K417">
            <v>2.5819478211481317</v>
          </cell>
          <cell r="L417">
            <v>0.37032346403968958</v>
          </cell>
          <cell r="M417">
            <v>1.1650492493137624E-3</v>
          </cell>
          <cell r="N417">
            <v>1.1547949619813657E-3</v>
          </cell>
          <cell r="O417">
            <v>1.1584760490829793E-3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3.6656727013831595E-4</v>
          </cell>
          <cell r="G418">
            <v>3.7702736951006311E-4</v>
          </cell>
          <cell r="H418">
            <v>2.3341279006521751</v>
          </cell>
          <cell r="I418">
            <v>3.4280965602057853</v>
          </cell>
          <cell r="J418">
            <v>3.3331190436325673</v>
          </cell>
          <cell r="K418">
            <v>1.1033965047641587</v>
          </cell>
          <cell r="L418">
            <v>0.15825789061525203</v>
          </cell>
          <cell r="M418">
            <v>4.9788429457853093E-4</v>
          </cell>
          <cell r="N418">
            <v>4.9350212050485712E-4</v>
          </cell>
          <cell r="O418">
            <v>4.9507523465084681E-4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4.1142345979012598E-8</v>
          </cell>
          <cell r="F419">
            <v>6.5374122940336894E-5</v>
          </cell>
          <cell r="G419">
            <v>1.75445174752925E-6</v>
          </cell>
          <cell r="H419">
            <v>0.40607149410533</v>
          </cell>
          <cell r="I419">
            <v>0.20896017108848999</v>
          </cell>
          <cell r="J419">
            <v>1.4105392932957699E-7</v>
          </cell>
          <cell r="K419">
            <v>9.8948554369307093E-7</v>
          </cell>
          <cell r="L419">
            <v>1.3812323480906001E-7</v>
          </cell>
          <cell r="M419">
            <v>1.0890759478680501E-4</v>
          </cell>
          <cell r="N419">
            <v>2.3663589176734901E-6</v>
          </cell>
          <cell r="O419">
            <v>2.2336671343940401E-5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4.1142345979012598E-8</v>
          </cell>
          <cell r="F420">
            <v>6.5394102819295847E-5</v>
          </cell>
          <cell r="G420">
            <v>6.7141012810270355E-5</v>
          </cell>
          <cell r="H420">
            <v>0.40613858550464565</v>
          </cell>
          <cell r="I420">
            <v>0.61504673522218156</v>
          </cell>
          <cell r="J420">
            <v>0.61503172505715242</v>
          </cell>
          <cell r="K420">
            <v>0.20896124332021851</v>
          </cell>
          <cell r="L420">
            <v>3.2108647742413961E-2</v>
          </cell>
          <cell r="M420">
            <v>1.0993429509762339E-4</v>
          </cell>
          <cell r="N420">
            <v>1.1142894702103226E-4</v>
          </cell>
          <cell r="O420">
            <v>1.3351501577711319E-4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4.8695114951953203E-6</v>
          </cell>
          <cell r="E421">
            <v>8.0229275442579231E-6</v>
          </cell>
          <cell r="F421">
            <v>2.9499044325549683E-6</v>
          </cell>
          <cell r="G421">
            <v>2.1517309833131399E-4</v>
          </cell>
          <cell r="H421">
            <v>3.6317649353401134E-4</v>
          </cell>
          <cell r="I421">
            <v>1.3719583291039608E-3</v>
          </cell>
          <cell r="J421">
            <v>4.7199880895121716E-3</v>
          </cell>
          <cell r="K421">
            <v>5.0286469182213352E-3</v>
          </cell>
          <cell r="L421">
            <v>3.7557176083276482E-3</v>
          </cell>
          <cell r="M421">
            <v>2.2853360495658451E-3</v>
          </cell>
          <cell r="N421">
            <v>2.865045520893368E-3</v>
          </cell>
          <cell r="O421">
            <v>2.8033503900457965E-3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3.4779055862129211E-6</v>
          </cell>
          <cell r="E422">
            <v>8.6936880878623871E-6</v>
          </cell>
          <cell r="F422">
            <v>7.5178707267948019E-6</v>
          </cell>
          <cell r="G422">
            <v>7.811201856143776E-6</v>
          </cell>
          <cell r="H422">
            <v>4.0748995212985356E-5</v>
          </cell>
          <cell r="I422">
            <v>1.1495514669641434E-5</v>
          </cell>
          <cell r="J422">
            <v>1.1916334995045549E-5</v>
          </cell>
          <cell r="K422">
            <v>5.3622789437905105E-5</v>
          </cell>
          <cell r="L422">
            <v>2.3425349441606822E-5</v>
          </cell>
          <cell r="M422">
            <v>1.3116695196005027E-5</v>
          </cell>
          <cell r="N422">
            <v>2.4754947032718119E-5</v>
          </cell>
          <cell r="O422">
            <v>2.2669266851247157E-5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/>
          <cell r="H423"/>
          <cell r="I423">
            <v>2.1135172111297049E-6</v>
          </cell>
          <cell r="J423">
            <v>5.3858520263974895E-6</v>
          </cell>
          <cell r="K423">
            <v>8.0427503375908259E-6</v>
          </cell>
          <cell r="L423">
            <v>5.8785207127568895E-6</v>
          </cell>
          <cell r="M423">
            <v>5.014578673121414E-6</v>
          </cell>
          <cell r="N423">
            <v>6.4106708932189992E-6</v>
          </cell>
          <cell r="O423">
            <v>8.1435095281717773E-6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8.347417081408244E-6</v>
          </cell>
          <cell r="E424">
            <v>1.6957997302942263E-5</v>
          </cell>
          <cell r="F424">
            <v>1.0809053624068059E-5</v>
          </cell>
          <cell r="G424">
            <v>2.2316997649361706E-4</v>
          </cell>
          <cell r="H424">
            <v>4.0436533952659858E-4</v>
          </cell>
          <cell r="I424">
            <v>1.386289895518139E-3</v>
          </cell>
          <cell r="J424">
            <v>4.7377866254544078E-3</v>
          </cell>
          <cell r="K424">
            <v>5.0907234793646566E-3</v>
          </cell>
          <cell r="L424">
            <v>3.7853873233835321E-3</v>
          </cell>
          <cell r="M424">
            <v>2.303999001949531E-3</v>
          </cell>
          <cell r="N424">
            <v>2.8966171469025498E-3</v>
          </cell>
          <cell r="O424">
            <v>2.8346354853341568E-3</v>
          </cell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6.7631818823356837E-2</v>
          </cell>
          <cell r="E425">
            <v>8.5490284832846042E-2</v>
          </cell>
          <cell r="F425">
            <v>8.5245927018815892E-2</v>
          </cell>
          <cell r="G425">
            <v>8.5527630094722196E-2</v>
          </cell>
          <cell r="H425">
            <v>8.5529839066357208E-2</v>
          </cell>
          <cell r="I425">
            <v>5.8750331710372784E-2</v>
          </cell>
          <cell r="J425">
            <v>5.810818509110071E-2</v>
          </cell>
          <cell r="K425">
            <v>5.7040288079906E-2</v>
          </cell>
          <cell r="L425">
            <v>5.3117343060994145E-2</v>
          </cell>
          <cell r="M425">
            <v>5.3670481174833258E-2</v>
          </cell>
          <cell r="N425">
            <v>9.9977280785642653E-3</v>
          </cell>
          <cell r="O425">
            <v>9.7887598709082437E-4</v>
          </cell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6.7631818823356837E-2</v>
          </cell>
          <cell r="E426">
            <v>8.5490284832846042E-2</v>
          </cell>
          <cell r="F426">
            <v>8.5245927018815892E-2</v>
          </cell>
          <cell r="G426">
            <v>8.5527630094722196E-2</v>
          </cell>
          <cell r="H426">
            <v>8.5529839066357208E-2</v>
          </cell>
          <cell r="I426">
            <v>5.8750331710372784E-2</v>
          </cell>
          <cell r="J426">
            <v>5.810818509110071E-2</v>
          </cell>
          <cell r="K426">
            <v>5.7040288079906E-2</v>
          </cell>
          <cell r="L426">
            <v>5.3117343060994145E-2</v>
          </cell>
          <cell r="M426">
            <v>5.3670481174833258E-2</v>
          </cell>
          <cell r="N426">
            <v>9.9977280785642653E-3</v>
          </cell>
          <cell r="O426">
            <v>9.7887598709082437E-4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2.6041726543769698E-3</v>
          </cell>
          <cell r="F427">
            <v>1.93436752624243E-8</v>
          </cell>
          <cell r="G427">
            <v>6.5785794985141495E-8</v>
          </cell>
          <cell r="H427">
            <v>8.5440707040940096E-3</v>
          </cell>
          <cell r="I427">
            <v>3.8811294574004999E-3</v>
          </cell>
          <cell r="J427">
            <v>9.0408712767572006E-8</v>
          </cell>
          <cell r="K427">
            <v>8.5438117727804509E-3</v>
          </cell>
          <cell r="L427">
            <v>3.2846575191981401E-3</v>
          </cell>
          <cell r="M427">
            <v>5.9657013767163596E-4</v>
          </cell>
          <cell r="N427">
            <v>8.0715358309463598E-3</v>
          </cell>
          <cell r="O427">
            <v>3.7588303169030601E-3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1.242565263223995E-2</v>
          </cell>
          <cell r="F428">
            <v>1.2425671975915211E-2</v>
          </cell>
          <cell r="G428">
            <v>1.2425737761710201E-2</v>
          </cell>
          <cell r="H428">
            <v>1.2425436295334021E-2</v>
          </cell>
          <cell r="I428">
            <v>1.2425257493861201E-2</v>
          </cell>
          <cell r="J428">
            <v>1.24252905702073E-2</v>
          </cell>
          <cell r="K428">
            <v>1.24250316388937E-2</v>
          </cell>
          <cell r="L428">
            <v>1.2424899089948101E-2</v>
          </cell>
          <cell r="M428">
            <v>1.24250394296502E-2</v>
          </cell>
          <cell r="N428">
            <v>1.2424778459313701E-2</v>
          </cell>
          <cell r="O428">
            <v>1.2426936285521099E-2</v>
          </cell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6.6923202769193064E-4</v>
          </cell>
          <cell r="G429">
            <v>6.2971833303354045E-4</v>
          </cell>
          <cell r="H429">
            <v>8.5231786084650374E-2</v>
          </cell>
          <cell r="I429">
            <v>0.5183105462030646</v>
          </cell>
          <cell r="J429">
            <v>0.98485765440282202</v>
          </cell>
          <cell r="K429">
            <v>1.0942030091149451</v>
          </cell>
          <cell r="L429">
            <v>1.949417393358271</v>
          </cell>
          <cell r="M429">
            <v>2.8707334926921146</v>
          </cell>
          <cell r="N429">
            <v>3.8632409686344884</v>
          </cell>
          <cell r="O429">
            <v>4.3682798161773047</v>
          </cell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1.90629729100125E-2</v>
          </cell>
          <cell r="G430">
            <v>1.7409859795633201E-2</v>
          </cell>
          <cell r="H430">
            <v>2.2890822548448999</v>
          </cell>
          <cell r="I430">
            <v>13.5336642619689</v>
          </cell>
          <cell r="J430">
            <v>25.020707976720399</v>
          </cell>
          <cell r="K430">
            <v>27.067127067580198</v>
          </cell>
          <cell r="L430">
            <v>48.2224302567572</v>
          </cell>
          <cell r="M430">
            <v>71.012881135015505</v>
          </cell>
          <cell r="N430">
            <v>95.564381855695302</v>
          </cell>
          <cell r="O430">
            <v>108.057448084386</v>
          </cell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6.6923202769193064E-4</v>
          </cell>
          <cell r="G431">
            <v>6.2971833303354045E-4</v>
          </cell>
          <cell r="H431">
            <v>8.5231786084650374E-2</v>
          </cell>
          <cell r="I431">
            <v>0.5183105462030646</v>
          </cell>
          <cell r="J431">
            <v>0.98485765440282202</v>
          </cell>
          <cell r="K431">
            <v>1.0942030091149451</v>
          </cell>
          <cell r="L431">
            <v>1.949417393358271</v>
          </cell>
          <cell r="M431">
            <v>2.8707334926921146</v>
          </cell>
          <cell r="N431">
            <v>3.8632409686344884</v>
          </cell>
          <cell r="O431">
            <v>4.3682798161773047</v>
          </cell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3.3799597358178285E-4</v>
          </cell>
          <cell r="G432">
            <v>3.0868545736938255E-4</v>
          </cell>
          <cell r="H432">
            <v>4.058656480221446E-2</v>
          </cell>
          <cell r="I432">
            <v>0.23995858620512225</v>
          </cell>
          <cell r="J432">
            <v>0.44362957405532527</v>
          </cell>
          <cell r="K432">
            <v>0.47991360048901072</v>
          </cell>
          <cell r="L432">
            <v>0.85500762866590774</v>
          </cell>
          <cell r="M432">
            <v>1.259093637145666</v>
          </cell>
          <cell r="N432">
            <v>1.6944039336116175</v>
          </cell>
          <cell r="O432">
            <v>1.9159122000777651</v>
          </cell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1.5912152833660401E-7</v>
          </cell>
          <cell r="E433">
            <v>1.2314463465153101E-5</v>
          </cell>
          <cell r="F433">
            <v>4.0830456456370098E-5</v>
          </cell>
          <cell r="G433">
            <v>5.4738870198973495E-7</v>
          </cell>
          <cell r="H433">
            <v>6.5644301167308303E-3</v>
          </cell>
          <cell r="I433">
            <v>3.3662677166520202E-2</v>
          </cell>
          <cell r="J433">
            <v>3.5904679464049197E-2</v>
          </cell>
          <cell r="K433">
            <v>1.5393183366912399E-2</v>
          </cell>
          <cell r="L433">
            <v>9.9634989033449806E-2</v>
          </cell>
          <cell r="M433">
            <v>0.10782322420481801</v>
          </cell>
          <cell r="N433">
            <v>0.121308347105107</v>
          </cell>
          <cell r="O433">
            <v>0.111478467485407</v>
          </cell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1.5912152833660401E-7</v>
          </cell>
          <cell r="E434">
            <v>1.2428589355329718E-5</v>
          </cell>
          <cell r="F434">
            <v>5.3212104665056236E-5</v>
          </cell>
          <cell r="G434">
            <v>5.3731755594851841E-5</v>
          </cell>
          <cell r="H434">
            <v>6.6119010298140652E-3</v>
          </cell>
          <cell r="I434">
            <v>4.0235933528094535E-2</v>
          </cell>
          <cell r="J434">
            <v>7.6131681586854169E-2</v>
          </cell>
          <cell r="K434">
            <v>8.4960329208399132E-2</v>
          </cell>
          <cell r="L434">
            <v>0.15134766641672087</v>
          </cell>
          <cell r="M434">
            <v>0.22285114440334358</v>
          </cell>
          <cell r="N434">
            <v>0.29990695396976447</v>
          </cell>
          <cell r="O434">
            <v>0.34060969994616697</v>
          </cell>
        </row>
        <row r="435">
          <cell r="A435" t="str">
            <v>D-RHNM_LTH_CHPNGA</v>
          </cell>
          <cell r="B435" t="str">
            <v>VAR_fout</v>
          </cell>
          <cell r="C435" t="str">
            <v>RHSA_LTH</v>
          </cell>
          <cell r="D435">
            <v>6.5776482521003925E-6</v>
          </cell>
          <cell r="E435">
            <v>3.29403754187107E-4</v>
          </cell>
          <cell r="F435">
            <v>1.761138451697802E-5</v>
          </cell>
          <cell r="G435">
            <v>8.6226991090479909E-6</v>
          </cell>
          <cell r="H435">
            <v>3.5110116350384711E-5</v>
          </cell>
          <cell r="I435">
            <v>7.4019299443686495E-6</v>
          </cell>
          <cell r="J435">
            <v>7.3043060279047714E-6</v>
          </cell>
          <cell r="K435">
            <v>1.1413021422999206E-5</v>
          </cell>
          <cell r="L435">
            <v>2.2975247853270442E-5</v>
          </cell>
          <cell r="M435">
            <v>3.5985807060556698E-6</v>
          </cell>
          <cell r="N435">
            <v>4.3526032548910456E-5</v>
          </cell>
          <cell r="O435">
            <v>5.5386443684232698E-6</v>
          </cell>
        </row>
        <row r="436">
          <cell r="A436" t="str">
            <v>D-RHNM_LTH_CHPNGA</v>
          </cell>
          <cell r="B436" t="str">
            <v>VAR_fout</v>
          </cell>
          <cell r="C436" t="str">
            <v>LTH</v>
          </cell>
          <cell r="F436">
            <v>3.0619468123657199E-6</v>
          </cell>
          <cell r="G436">
            <v>8.3748706679021854E-6</v>
          </cell>
          <cell r="H436">
            <v>1.5147572502995729E-5</v>
          </cell>
          <cell r="I436">
            <v>1.1343203855732384E-5</v>
          </cell>
          <cell r="J436">
            <v>7.0414378665513972E-6</v>
          </cell>
          <cell r="K436">
            <v>9.8960365693152485E-6</v>
          </cell>
          <cell r="L436">
            <v>6.751094386591074E-7</v>
          </cell>
          <cell r="M436">
            <v>6.0874685506813095E-6</v>
          </cell>
          <cell r="N436">
            <v>1.8867211336707863E-6</v>
          </cell>
          <cell r="O436">
            <v>7.6462702443267667E-6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RHNM_LTH_CHPNGA_ON</v>
          </cell>
          <cell r="D437">
            <v>4.7917212084031293E-6</v>
          </cell>
          <cell r="E437">
            <v>2.9316664451457565E-3</v>
          </cell>
          <cell r="F437">
            <v>1.2731767949509001E-2</v>
          </cell>
          <cell r="G437">
            <v>1.1323306230052484E-2</v>
          </cell>
          <cell r="H437">
            <v>1.2135437047037024E-2</v>
          </cell>
          <cell r="I437">
            <v>7.1486230301607331E-3</v>
          </cell>
          <cell r="J437">
            <v>3.8435078089238919E-6</v>
          </cell>
          <cell r="K437">
            <v>2.3661028285005632E-6</v>
          </cell>
          <cell r="L437">
            <v>6.8506394797534945E-4</v>
          </cell>
          <cell r="M437">
            <v>2.7259762452604623E-3</v>
          </cell>
          <cell r="N437">
            <v>9.7611377017212814E-4</v>
          </cell>
          <cell r="O437">
            <v>2.5409759196662533E-3</v>
          </cell>
        </row>
        <row r="438">
          <cell r="A438" t="str">
            <v>D-RHNM_LTH_CHPNGA</v>
          </cell>
          <cell r="B438" t="str">
            <v>VAR_fin</v>
          </cell>
          <cell r="C438" t="str">
            <v>RHNM_LTH_CHPNGA</v>
          </cell>
          <cell r="D438">
            <v>1.1369369460503529E-5</v>
          </cell>
          <cell r="E438">
            <v>3.261476522708071E-3</v>
          </cell>
          <cell r="F438">
            <v>1.2753405234840507E-2</v>
          </cell>
          <cell r="G438">
            <v>1.1340669907352144E-2</v>
          </cell>
          <cell r="H438">
            <v>1.2186042152755655E-2</v>
          </cell>
          <cell r="I438">
            <v>7.1676964142600207E-3</v>
          </cell>
          <cell r="J438">
            <v>1.8189251703380078E-5</v>
          </cell>
          <cell r="K438">
            <v>2.3675160820815011E-5</v>
          </cell>
          <cell r="L438">
            <v>7.0966867994809208E-4</v>
          </cell>
          <cell r="M438">
            <v>2.7360490651212469E-3</v>
          </cell>
          <cell r="N438">
            <v>1.0225805830175721E-3</v>
          </cell>
          <cell r="O438">
            <v>2.5545772136997972E-3</v>
          </cell>
        </row>
        <row r="439">
          <cell r="A439" t="str">
            <v>RHNM-SHELCHP</v>
          </cell>
          <cell r="B439" t="str">
            <v>VAR_fout</v>
          </cell>
          <cell r="C439" t="str">
            <v>RHNM-SHAELCH</v>
          </cell>
          <cell r="E439">
            <v>0.52850282497657386</v>
          </cell>
          <cell r="F439">
            <v>2.0835979160002629</v>
          </cell>
          <cell r="G439">
            <v>4.3325898447464732</v>
          </cell>
          <cell r="H439">
            <v>4.332591078427984</v>
          </cell>
          <cell r="I439">
            <v>4.3325924158463627</v>
          </cell>
          <cell r="J439">
            <v>5.5643806921929775</v>
          </cell>
          <cell r="K439">
            <v>8.5855713241496101</v>
          </cell>
          <cell r="L439">
            <v>10.888906088660436</v>
          </cell>
          <cell r="M439">
            <v>11.604310688784638</v>
          </cell>
          <cell r="N439">
            <v>11.604318361284795</v>
          </cell>
          <cell r="O439">
            <v>11.60432390616678</v>
          </cell>
        </row>
        <row r="440">
          <cell r="A440" t="str">
            <v>RHNM-SHELCHP</v>
          </cell>
          <cell r="B440" t="str">
            <v>VAR_fin</v>
          </cell>
          <cell r="C440" t="str">
            <v>RHNM_ELC</v>
          </cell>
          <cell r="E440">
            <v>0.16244963882476657</v>
          </cell>
          <cell r="F440">
            <v>0.62507937480007913</v>
          </cell>
          <cell r="G440">
            <v>1.2497855321384053</v>
          </cell>
          <cell r="H440">
            <v>1.2090951846775779</v>
          </cell>
          <cell r="I440">
            <v>1.17097092320172</v>
          </cell>
          <cell r="J440">
            <v>1.4643107084718363</v>
          </cell>
          <cell r="K440">
            <v>2.201428544653746</v>
          </cell>
          <cell r="L440">
            <v>2.7920272022206238</v>
          </cell>
          <cell r="M440">
            <v>2.9754642791755455</v>
          </cell>
          <cell r="N440">
            <v>2.9754662464832804</v>
          </cell>
          <cell r="O440">
            <v>2.9754676682478913</v>
          </cell>
        </row>
        <row r="441">
          <cell r="A441" t="str">
            <v>RHNM-SHELCHP</v>
          </cell>
          <cell r="B441" t="str">
            <v>VAR_fin</v>
          </cell>
          <cell r="C441" t="str">
            <v>RHNMELCHPC</v>
          </cell>
          <cell r="E441">
            <v>0.52850282497657386</v>
          </cell>
          <cell r="F441">
            <v>2.0835979160002629</v>
          </cell>
          <cell r="G441">
            <v>4.3325898447464732</v>
          </cell>
          <cell r="H441">
            <v>4.332591078427984</v>
          </cell>
          <cell r="I441">
            <v>4.3325924158463627</v>
          </cell>
          <cell r="J441">
            <v>5.5643806921929775</v>
          </cell>
          <cell r="K441">
            <v>8.5855713241496101</v>
          </cell>
          <cell r="L441">
            <v>10.888906088660436</v>
          </cell>
          <cell r="M441">
            <v>11.604310688784638</v>
          </cell>
          <cell r="N441">
            <v>11.604318361284795</v>
          </cell>
          <cell r="O441">
            <v>11.60432390616678</v>
          </cell>
        </row>
        <row r="442">
          <cell r="A442" t="str">
            <v>RHNM-SHELCHP</v>
          </cell>
          <cell r="B442" t="str">
            <v>VAR_ncap</v>
          </cell>
          <cell r="C442" t="str">
            <v>-</v>
          </cell>
          <cell r="E442">
            <v>4.1148966207517401E-2</v>
          </cell>
          <cell r="F442">
            <v>0.12064515973899199</v>
          </cell>
          <cell r="G442">
            <v>0.177484575153605</v>
          </cell>
          <cell r="H442">
            <v>1.7095207473357701E-2</v>
          </cell>
          <cell r="I442">
            <v>0.15040683457347401</v>
          </cell>
          <cell r="J442">
            <v>0.26448079427982502</v>
          </cell>
          <cell r="K442">
            <v>0.25240081320004798</v>
          </cell>
          <cell r="L442">
            <v>0.34091346572048098</v>
          </cell>
          <cell r="M442">
            <v>0.30744485004198702</v>
          </cell>
          <cell r="N442">
            <v>0.31576237275765601</v>
          </cell>
          <cell r="O442">
            <v>0.27755001115525202</v>
          </cell>
        </row>
        <row r="443">
          <cell r="A443" t="str">
            <v>RHNM-SHELCHP</v>
          </cell>
          <cell r="B443" t="str">
            <v>VAR_cap</v>
          </cell>
          <cell r="C443" t="str">
            <v>-</v>
          </cell>
          <cell r="E443">
            <v>4.1148966207517401E-2</v>
          </cell>
          <cell r="F443">
            <v>0.16179408458184313</v>
          </cell>
          <cell r="G443">
            <v>0.33927853813914244</v>
          </cell>
          <cell r="H443">
            <v>0.3363070899359315</v>
          </cell>
          <cell r="I443">
            <v>0.33655566201677545</v>
          </cell>
          <cell r="J443">
            <v>0.43198272795063142</v>
          </cell>
          <cell r="K443">
            <v>0.66728825254352808</v>
          </cell>
          <cell r="L443">
            <v>0.84586302664059543</v>
          </cell>
          <cell r="M443">
            <v>0.9007589447580201</v>
          </cell>
          <cell r="N443">
            <v>0.90075191600526594</v>
          </cell>
          <cell r="O443">
            <v>0.90075704587366123</v>
          </cell>
        </row>
        <row r="444">
          <cell r="A444" t="str">
            <v>D-IH2R</v>
          </cell>
          <cell r="B444" t="str">
            <v>VAR_fout</v>
          </cell>
          <cell r="C444" t="str">
            <v>IH2</v>
          </cell>
          <cell r="G444">
            <v>6.9013789249702394E-4</v>
          </cell>
          <cell r="H444">
            <v>8.9426461817817113</v>
          </cell>
          <cell r="I444">
            <v>11.38381129180976</v>
          </cell>
          <cell r="J444">
            <v>3.8178015328142312</v>
          </cell>
          <cell r="K444">
            <v>3.8177880558726751</v>
          </cell>
          <cell r="L444">
            <v>0.7957743945709379</v>
          </cell>
          <cell r="M444">
            <v>0.1937484499418532</v>
          </cell>
          <cell r="N444">
            <v>8.580965210565876E-2</v>
          </cell>
          <cell r="O444">
            <v>8.3199203140581227E-2</v>
          </cell>
        </row>
        <row r="445">
          <cell r="A445" t="str">
            <v>D-IH2R</v>
          </cell>
          <cell r="B445" t="str">
            <v>VAR_fin</v>
          </cell>
          <cell r="C445" t="str">
            <v>H2</v>
          </cell>
          <cell r="G445">
            <v>6.9013789249702394E-4</v>
          </cell>
          <cell r="H445">
            <v>8.9426461817817113</v>
          </cell>
          <cell r="I445">
            <v>11.38381129180976</v>
          </cell>
          <cell r="J445">
            <v>3.8178015328142312</v>
          </cell>
          <cell r="K445">
            <v>3.8177880558726751</v>
          </cell>
          <cell r="L445">
            <v>0.7957743945709379</v>
          </cell>
          <cell r="M445">
            <v>0.1937484499418532</v>
          </cell>
          <cell r="N445">
            <v>8.580965210565876E-2</v>
          </cell>
          <cell r="O445">
            <v>8.3199203140581227E-2</v>
          </cell>
        </row>
        <row r="446">
          <cell r="A446" t="str">
            <v>D-IH2R</v>
          </cell>
          <cell r="B446" t="str">
            <v>VAR_ncap</v>
          </cell>
          <cell r="C446" t="str">
            <v>-</v>
          </cell>
          <cell r="G446">
            <v>7.3667110210972806E-5</v>
          </cell>
          <cell r="H446">
            <v>0.36299724601762501</v>
          </cell>
          <cell r="I446">
            <v>0.32485893554720802</v>
          </cell>
          <cell r="J446">
            <v>0.13451317945591601</v>
          </cell>
          <cell r="K446">
            <v>5.4300862698905696E-7</v>
          </cell>
          <cell r="L446">
            <v>7.3697490347183602E-3</v>
          </cell>
          <cell r="M446">
            <v>1.23273803315129E-3</v>
          </cell>
          <cell r="N446">
            <v>2.8060485447424801E-3</v>
          </cell>
          <cell r="O446">
            <v>1.2971742873547199E-4</v>
          </cell>
        </row>
        <row r="447">
          <cell r="A447" t="str">
            <v>D-IH2R</v>
          </cell>
          <cell r="B447" t="str">
            <v>VAR_cap</v>
          </cell>
          <cell r="C447" t="str">
            <v>-</v>
          </cell>
          <cell r="G447">
            <v>7.3667110210972806E-5</v>
          </cell>
          <cell r="H447">
            <v>0.36305317277082999</v>
          </cell>
          <cell r="I447">
            <v>0.40108724566471199</v>
          </cell>
          <cell r="J447">
            <v>0.13451317945591601</v>
          </cell>
          <cell r="K447">
            <v>0.13451372246454299</v>
          </cell>
          <cell r="L447">
            <v>2.8038412425744001E-2</v>
          </cell>
          <cell r="M447">
            <v>6.8277197593284598E-3</v>
          </cell>
          <cell r="N447">
            <v>3.0243934760513101E-3</v>
          </cell>
          <cell r="O447">
            <v>2.9357659734779501E-3</v>
          </cell>
        </row>
        <row r="448">
          <cell r="A448" t="str">
            <v>RHEM-SHSTG-ELC</v>
          </cell>
          <cell r="B448" t="str">
            <v>VAR_fout</v>
          </cell>
          <cell r="C448" t="str">
            <v>RHEM-SHAELCB</v>
          </cell>
          <cell r="E448">
            <v>0.81039393306497498</v>
          </cell>
          <cell r="F448">
            <v>0.73078860455567396</v>
          </cell>
          <cell r="G448">
            <v>0.58561655659562939</v>
          </cell>
          <cell r="H448">
            <v>0.44001095222469416</v>
          </cell>
          <cell r="I448">
            <v>0.25592878551879988</v>
          </cell>
          <cell r="J448">
            <v>0.21870038741759254</v>
          </cell>
          <cell r="K448">
            <v>0.10248997305045292</v>
          </cell>
          <cell r="L448">
            <v>0.33195345285807232</v>
          </cell>
          <cell r="M448">
            <v>0.34806549990305258</v>
          </cell>
          <cell r="N448">
            <v>0.3039555809120067</v>
          </cell>
          <cell r="O448">
            <v>8.2006884333454919E-2</v>
          </cell>
        </row>
        <row r="449">
          <cell r="A449" t="str">
            <v>RHEM-SHSTG-ELC</v>
          </cell>
          <cell r="B449" t="str">
            <v>VAR_fin</v>
          </cell>
          <cell r="C449" t="str">
            <v>RHEM-SHAELCB</v>
          </cell>
          <cell r="D449">
            <v>5.1315659084822999E-8</v>
          </cell>
          <cell r="E449">
            <v>0.81042451877999222</v>
          </cell>
          <cell r="F449">
            <v>0.73082237501427916</v>
          </cell>
          <cell r="G449">
            <v>0.58564194062476649</v>
          </cell>
          <cell r="H449">
            <v>0.44002738638989308</v>
          </cell>
          <cell r="I449">
            <v>0.25593893242151633</v>
          </cell>
          <cell r="J449">
            <v>0.21870861502196279</v>
          </cell>
          <cell r="K449">
            <v>0.10249444836984493</v>
          </cell>
          <cell r="L449">
            <v>0.3319664509546254</v>
          </cell>
          <cell r="M449">
            <v>0.34808046426881506</v>
          </cell>
          <cell r="N449">
            <v>0.3039701805504979</v>
          </cell>
          <cell r="O449">
            <v>8.2011274758914066E-2</v>
          </cell>
        </row>
        <row r="450">
          <cell r="A450" t="str">
            <v>RHEM-SHSTG-ELC</v>
          </cell>
          <cell r="B450" t="str">
            <v>VAR_ncap</v>
          </cell>
          <cell r="C450" t="str">
            <v>-</v>
          </cell>
          <cell r="D450">
            <v>2.9026521409025599E-3</v>
          </cell>
          <cell r="E450">
            <v>7.3996509167170293E-2</v>
          </cell>
          <cell r="F450">
            <v>1.37764499699732E-5</v>
          </cell>
          <cell r="G450">
            <v>1.00341970942902E-5</v>
          </cell>
          <cell r="H450">
            <v>2.83104770258685E-3</v>
          </cell>
          <cell r="I450">
            <v>2.3605928340681499E-2</v>
          </cell>
          <cell r="J450">
            <v>2.3505683199450199E-5</v>
          </cell>
          <cell r="K450">
            <v>1.32871234081523E-4</v>
          </cell>
          <cell r="L450">
            <v>2.9817660947323198E-2</v>
          </cell>
          <cell r="M450">
            <v>5.8053905201699398E-3</v>
          </cell>
          <cell r="N450">
            <v>7.31292129295503E-3</v>
          </cell>
          <cell r="O450">
            <v>4.2621013726727502E-5</v>
          </cell>
        </row>
        <row r="451">
          <cell r="A451" t="str">
            <v>RHEM-SHSTG-ELC</v>
          </cell>
          <cell r="B451" t="str">
            <v>VAR_cap</v>
          </cell>
          <cell r="C451" t="str">
            <v>-</v>
          </cell>
          <cell r="D451">
            <v>2.9026521409025599E-3</v>
          </cell>
          <cell r="E451">
            <v>7.6894321613149963E-2</v>
          </cell>
          <cell r="F451">
            <v>7.689412438527371E-2</v>
          </cell>
          <cell r="G451">
            <v>7.1040138273763279E-2</v>
          </cell>
          <cell r="H451">
            <v>3.9075191494190573E-2</v>
          </cell>
          <cell r="I451">
            <v>2.6436163089496714E-2</v>
          </cell>
          <cell r="J451">
            <v>2.1190441400758559E-2</v>
          </cell>
          <cell r="K451">
            <v>1.1354014547370899E-2</v>
          </cell>
          <cell r="L451">
            <v>3.1633498521686038E-2</v>
          </cell>
          <cell r="M451">
            <v>3.5674772165324553E-2</v>
          </cell>
          <cell r="N451">
            <v>3.342929479872609E-2</v>
          </cell>
          <cell r="O451">
            <v>1.0320259658498461E-2</v>
          </cell>
        </row>
        <row r="452">
          <cell r="A452" t="str">
            <v>RHNM-SHLTHCHPWOD</v>
          </cell>
          <cell r="B452" t="str">
            <v>VAR_fout</v>
          </cell>
          <cell r="C452" t="str">
            <v>RHNM-SHLTHC-WOD</v>
          </cell>
          <cell r="G452">
            <v>2.8238799320057581E-4</v>
          </cell>
          <cell r="H452">
            <v>6.3810154192270384E-4</v>
          </cell>
          <cell r="I452">
            <v>2.2575702532607474E-3</v>
          </cell>
          <cell r="J452">
            <v>3.3270312296792529E-3</v>
          </cell>
          <cell r="K452">
            <v>1.365057220256382E-3</v>
          </cell>
          <cell r="L452">
            <v>1.5040812643344888E-3</v>
          </cell>
          <cell r="M452">
            <v>3.2897990240890415E-3</v>
          </cell>
          <cell r="N452">
            <v>1.2989864185335796E-3</v>
          </cell>
          <cell r="O452">
            <v>1.8592197752550067E-3</v>
          </cell>
        </row>
        <row r="453">
          <cell r="A453" t="str">
            <v>RHNM-SHLTHCHPWOD</v>
          </cell>
          <cell r="B453" t="str">
            <v>VAR_fin</v>
          </cell>
          <cell r="C453" t="str">
            <v>RHNM_LTH_CHPWOD_ON</v>
          </cell>
          <cell r="G453">
            <v>2.8524039717229871E-4</v>
          </cell>
          <cell r="H453">
            <v>6.4454701204313448E-4</v>
          </cell>
          <cell r="I453">
            <v>2.2803739931926744E-3</v>
          </cell>
          <cell r="J453">
            <v>3.3606376057366202E-3</v>
          </cell>
          <cell r="K453">
            <v>1.3788456770266497E-3</v>
          </cell>
          <cell r="L453">
            <v>1.5192740043782726E-3</v>
          </cell>
          <cell r="M453">
            <v>3.3230293172616587E-3</v>
          </cell>
          <cell r="N453">
            <v>1.3121074934682616E-3</v>
          </cell>
          <cell r="O453">
            <v>1.8779997729848567E-3</v>
          </cell>
        </row>
        <row r="454">
          <cell r="A454" t="str">
            <v>RHNM-SHLTHCHPWOD</v>
          </cell>
          <cell r="B454" t="str">
            <v>VAR_fin</v>
          </cell>
          <cell r="C454" t="str">
            <v>RHNMLTHCHPC</v>
          </cell>
          <cell r="G454">
            <v>2.8238799320057581E-4</v>
          </cell>
          <cell r="H454">
            <v>6.3810154192270384E-4</v>
          </cell>
          <cell r="I454">
            <v>2.2575702532607474E-3</v>
          </cell>
          <cell r="J454">
            <v>3.3270312296792529E-3</v>
          </cell>
          <cell r="K454">
            <v>1.365057220256382E-3</v>
          </cell>
          <cell r="L454">
            <v>1.5040812643344888E-3</v>
          </cell>
          <cell r="M454">
            <v>3.2897990240890415E-3</v>
          </cell>
          <cell r="N454">
            <v>1.2989864185335796E-3</v>
          </cell>
          <cell r="O454">
            <v>1.8592197752550067E-3</v>
          </cell>
        </row>
        <row r="455">
          <cell r="A455" t="str">
            <v>RHNM-SHLTHCHPWOD</v>
          </cell>
          <cell r="B455" t="str">
            <v>VAR_ncap</v>
          </cell>
          <cell r="C455" t="str">
            <v>-</v>
          </cell>
          <cell r="G455">
            <v>3.4680621198904402E-5</v>
          </cell>
          <cell r="H455">
            <v>6.9147779376640706E-5</v>
          </cell>
          <cell r="I455">
            <v>1.9081995142217699E-4</v>
          </cell>
          <cell r="J455">
            <v>1.9459361957535401E-4</v>
          </cell>
          <cell r="K455">
            <v>1.21965613317108E-4</v>
          </cell>
          <cell r="L455">
            <v>9.6358984694493697E-5</v>
          </cell>
          <cell r="M455">
            <v>2.1671453236027401E-4</v>
          </cell>
          <cell r="N455">
            <v>1.04573172957036E-4</v>
          </cell>
          <cell r="O455">
            <v>1.69778794687251E-4</v>
          </cell>
        </row>
        <row r="456">
          <cell r="A456" t="str">
            <v>RHNM-SHLTHCHPWOD</v>
          </cell>
          <cell r="B456" t="str">
            <v>VAR_cap</v>
          </cell>
          <cell r="C456" t="str">
            <v>-</v>
          </cell>
          <cell r="G456">
            <v>3.4680621198904402E-5</v>
          </cell>
          <cell r="H456">
            <v>8.3549658908399708E-5</v>
          </cell>
          <cell r="I456">
            <v>2.2575730289167459E-4</v>
          </cell>
          <cell r="J456">
            <v>2.6960222577725998E-4</v>
          </cell>
          <cell r="K456">
            <v>1.80941762508586E-4</v>
          </cell>
          <cell r="L456">
            <v>1.4819398468516101E-4</v>
          </cell>
          <cell r="M456">
            <v>2.7681641491240103E-4</v>
          </cell>
          <cell r="N456">
            <v>1.6359394016434201E-4</v>
          </cell>
          <cell r="O456">
            <v>2.3113153877623807E-4</v>
          </cell>
        </row>
        <row r="457">
          <cell r="A457" t="str">
            <v>ITOT-SWHDEM</v>
          </cell>
          <cell r="B457" t="str">
            <v>VAR_fout</v>
          </cell>
          <cell r="C457" t="str">
            <v>ITOT-SWHD</v>
          </cell>
          <cell r="D457">
            <v>72.708169056255471</v>
          </cell>
          <cell r="E457">
            <v>74.35269248141455</v>
          </cell>
          <cell r="F457">
            <v>76.093376262787288</v>
          </cell>
          <cell r="G457">
            <v>77.130034444764803</v>
          </cell>
          <cell r="H457">
            <v>77.659568671916603</v>
          </cell>
          <cell r="I457">
            <v>78.127545789073338</v>
          </cell>
          <cell r="J457">
            <v>78.429892796661278</v>
          </cell>
          <cell r="K457">
            <v>78.732239804249261</v>
          </cell>
          <cell r="L457">
            <v>78.176111803446162</v>
          </cell>
          <cell r="M457">
            <v>80.407440059609044</v>
          </cell>
          <cell r="N457">
            <v>77.870207574025486</v>
          </cell>
          <cell r="O457">
            <v>77.650484572634625</v>
          </cell>
        </row>
        <row r="458">
          <cell r="A458" t="str">
            <v>ITOT-SWHDEM</v>
          </cell>
          <cell r="B458" t="str">
            <v>VAR_fin</v>
          </cell>
          <cell r="C458" t="str">
            <v>ITOT-SWHNGAH</v>
          </cell>
          <cell r="F458">
            <v>2.6033278454246837E-3</v>
          </cell>
          <cell r="G458">
            <v>1.0836986558067012E-3</v>
          </cell>
          <cell r="H458">
            <v>1.0983060157937533E-3</v>
          </cell>
          <cell r="I458">
            <v>2.0941741474163793</v>
          </cell>
          <cell r="J458">
            <v>3.7726086879046932</v>
          </cell>
          <cell r="K458">
            <v>1.7602283899658819</v>
          </cell>
          <cell r="L458">
            <v>1.7531924105565595</v>
          </cell>
          <cell r="M458">
            <v>1.2398068767612366E-2</v>
          </cell>
          <cell r="N458">
            <v>1.2305925253752688E-2</v>
          </cell>
          <cell r="O458">
            <v>1.2262498840826055E-2</v>
          </cell>
        </row>
        <row r="459">
          <cell r="A459" t="str">
            <v>ITOT-SWHDEM</v>
          </cell>
          <cell r="B459" t="str">
            <v>VAR_fin</v>
          </cell>
          <cell r="C459" t="str">
            <v>ITOT-SWH</v>
          </cell>
          <cell r="D459">
            <v>61.718505793792993</v>
          </cell>
          <cell r="E459">
            <v>58.487744861117086</v>
          </cell>
          <cell r="F459">
            <v>58.050904302440259</v>
          </cell>
          <cell r="G459">
            <v>55.104047592538407</v>
          </cell>
          <cell r="H459">
            <v>52.04575403308349</v>
          </cell>
          <cell r="I459">
            <v>50.615947865977923</v>
          </cell>
          <cell r="J459">
            <v>48.235579097698967</v>
          </cell>
          <cell r="K459">
            <v>48.09365114527283</v>
          </cell>
          <cell r="L459">
            <v>47.729849707071097</v>
          </cell>
          <cell r="M459">
            <v>49.392646520338161</v>
          </cell>
          <cell r="N459">
            <v>47.080941186656695</v>
          </cell>
          <cell r="O459">
            <v>46.871364668627493</v>
          </cell>
        </row>
        <row r="460">
          <cell r="A460" t="str">
            <v>ITOT-SWHDEM</v>
          </cell>
          <cell r="B460" t="str">
            <v>VAR_fin</v>
          </cell>
          <cell r="C460" t="str">
            <v>ITOT-SWHELCH</v>
          </cell>
          <cell r="D460">
            <v>1.1081275654045448</v>
          </cell>
          <cell r="E460">
            <v>1.4007908063353751</v>
          </cell>
          <cell r="F460">
            <v>3.5993911160549223</v>
          </cell>
          <cell r="G460">
            <v>5.9453279802384822</v>
          </cell>
          <cell r="H460">
            <v>8.1709773590327792</v>
          </cell>
          <cell r="I460">
            <v>8.1592626462896902</v>
          </cell>
          <cell r="J460">
            <v>9.1103548510157051</v>
          </cell>
          <cell r="K460">
            <v>11.469545847357228</v>
          </cell>
          <cell r="L460">
            <v>11.392335391907821</v>
          </cell>
          <cell r="M460">
            <v>13.217321480149687</v>
          </cell>
          <cell r="N460">
            <v>13.143494996085414</v>
          </cell>
          <cell r="O460">
            <v>13.144243892746204</v>
          </cell>
        </row>
        <row r="461">
          <cell r="A461" t="str">
            <v>ITOT-SWHDEM</v>
          </cell>
          <cell r="B461" t="str">
            <v>VAR_fin</v>
          </cell>
          <cell r="C461" t="str">
            <v>ITOT-SWHC</v>
          </cell>
          <cell r="E461">
            <v>4.0435976060901346</v>
          </cell>
          <cell r="F461">
            <v>4.0435990768665082</v>
          </cell>
          <cell r="G461">
            <v>4.6118837172938845</v>
          </cell>
          <cell r="H461">
            <v>5.9740582488699401</v>
          </cell>
          <cell r="I461">
            <v>5.9740723443304065</v>
          </cell>
          <cell r="J461">
            <v>5.9740947448875135</v>
          </cell>
          <cell r="K461">
            <v>5.994388094385946</v>
          </cell>
          <cell r="L461">
            <v>6.0315204207076398</v>
          </cell>
          <cell r="M461">
            <v>6.1581851618973928</v>
          </cell>
          <cell r="N461">
            <v>6.1581076600292288</v>
          </cell>
          <cell r="O461">
            <v>6.1581927885907115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</v>
          </cell>
          <cell r="D462">
            <v>9.8138946326763765</v>
          </cell>
          <cell r="E462">
            <v>10.335083441044207</v>
          </cell>
          <cell r="F462">
            <v>10.311680363556057</v>
          </cell>
          <cell r="G462">
            <v>11.382202339589766</v>
          </cell>
          <cell r="H462">
            <v>11.382208302188806</v>
          </cell>
          <cell r="I462">
            <v>11.225474413527516</v>
          </cell>
          <cell r="J462">
            <v>11.279278507026618</v>
          </cell>
          <cell r="K462">
            <v>11.357554868334566</v>
          </cell>
          <cell r="L462">
            <v>11.216196744850985</v>
          </cell>
          <cell r="M462">
            <v>11.573399861032001</v>
          </cell>
          <cell r="N462">
            <v>11.465487583995378</v>
          </cell>
          <cell r="O462">
            <v>11.4636382462981</v>
          </cell>
        </row>
        <row r="463">
          <cell r="A463" t="str">
            <v>ITOT-SWHDEM</v>
          </cell>
          <cell r="B463" t="str">
            <v>VAR_fin</v>
          </cell>
          <cell r="C463" t="str">
            <v>ITOT-SWHSOL</v>
          </cell>
          <cell r="D463">
            <v>6.7641064381572094E-2</v>
          </cell>
          <cell r="E463">
            <v>8.5502808624372637E-2</v>
          </cell>
          <cell r="F463">
            <v>8.5233866901400279E-2</v>
          </cell>
          <cell r="G463">
            <v>8.5522559189624037E-2</v>
          </cell>
          <cell r="H463">
            <v>8.5518151323341021E-2</v>
          </cell>
          <cell r="I463">
            <v>5.8675303936043657E-2</v>
          </cell>
          <cell r="J463">
            <v>5.8068016011070082E-2</v>
          </cell>
          <cell r="K463">
            <v>5.7039064007965198E-2</v>
          </cell>
          <cell r="L463">
            <v>5.3090774090160546E-2</v>
          </cell>
          <cell r="M463">
            <v>5.365909444676089E-2</v>
          </cell>
          <cell r="N463">
            <v>9.9466604885122423E-3</v>
          </cell>
          <cell r="O463">
            <v>9.6268761602005912E-4</v>
          </cell>
        </row>
        <row r="464">
          <cell r="A464" t="str">
            <v>D-RHNS_NKEV_GAS_ELC_CHP</v>
          </cell>
          <cell r="B464" t="str">
            <v>VAR_fout</v>
          </cell>
          <cell r="C464" t="str">
            <v>RHNS_ELC</v>
          </cell>
          <cell r="E464">
            <v>2.669435103927932E-4</v>
          </cell>
          <cell r="F464">
            <v>2.9241690372002512E-4</v>
          </cell>
          <cell r="G464">
            <v>2.9195902994746009E-4</v>
          </cell>
          <cell r="H464">
            <v>2.9238204135249423E-4</v>
          </cell>
          <cell r="I464">
            <v>1.8161193904031906E-4</v>
          </cell>
          <cell r="L464">
            <v>1.8875980900238138E-4</v>
          </cell>
          <cell r="M464">
            <v>3.0533156496907304E-4</v>
          </cell>
          <cell r="N464">
            <v>2.5323620769065309E-4</v>
          </cell>
          <cell r="O464">
            <v>6.9610999426560787E-4</v>
          </cell>
        </row>
        <row r="465">
          <cell r="A465" t="str">
            <v>D-RHNS_NKEV_GAS_ELC_CHP</v>
          </cell>
          <cell r="B465" t="str">
            <v>VAR_fout</v>
          </cell>
          <cell r="C465" t="str">
            <v>ELC5</v>
          </cell>
          <cell r="E465">
            <v>2.6695058139466842E-4</v>
          </cell>
          <cell r="F465">
            <v>2.9252791115467612E-4</v>
          </cell>
          <cell r="G465">
            <v>2.9204186868842988E-4</v>
          </cell>
          <cell r="H465">
            <v>2.9246345779738162E-4</v>
          </cell>
          <cell r="I465">
            <v>1.8162681044535476E-4</v>
          </cell>
          <cell r="L465">
            <v>1.8837543145504165E-4</v>
          </cell>
          <cell r="M465">
            <v>3.0331939185981421E-4</v>
          </cell>
          <cell r="N465">
            <v>2.5156405345985814E-4</v>
          </cell>
          <cell r="O465">
            <v>6.9483624896192453E-4</v>
          </cell>
        </row>
        <row r="466">
          <cell r="A466" t="str">
            <v>D-RHNS_NKEV_GAS_ELC_CHP</v>
          </cell>
          <cell r="B466" t="str">
            <v>VAR_fin</v>
          </cell>
          <cell r="C466" t="str">
            <v>RHNS_NKEV_GAS_ELC_CHP</v>
          </cell>
          <cell r="E466">
            <v>5.3389409178746156E-4</v>
          </cell>
          <cell r="F466">
            <v>5.8310857589375915E-4</v>
          </cell>
          <cell r="G466">
            <v>5.8286952302191383E-4</v>
          </cell>
          <cell r="H466">
            <v>5.831252979066221E-4</v>
          </cell>
          <cell r="I466">
            <v>3.5967815456495984E-4</v>
          </cell>
          <cell r="L466">
            <v>3.7713524045742314E-4</v>
          </cell>
          <cell r="M466">
            <v>6.0865095682888747E-4</v>
          </cell>
          <cell r="N466">
            <v>5.0480026115051085E-4</v>
          </cell>
          <cell r="O466">
            <v>1.3909462432275326E-3</v>
          </cell>
        </row>
        <row r="467">
          <cell r="A467" t="str">
            <v>RHNM-SHSTG-NGAHP</v>
          </cell>
          <cell r="B467" t="str">
            <v>VAR_fout</v>
          </cell>
          <cell r="C467" t="str">
            <v>RHNM-SHANGAH</v>
          </cell>
          <cell r="F467">
            <v>1.3784180781357407E-4</v>
          </cell>
          <cell r="G467">
            <v>1.4561939808913529E-4</v>
          </cell>
          <cell r="H467">
            <v>0.27446844969763307</v>
          </cell>
          <cell r="I467">
            <v>0.45796466970602107</v>
          </cell>
          <cell r="J467">
            <v>0.42150152823961889</v>
          </cell>
          <cell r="K467">
            <v>0.25493326959873747</v>
          </cell>
          <cell r="L467">
            <v>7.3007922542350876E-4</v>
          </cell>
          <cell r="M467">
            <v>6.4867196731111356E-5</v>
          </cell>
          <cell r="N467">
            <v>6.2933739576070811E-5</v>
          </cell>
          <cell r="O467">
            <v>5.4446112526292775E-5</v>
          </cell>
        </row>
        <row r="468">
          <cell r="A468" t="str">
            <v>RHNM-SHSTG-NGAHP</v>
          </cell>
          <cell r="B468" t="str">
            <v>VAR_fin</v>
          </cell>
          <cell r="C468" t="str">
            <v>RHNM-SHANGAH</v>
          </cell>
          <cell r="F468">
            <v>1.4003822330722741E-4</v>
          </cell>
          <cell r="G468">
            <v>1.4467456313250085E-4</v>
          </cell>
          <cell r="H468">
            <v>0.27448441858717915</v>
          </cell>
          <cell r="I468">
            <v>0.45799237733724935</v>
          </cell>
          <cell r="J468">
            <v>0.42152804824027534</v>
          </cell>
          <cell r="K468">
            <v>0.25494699722020037</v>
          </cell>
          <cell r="L468">
            <v>7.3156332542383769E-4</v>
          </cell>
          <cell r="M468">
            <v>6.7574632913220084E-5</v>
          </cell>
          <cell r="N468">
            <v>6.4427606610570042E-5</v>
          </cell>
          <cell r="O468">
            <v>6.0967552632437303E-5</v>
          </cell>
        </row>
        <row r="469">
          <cell r="A469" t="str">
            <v>RHNM-SHSTG-NGAHP</v>
          </cell>
          <cell r="B469" t="str">
            <v>VAR_ncap</v>
          </cell>
          <cell r="C469" t="str">
            <v>-</v>
          </cell>
          <cell r="D469">
            <v>4.1417954546091104E-6</v>
          </cell>
          <cell r="E469">
            <v>1.8743691057793199E-6</v>
          </cell>
          <cell r="F469">
            <v>4.2580601487939597E-5</v>
          </cell>
          <cell r="G469">
            <v>8.7773107465678895E-6</v>
          </cell>
          <cell r="H469">
            <v>3.5100219203518399E-2</v>
          </cell>
          <cell r="I469">
            <v>2.8205454343822899E-2</v>
          </cell>
          <cell r="J469">
            <v>3.4208537306296002E-5</v>
          </cell>
          <cell r="K469">
            <v>5.5617643128156097E-5</v>
          </cell>
          <cell r="L469">
            <v>3.2668179769132902E-5</v>
          </cell>
          <cell r="M469">
            <v>1.85498409574968E-5</v>
          </cell>
          <cell r="N469">
            <v>2.0453055696399101E-5</v>
          </cell>
          <cell r="O469">
            <v>2.4676649525098402E-5</v>
          </cell>
        </row>
        <row r="470">
          <cell r="A470" t="str">
            <v>RHNM-SHSTG-NGAHP</v>
          </cell>
          <cell r="B470" t="str">
            <v>VAR_cap</v>
          </cell>
          <cell r="C470" t="str">
            <v>-</v>
          </cell>
          <cell r="D470">
            <v>4.1417954546091104E-6</v>
          </cell>
          <cell r="E470">
            <v>3.016647966503034E-8</v>
          </cell>
          <cell r="F470">
            <v>4.1883080206197294E-5</v>
          </cell>
          <cell r="G470">
            <v>4.2355982995842301E-5</v>
          </cell>
          <cell r="H470">
            <v>3.5134289662294912E-2</v>
          </cell>
          <cell r="I470">
            <v>6.3307546772578688E-2</v>
          </cell>
          <cell r="J470">
            <v>6.3298908351637054E-2</v>
          </cell>
          <cell r="K470">
            <v>2.8206286926378846E-2</v>
          </cell>
          <cell r="L470">
            <v>1.7175777090963976E-4</v>
          </cell>
          <cell r="M470">
            <v>2.978032881492451E-5</v>
          </cell>
          <cell r="N470">
            <v>2.9914724490691396E-5</v>
          </cell>
          <cell r="O470">
            <v>3.6197191889488097E-5</v>
          </cell>
        </row>
        <row r="471">
          <cell r="A471" t="str">
            <v>D-IBIO</v>
          </cell>
          <cell r="B471" t="str">
            <v>VAR_fout</v>
          </cell>
          <cell r="C471" t="str">
            <v>IBIO</v>
          </cell>
          <cell r="D471">
            <v>0.43672632918721943</v>
          </cell>
          <cell r="E471">
            <v>0.55206536450021848</v>
          </cell>
          <cell r="F471">
            <v>2.6791445814654797</v>
          </cell>
          <cell r="G471">
            <v>6.0896200548105908</v>
          </cell>
          <cell r="H471">
            <v>6.0896292501673503</v>
          </cell>
          <cell r="I471">
            <v>6.0896297242748645</v>
          </cell>
          <cell r="J471">
            <v>6.0896300516666448</v>
          </cell>
          <cell r="K471">
            <v>6.0896311283439939</v>
          </cell>
          <cell r="L471">
            <v>6.0896321135550382</v>
          </cell>
          <cell r="M471">
            <v>6.496772431600867</v>
          </cell>
          <cell r="N471">
            <v>6.4967739393399961</v>
          </cell>
          <cell r="O471">
            <v>6.4967936234095225</v>
          </cell>
        </row>
        <row r="472">
          <cell r="A472" t="str">
            <v>D-IBIO</v>
          </cell>
          <cell r="B472" t="str">
            <v>VAR_fin</v>
          </cell>
          <cell r="C472" t="str">
            <v>BIO</v>
          </cell>
          <cell r="D472">
            <v>0.43672632918721943</v>
          </cell>
          <cell r="E472">
            <v>0.55206536450021848</v>
          </cell>
          <cell r="F472">
            <v>2.6791445814654797</v>
          </cell>
          <cell r="G472">
            <v>6.0896200548105908</v>
          </cell>
          <cell r="H472">
            <v>6.0896292501673503</v>
          </cell>
          <cell r="I472">
            <v>6.0896297242748645</v>
          </cell>
          <cell r="J472">
            <v>6.0896300516666448</v>
          </cell>
          <cell r="K472">
            <v>6.0896311283439939</v>
          </cell>
          <cell r="L472">
            <v>6.0896321135550382</v>
          </cell>
          <cell r="M472">
            <v>6.496772431600867</v>
          </cell>
          <cell r="N472">
            <v>6.4967739393399961</v>
          </cell>
          <cell r="O472">
            <v>6.4967936234095225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RHES_ELC</v>
          </cell>
          <cell r="G473">
            <v>3.9963099014114043E-5</v>
          </cell>
          <cell r="H473">
            <v>8.8392755959057658E-5</v>
          </cell>
          <cell r="I473">
            <v>2.8923406490864717E-4</v>
          </cell>
          <cell r="J473">
            <v>9.5034173588330487E-4</v>
          </cell>
          <cell r="K473">
            <v>1.0419931153220472E-3</v>
          </cell>
          <cell r="L473">
            <v>7.8129927811206512E-4</v>
          </cell>
          <cell r="M473">
            <v>4.8935756033636037E-4</v>
          </cell>
          <cell r="N473">
            <v>6.0436589529479332E-4</v>
          </cell>
          <cell r="O473">
            <v>6.1565158183099684E-4</v>
          </cell>
        </row>
        <row r="474">
          <cell r="A474" t="str">
            <v>D-RHES_KEV_WOD_ELC_CHP</v>
          </cell>
          <cell r="B474" t="str">
            <v>VAR_fout</v>
          </cell>
          <cell r="C474" t="str">
            <v>ELC5</v>
          </cell>
          <cell r="G474">
            <v>6.1529055431282462E-5</v>
          </cell>
          <cell r="H474">
            <v>8.8455861586252124E-5</v>
          </cell>
          <cell r="I474">
            <v>2.892920678671768E-4</v>
          </cell>
          <cell r="J474">
            <v>9.50474264984255E-4</v>
          </cell>
          <cell r="K474">
            <v>1.0418848602151034E-3</v>
          </cell>
          <cell r="L474">
            <v>7.7451841476576424E-4</v>
          </cell>
          <cell r="M474">
            <v>4.8493410709900481E-4</v>
          </cell>
          <cell r="N474">
            <v>5.9767054975169113E-4</v>
          </cell>
          <cell r="O474">
            <v>6.1492474253509242E-4</v>
          </cell>
        </row>
        <row r="475">
          <cell r="A475" t="str">
            <v>D-RHES_KEV_WOD_ELC_CHP</v>
          </cell>
          <cell r="B475" t="str">
            <v>VAR_fin</v>
          </cell>
          <cell r="C475" t="str">
            <v>RHES_KEV_WOD_ELC_CHP</v>
          </cell>
          <cell r="G475">
            <v>1.0074254738150971E-4</v>
          </cell>
          <cell r="H475">
            <v>1.7564269438946614E-4</v>
          </cell>
          <cell r="I475">
            <v>5.7676006540862432E-4</v>
          </cell>
          <cell r="J475">
            <v>1.8984340839724135E-3</v>
          </cell>
          <cell r="K475">
            <v>2.0804651532667345E-3</v>
          </cell>
          <cell r="L475">
            <v>1.5541666252808354E-3</v>
          </cell>
          <cell r="M475">
            <v>9.7115376575992074E-4</v>
          </cell>
          <cell r="N475">
            <v>1.1996585201275217E-3</v>
          </cell>
          <cell r="O475">
            <v>1.2271302280827683E-3</v>
          </cell>
        </row>
        <row r="476">
          <cell r="A476" t="str">
            <v>D-SNGA</v>
          </cell>
          <cell r="B476" t="str">
            <v>VAR_fout</v>
          </cell>
          <cell r="C476" t="str">
            <v>CO2</v>
          </cell>
          <cell r="D476">
            <v>1521.8087947699701</v>
          </cell>
          <cell r="E476">
            <v>1408.6989432406799</v>
          </cell>
          <cell r="F476">
            <v>1660.0859687940899</v>
          </cell>
          <cell r="G476">
            <v>1637.3808847380899</v>
          </cell>
          <cell r="H476">
            <v>1650.8001306313299</v>
          </cell>
          <cell r="I476">
            <v>1608.6274982919199</v>
          </cell>
          <cell r="J476">
            <v>1344.9383841818001</v>
          </cell>
          <cell r="K476">
            <v>376.93515016518597</v>
          </cell>
          <cell r="L476">
            <v>200.95251812221599</v>
          </cell>
          <cell r="M476">
            <v>93.026892816199606</v>
          </cell>
          <cell r="N476">
            <v>58.379782053948503</v>
          </cell>
          <cell r="O476">
            <v>41.008396545924803</v>
          </cell>
        </row>
        <row r="477">
          <cell r="A477" t="str">
            <v>D-SNGA</v>
          </cell>
          <cell r="B477" t="str">
            <v>VAR_fout</v>
          </cell>
          <cell r="C477" t="str">
            <v>SNGA</v>
          </cell>
          <cell r="D477">
            <v>27.203749964787491</v>
          </cell>
          <cell r="E477">
            <v>28.4883137579974</v>
          </cell>
          <cell r="F477">
            <v>29.352943401902216</v>
          </cell>
          <cell r="G477">
            <v>28.939173692949161</v>
          </cell>
          <cell r="H477">
            <v>29.176174275103531</v>
          </cell>
          <cell r="I477">
            <v>28.431650952380959</v>
          </cell>
          <cell r="J477">
            <v>23.770317425284286</v>
          </cell>
          <cell r="K477">
            <v>7.8755476832356246</v>
          </cell>
          <cell r="L477">
            <v>5.1569234378147533</v>
          </cell>
          <cell r="M477">
            <v>3.2497693100509495</v>
          </cell>
          <cell r="N477">
            <v>2.6374835426451115</v>
          </cell>
          <cell r="O477">
            <v>2.3305124873444352</v>
          </cell>
        </row>
        <row r="478">
          <cell r="A478" t="str">
            <v>D-SNGA</v>
          </cell>
          <cell r="B478" t="str">
            <v>VAR_fout</v>
          </cell>
          <cell r="C478" t="str">
            <v>RSH2</v>
          </cell>
          <cell r="G478">
            <v>5.8644254176944046E-4</v>
          </cell>
          <cell r="H478">
            <v>7.1582955334275764E-2</v>
          </cell>
          <cell r="I478">
            <v>0.26050562068779409</v>
          </cell>
          <cell r="J478">
            <v>0.53244289026311142</v>
          </cell>
          <cell r="K478">
            <v>0.24406194194731193</v>
          </cell>
          <cell r="L478">
            <v>0.15981317816195853</v>
          </cell>
          <cell r="M478">
            <v>5.9103617301063824E-2</v>
          </cell>
          <cell r="N478">
            <v>4.3235182666071549E-2</v>
          </cell>
          <cell r="O478">
            <v>2.5336527206646933E-2</v>
          </cell>
        </row>
        <row r="479">
          <cell r="A479" t="str">
            <v>D-SNGA</v>
          </cell>
          <cell r="B479" t="str">
            <v>VAR_fin</v>
          </cell>
          <cell r="C479" t="str">
            <v>NGA</v>
          </cell>
          <cell r="D479">
            <v>26.982425439183778</v>
          </cell>
          <cell r="E479">
            <v>24.976931617742618</v>
          </cell>
          <cell r="F479">
            <v>29.434148382873904</v>
          </cell>
          <cell r="G479">
            <v>29.031575970533471</v>
          </cell>
          <cell r="H479">
            <v>29.269505862257628</v>
          </cell>
          <cell r="I479">
            <v>28.52176415411196</v>
          </cell>
          <cell r="J479">
            <v>23.846425251450395</v>
          </cell>
          <cell r="K479">
            <v>6.6832473433543624</v>
          </cell>
          <cell r="L479">
            <v>3.5629879099683639</v>
          </cell>
          <cell r="M479">
            <v>1.6494129931950303</v>
          </cell>
          <cell r="N479">
            <v>1.0351025186870313</v>
          </cell>
          <cell r="O479">
            <v>0.72709922953767425</v>
          </cell>
        </row>
        <row r="480">
          <cell r="A480" t="str">
            <v>D-SNGA</v>
          </cell>
          <cell r="B480" t="str">
            <v>VAR_fin</v>
          </cell>
          <cell r="C480" t="str">
            <v>BNGA</v>
          </cell>
          <cell r="D480">
            <v>0.30823015810998738</v>
          </cell>
          <cell r="E480">
            <v>3.6023914654169267</v>
          </cell>
          <cell r="F480">
            <v>1.2566506987353593E-2</v>
          </cell>
          <cell r="G480">
            <v>7.4390426980920467E-5</v>
          </cell>
          <cell r="H480">
            <v>1.2911481279158775E-4</v>
          </cell>
          <cell r="I480">
            <v>1.5887350572716273E-3</v>
          </cell>
          <cell r="J480">
            <v>1.5895454572779008E-3</v>
          </cell>
          <cell r="K480">
            <v>1.2182986682680945</v>
          </cell>
          <cell r="L480">
            <v>1.6109670943877898</v>
          </cell>
          <cell r="M480">
            <v>1.6109768116064811</v>
          </cell>
          <cell r="N480">
            <v>1.6109855547864684</v>
          </cell>
          <cell r="O480">
            <v>1.6109884556894734</v>
          </cell>
        </row>
        <row r="481">
          <cell r="A481" t="str">
            <v>D-SNGA</v>
          </cell>
          <cell r="B481" t="str">
            <v>VAR_fin</v>
          </cell>
          <cell r="C481" t="str">
            <v>H2</v>
          </cell>
          <cell r="G481">
            <v>5.8605834349450983E-4</v>
          </cell>
          <cell r="H481">
            <v>7.1582687731022221E-2</v>
          </cell>
          <cell r="I481">
            <v>0.2605056206878083</v>
          </cell>
          <cell r="J481">
            <v>0.53244263873688236</v>
          </cell>
          <cell r="K481">
            <v>0.24406118996753529</v>
          </cell>
          <cell r="L481">
            <v>0.15981276997013055</v>
          </cell>
          <cell r="M481">
            <v>5.9103563420074307E-2</v>
          </cell>
          <cell r="N481">
            <v>4.3235139814225193E-2</v>
          </cell>
          <cell r="O481">
            <v>2.533558814382068E-2</v>
          </cell>
        </row>
        <row r="482">
          <cell r="A482" t="str">
            <v>D-SNGA</v>
          </cell>
          <cell r="B482" t="str">
            <v>VAR_ncap</v>
          </cell>
          <cell r="C482" t="str">
            <v>-</v>
          </cell>
          <cell r="D482">
            <v>8.04411472063043E-8</v>
          </cell>
          <cell r="E482">
            <v>3.8721589136838403E-8</v>
          </cell>
          <cell r="F482">
            <v>5.4886282785373399E-8</v>
          </cell>
          <cell r="G482">
            <v>6.3614800232736894E-8</v>
          </cell>
          <cell r="H482">
            <v>1.00127584714238E-7</v>
          </cell>
          <cell r="I482">
            <v>1.4806170712652601E-7</v>
          </cell>
          <cell r="J482">
            <v>2.71354533748034E-7</v>
          </cell>
          <cell r="K482">
            <v>0.524059284633002</v>
          </cell>
          <cell r="L482">
            <v>1.5730905682840599E-7</v>
          </cell>
          <cell r="M482">
            <v>3.3953303638964598E-7</v>
          </cell>
          <cell r="N482">
            <v>4.8595081429999098E-7</v>
          </cell>
          <cell r="O482">
            <v>2.22043294011173E-6</v>
          </cell>
        </row>
        <row r="483">
          <cell r="A483" t="str">
            <v>D-SNGA</v>
          </cell>
          <cell r="B483" t="str">
            <v>VAR_cap</v>
          </cell>
          <cell r="C483" t="str">
            <v>-</v>
          </cell>
          <cell r="D483">
            <v>2.2350522820662873</v>
          </cell>
          <cell r="E483">
            <v>2.2350523207878763</v>
          </cell>
          <cell r="F483">
            <v>2.2350523756741594</v>
          </cell>
          <cell r="G483">
            <v>2.2350524392889595</v>
          </cell>
          <cell r="H483">
            <v>2.2350525394165444</v>
          </cell>
          <cell r="I483">
            <v>2.2350526874782513</v>
          </cell>
          <cell r="J483">
            <v>2.2350529588327852</v>
          </cell>
          <cell r="K483">
            <v>1.287547699430053</v>
          </cell>
          <cell r="L483">
            <v>0.52406019914970403</v>
          </cell>
          <cell r="M483">
            <v>0.52406046021993602</v>
          </cell>
          <cell r="N483">
            <v>0.52406084013933696</v>
          </cell>
          <cell r="O483">
            <v>0.52406300740267497</v>
          </cell>
        </row>
        <row r="484">
          <cell r="A484" t="str">
            <v>D-IPLT</v>
          </cell>
          <cell r="B484" t="str">
            <v>VAR_fout</v>
          </cell>
          <cell r="C484" t="str">
            <v>IPLT</v>
          </cell>
          <cell r="D484">
            <v>0.62578795840677848</v>
          </cell>
          <cell r="E484">
            <v>0.73757354018496268</v>
          </cell>
          <cell r="F484">
            <v>0.73632731713913968</v>
          </cell>
          <cell r="G484">
            <v>0.73426111258585758</v>
          </cell>
          <cell r="H484">
            <v>0.7322103383831926</v>
          </cell>
          <cell r="I484">
            <v>0.73016695377291063</v>
          </cell>
          <cell r="J484">
            <v>0.72813619633177096</v>
          </cell>
          <cell r="K484">
            <v>0.7261190365973178</v>
          </cell>
          <cell r="L484">
            <v>0.7261198050286557</v>
          </cell>
          <cell r="M484">
            <v>0.72612497212221505</v>
          </cell>
          <cell r="N484">
            <v>0.7261291091822224</v>
          </cell>
          <cell r="O484">
            <v>0.7261348773645383</v>
          </cell>
        </row>
        <row r="485">
          <cell r="A485" t="str">
            <v>D-IPLT</v>
          </cell>
          <cell r="B485" t="str">
            <v>VAR_fin</v>
          </cell>
          <cell r="C485" t="str">
            <v>PLT</v>
          </cell>
          <cell r="D485">
            <v>0.62578795840677848</v>
          </cell>
          <cell r="E485">
            <v>0.73757354018496268</v>
          </cell>
          <cell r="F485">
            <v>0.73632731713913968</v>
          </cell>
          <cell r="G485">
            <v>0.73426111258585758</v>
          </cell>
          <cell r="H485">
            <v>0.7322103383831926</v>
          </cell>
          <cell r="I485">
            <v>0.73016695377291063</v>
          </cell>
          <cell r="J485">
            <v>0.72813619633177096</v>
          </cell>
          <cell r="K485">
            <v>0.7261190365973178</v>
          </cell>
          <cell r="L485">
            <v>0.7261198050286557</v>
          </cell>
          <cell r="M485">
            <v>0.72612497212221505</v>
          </cell>
          <cell r="N485">
            <v>0.7261291091822224</v>
          </cell>
          <cell r="O485">
            <v>0.7261348773645383</v>
          </cell>
        </row>
        <row r="486">
          <cell r="A486" t="str">
            <v>ITOT-SWHWODBR</v>
          </cell>
          <cell r="B486" t="str">
            <v>VAR_fout</v>
          </cell>
          <cell r="C486" t="str">
            <v>ITOT-SWH</v>
          </cell>
          <cell r="D486">
            <v>5.3111194678917455</v>
          </cell>
          <cell r="E486">
            <v>6.2669391634866196</v>
          </cell>
          <cell r="F486">
            <v>5.8302807281933013</v>
          </cell>
          <cell r="G486">
            <v>6.8144536812934788</v>
          </cell>
          <cell r="H486">
            <v>7.3034411852814376</v>
          </cell>
          <cell r="I486">
            <v>5.8394573456420469</v>
          </cell>
          <cell r="J486">
            <v>5.866199603578603</v>
          </cell>
          <cell r="K486">
            <v>5.8911578530456614</v>
          </cell>
          <cell r="L486">
            <v>5.838658008518963</v>
          </cell>
          <cell r="M486">
            <v>6.4303372332485056</v>
          </cell>
          <cell r="N486">
            <v>5.8003857628444395</v>
          </cell>
          <cell r="O486">
            <v>5.7809427567432774</v>
          </cell>
        </row>
        <row r="487">
          <cell r="A487" t="str">
            <v>ITOT-SWHWODBR</v>
          </cell>
          <cell r="B487" t="str">
            <v>VAR_fin</v>
          </cell>
          <cell r="C487" t="str">
            <v>IWOD</v>
          </cell>
          <cell r="D487">
            <v>9.0018974032063372</v>
          </cell>
          <cell r="E487">
            <v>10.60994215037239</v>
          </cell>
          <cell r="F487">
            <v>9.8539955969464312</v>
          </cell>
          <cell r="G487">
            <v>11.485034294314859</v>
          </cell>
          <cell r="H487">
            <v>12.274691067699901</v>
          </cell>
          <cell r="I487">
            <v>9.786800020629121</v>
          </cell>
          <cell r="J487">
            <v>9.8042333207441796</v>
          </cell>
          <cell r="K487">
            <v>9.8185964217427646</v>
          </cell>
          <cell r="L487">
            <v>9.7310966808649457</v>
          </cell>
          <cell r="M487">
            <v>10.717228722080851</v>
          </cell>
          <cell r="N487">
            <v>9.6673096047407352</v>
          </cell>
          <cell r="O487">
            <v>9.634904594572129</v>
          </cell>
        </row>
        <row r="488">
          <cell r="A488" t="str">
            <v>ITOT-SWHWODBR</v>
          </cell>
          <cell r="B488" t="str">
            <v>VAR_fin</v>
          </cell>
          <cell r="C488" t="str">
            <v>ITOTWODBRC</v>
          </cell>
          <cell r="D488">
            <v>5.3111194678917455</v>
          </cell>
          <cell r="E488">
            <v>6.2669391634866196</v>
          </cell>
          <cell r="F488">
            <v>5.8302807281933013</v>
          </cell>
          <cell r="G488">
            <v>6.8144536812934788</v>
          </cell>
          <cell r="H488">
            <v>7.3034411852814376</v>
          </cell>
          <cell r="I488">
            <v>5.8394573456420469</v>
          </cell>
          <cell r="J488">
            <v>5.866199603578603</v>
          </cell>
          <cell r="K488">
            <v>5.8911578530456614</v>
          </cell>
          <cell r="L488">
            <v>5.838658008518963</v>
          </cell>
          <cell r="M488">
            <v>6.4303372332485056</v>
          </cell>
          <cell r="N488">
            <v>5.8003857628444395</v>
          </cell>
          <cell r="O488">
            <v>5.7809427567432774</v>
          </cell>
        </row>
        <row r="489">
          <cell r="A489" t="str">
            <v>ITOT-SWHWODBR</v>
          </cell>
          <cell r="B489" t="str">
            <v>VAR_ncap</v>
          </cell>
          <cell r="C489" t="str">
            <v>-</v>
          </cell>
          <cell r="E489">
            <v>5.2175273949503602E-2</v>
          </cell>
          <cell r="F489">
            <v>6.1309556510205096E-6</v>
          </cell>
          <cell r="G489">
            <v>2.9743213839310698E-2</v>
          </cell>
          <cell r="H489">
            <v>0.28884800299644298</v>
          </cell>
          <cell r="I489">
            <v>5.2624749583683697E-2</v>
          </cell>
          <cell r="J489">
            <v>2.04708718425924E-2</v>
          </cell>
          <cell r="K489">
            <v>0.28651088304413103</v>
          </cell>
          <cell r="L489">
            <v>4.9056403304603001E-2</v>
          </cell>
          <cell r="M489">
            <v>7.0202785118402194E-2</v>
          </cell>
          <cell r="N489">
            <v>0.21198391286311899</v>
          </cell>
          <cell r="O489">
            <v>8.2684206565632398E-2</v>
          </cell>
        </row>
        <row r="490">
          <cell r="A490" t="str">
            <v>ITOT-SWHWODBR</v>
          </cell>
          <cell r="B490" t="str">
            <v>VAR_cap</v>
          </cell>
          <cell r="C490" t="str">
            <v>-</v>
          </cell>
          <cell r="D490">
            <v>0.28883369534761499</v>
          </cell>
          <cell r="E490">
            <v>0.34100853798124281</v>
          </cell>
          <cell r="F490">
            <v>0.34101268799716505</v>
          </cell>
          <cell r="G490">
            <v>0.37075405743359308</v>
          </cell>
          <cell r="H490">
            <v>0.42022559866487097</v>
          </cell>
          <cell r="I490">
            <v>0.36555452209272393</v>
          </cell>
          <cell r="J490">
            <v>0.36193977310794845</v>
          </cell>
          <cell r="K490">
            <v>0.35960094937476433</v>
          </cell>
          <cell r="L490">
            <v>0.36140565133517372</v>
          </cell>
          <cell r="M490">
            <v>0.40576349352357283</v>
          </cell>
          <cell r="N490">
            <v>0.36642985161721464</v>
          </cell>
          <cell r="O490">
            <v>0.36486403443750254</v>
          </cell>
        </row>
        <row r="491">
          <cell r="A491" t="str">
            <v>D-ITOT_KEV_WOD_ELC_CHP</v>
          </cell>
          <cell r="B491" t="str">
            <v>VAR_fout</v>
          </cell>
          <cell r="C491" t="str">
            <v>ITOT_ELC</v>
          </cell>
          <cell r="D491">
            <v>1.3147924868032825E-4</v>
          </cell>
          <cell r="E491">
            <v>4.8704440193632074E-5</v>
          </cell>
          <cell r="F491">
            <v>8.4159092567016489E-5</v>
          </cell>
          <cell r="G491">
            <v>5.0786952423470511E-4</v>
          </cell>
          <cell r="H491">
            <v>1.1071118692241091</v>
          </cell>
          <cell r="I491">
            <v>3.1503735731757345</v>
          </cell>
          <cell r="J491">
            <v>2.8227207465932245</v>
          </cell>
          <cell r="K491">
            <v>4.1999825927913061</v>
          </cell>
          <cell r="L491">
            <v>4.091483296811484</v>
          </cell>
          <cell r="M491">
            <v>4.1718324972167311</v>
          </cell>
          <cell r="N491">
            <v>4.1533562396351709</v>
          </cell>
          <cell r="O491">
            <v>4.1763842747450122</v>
          </cell>
        </row>
        <row r="492">
          <cell r="A492" t="str">
            <v>D-ITOT_KEV_WOD_ELC_CHP</v>
          </cell>
          <cell r="B492" t="str">
            <v>VAR_fout</v>
          </cell>
          <cell r="C492" t="str">
            <v>ELC5</v>
          </cell>
          <cell r="D492">
            <v>0.17233144371245221</v>
          </cell>
          <cell r="E492">
            <v>0.24215867389367043</v>
          </cell>
          <cell r="F492">
            <v>1.1322291824936996</v>
          </cell>
          <cell r="G492">
            <v>1.5914271456348543</v>
          </cell>
          <cell r="H492">
            <v>0.48342853732289159</v>
          </cell>
          <cell r="I492">
            <v>7.7054064183666532E-2</v>
          </cell>
          <cell r="J492">
            <v>1.0052813402769685</v>
          </cell>
          <cell r="K492">
            <v>9.4220141307857566E-2</v>
          </cell>
          <cell r="L492">
            <v>0.12252408496089405</v>
          </cell>
          <cell r="M492">
            <v>0.12227378076127682</v>
          </cell>
          <cell r="N492">
            <v>0.12290394053115405</v>
          </cell>
          <cell r="O492">
            <v>0.11774942521758752</v>
          </cell>
        </row>
        <row r="493">
          <cell r="A493" t="str">
            <v>D-ITOT_KEV_WOD_ELC_CHP</v>
          </cell>
          <cell r="B493" t="str">
            <v>VAR_fin</v>
          </cell>
          <cell r="C493" t="str">
            <v>ITOT_KEV_WOD_ELC_CHP</v>
          </cell>
          <cell r="D493">
            <v>0.17246292296113241</v>
          </cell>
          <cell r="E493">
            <v>0.24220737833386427</v>
          </cell>
          <cell r="F493">
            <v>1.1323118805290979</v>
          </cell>
          <cell r="G493">
            <v>1.5919336827101949</v>
          </cell>
          <cell r="H493">
            <v>1.590537969479368</v>
          </cell>
          <cell r="I493">
            <v>3.2274276373594035</v>
          </cell>
          <cell r="J493">
            <v>3.8280020868701894</v>
          </cell>
          <cell r="K493">
            <v>4.2942027340991666</v>
          </cell>
          <cell r="L493">
            <v>4.2140073817723751</v>
          </cell>
          <cell r="M493">
            <v>4.2941062779780035</v>
          </cell>
          <cell r="N493">
            <v>4.2762601801663234</v>
          </cell>
          <cell r="O493">
            <v>4.2941336999626012</v>
          </cell>
        </row>
        <row r="494">
          <cell r="A494" t="str">
            <v>RHEM-SHSTG-SOL</v>
          </cell>
          <cell r="B494" t="str">
            <v>VAR_fout</v>
          </cell>
          <cell r="C494" t="str">
            <v>RHEM-SHASOL</v>
          </cell>
          <cell r="D494">
            <v>2.5814029912868764E-6</v>
          </cell>
          <cell r="E494">
            <v>1.2742504664788058E-6</v>
          </cell>
          <cell r="F494">
            <v>8.0351136051194816E-2</v>
          </cell>
          <cell r="G494">
            <v>7.9888164283827667E-2</v>
          </cell>
          <cell r="H494">
            <v>0.10632367493114599</v>
          </cell>
          <cell r="I494">
            <v>0.10871433371627509</v>
          </cell>
          <cell r="J494">
            <v>9.8184023501826964E-2</v>
          </cell>
          <cell r="K494">
            <v>0.39940257573523463</v>
          </cell>
          <cell r="L494">
            <v>0.41284234900354549</v>
          </cell>
          <cell r="M494">
            <v>0.41392374678181154</v>
          </cell>
          <cell r="N494">
            <v>0.41946979609576901</v>
          </cell>
          <cell r="O494">
            <v>0.31392483370788998</v>
          </cell>
        </row>
        <row r="495">
          <cell r="A495" t="str">
            <v>RHEM-SHSTG-SOL</v>
          </cell>
          <cell r="B495" t="str">
            <v>VAR_fin</v>
          </cell>
          <cell r="C495" t="str">
            <v>RHEM-SHASOL</v>
          </cell>
          <cell r="D495">
            <v>5.9690699487256444E-7</v>
          </cell>
          <cell r="E495">
            <v>4.9245042085286687E-7</v>
          </cell>
          <cell r="F495">
            <v>8.0355824511662663E-2</v>
          </cell>
          <cell r="G495">
            <v>7.9891953655686743E-2</v>
          </cell>
          <cell r="H495">
            <v>0.10633160174053605</v>
          </cell>
          <cell r="I495">
            <v>0.10872344131562424</v>
          </cell>
          <cell r="J495">
            <v>9.8190106679112085E-2</v>
          </cell>
          <cell r="K495">
            <v>0.39943108132742849</v>
          </cell>
          <cell r="L495">
            <v>0.41286586408580317</v>
          </cell>
          <cell r="M495">
            <v>0.41394776295401192</v>
          </cell>
          <cell r="N495">
            <v>0.4194969562374945</v>
          </cell>
          <cell r="O495">
            <v>0.31395424471672617</v>
          </cell>
        </row>
        <row r="496">
          <cell r="A496" t="str">
            <v>RHEM-SHSTG-SOL</v>
          </cell>
          <cell r="B496" t="str">
            <v>VAR_ncap</v>
          </cell>
          <cell r="C496" t="str">
            <v>-</v>
          </cell>
          <cell r="D496">
            <v>2.3549834142309999E-3</v>
          </cell>
          <cell r="E496">
            <v>1.37336225832591E-2</v>
          </cell>
          <cell r="F496">
            <v>1.97951415033248E-7</v>
          </cell>
          <cell r="G496">
            <v>4.13176602239039E-7</v>
          </cell>
          <cell r="H496">
            <v>8.4439425687169098E-3</v>
          </cell>
          <cell r="I496">
            <v>7.6471015699033501E-3</v>
          </cell>
          <cell r="J496">
            <v>3.7226841367375002E-7</v>
          </cell>
          <cell r="K496">
            <v>5.6833616240064201E-2</v>
          </cell>
          <cell r="L496">
            <v>8.7235023177257807E-3</v>
          </cell>
          <cell r="M496">
            <v>1.17155666944735E-3</v>
          </cell>
          <cell r="N496">
            <v>5.0467822260772503E-2</v>
          </cell>
          <cell r="O496">
            <v>1.6008022977320801E-2</v>
          </cell>
        </row>
        <row r="497">
          <cell r="A497" t="str">
            <v>RHEM-SHSTG-SOL</v>
          </cell>
          <cell r="B497" t="str">
            <v>VAR_cap</v>
          </cell>
          <cell r="C497" t="str">
            <v>-</v>
          </cell>
          <cell r="D497">
            <v>2.3549834142309999E-3</v>
          </cell>
          <cell r="E497">
            <v>1.60886059974901E-2</v>
          </cell>
          <cell r="F497">
            <v>1.6088803948905099E-2</v>
          </cell>
          <cell r="G497">
            <v>1.6089217125507298E-2</v>
          </cell>
          <cell r="H497">
            <v>1.6091618545546801E-2</v>
          </cell>
          <cell r="I497">
            <v>1.6091420278862598E-2</v>
          </cell>
          <cell r="J497">
            <v>1.60914164070339E-2</v>
          </cell>
          <cell r="K497">
            <v>6.4481090078381306E-2</v>
          </cell>
          <cell r="L497">
            <v>6.6732449842692401E-2</v>
          </cell>
          <cell r="M497">
            <v>6.6728675227237397E-2</v>
          </cell>
          <cell r="N497">
            <v>6.7663890999798706E-2</v>
          </cell>
          <cell r="O497">
            <v>6.7647401907540594E-2</v>
          </cell>
        </row>
        <row r="498">
          <cell r="A498" t="str">
            <v>ITOT-SWHCONBR10</v>
          </cell>
          <cell r="B498" t="str">
            <v>VAR_fout</v>
          </cell>
          <cell r="C498" t="str">
            <v>ITOT-ELS</v>
          </cell>
          <cell r="J498">
            <v>5.6002917510919258E-6</v>
          </cell>
          <cell r="K498">
            <v>1.1356807095414301E-5</v>
          </cell>
          <cell r="L498">
            <v>9.5066949559618046E-6</v>
          </cell>
          <cell r="M498">
            <v>1.4935196494754787E-5</v>
          </cell>
          <cell r="N498">
            <v>1.2617636163794064E-5</v>
          </cell>
          <cell r="O498">
            <v>2.6337794773604875E-5</v>
          </cell>
        </row>
        <row r="499">
          <cell r="A499" t="str">
            <v>ITOT-SWHCONBR10</v>
          </cell>
          <cell r="B499" t="str">
            <v>VAR_fout</v>
          </cell>
          <cell r="C499" t="str">
            <v>ITOT-SWHC</v>
          </cell>
          <cell r="J499">
            <v>3.9082197722697857E-5</v>
          </cell>
          <cell r="K499">
            <v>7.0552473857831132E-5</v>
          </cell>
          <cell r="L499">
            <v>5.9253002793422479E-5</v>
          </cell>
          <cell r="M499">
            <v>9.2087892346212467E-5</v>
          </cell>
          <cell r="N499">
            <v>7.8397039829023572E-5</v>
          </cell>
          <cell r="O499">
            <v>1.6219088433092551E-4</v>
          </cell>
        </row>
        <row r="500">
          <cell r="A500" t="str">
            <v>ITOT-SWHCONBR10</v>
          </cell>
          <cell r="B500" t="str">
            <v>VAR_fin</v>
          </cell>
          <cell r="C500" t="str">
            <v>CON</v>
          </cell>
          <cell r="J500">
            <v>4.5428663537765836E-5</v>
          </cell>
          <cell r="K500">
            <v>8.2009323513119472E-5</v>
          </cell>
          <cell r="L500">
            <v>6.8874958020627785E-5</v>
          </cell>
          <cell r="M500">
            <v>1.0704182776467723E-4</v>
          </cell>
          <cell r="N500">
            <v>9.1127750031343168E-5</v>
          </cell>
          <cell r="O500">
            <v>1.885286791045304E-4</v>
          </cell>
        </row>
        <row r="501">
          <cell r="A501" t="str">
            <v>ITOT-SWHCONBR10</v>
          </cell>
          <cell r="B501" t="str">
            <v>VAR_ncap</v>
          </cell>
          <cell r="C501" t="str">
            <v>-</v>
          </cell>
          <cell r="J501">
            <v>1.9493964854648798E-6</v>
          </cell>
          <cell r="K501">
            <v>1.51422294914668E-6</v>
          </cell>
          <cell r="L501">
            <v>5.0802891568855598E-8</v>
          </cell>
          <cell r="M501">
            <v>3.3010709512354601E-6</v>
          </cell>
          <cell r="N501">
            <v>1.0117953431983299E-6</v>
          </cell>
          <cell r="O501">
            <v>4.9704562247187504E-6</v>
          </cell>
        </row>
        <row r="502">
          <cell r="A502" t="str">
            <v>ITOT-SWHCONBR10</v>
          </cell>
          <cell r="B502" t="str">
            <v>VAR_cap</v>
          </cell>
          <cell r="C502" t="str">
            <v>-</v>
          </cell>
          <cell r="J502">
            <v>1.9493964854648798E-6</v>
          </cell>
          <cell r="K502">
            <v>3.4636194346115601E-6</v>
          </cell>
          <cell r="L502">
            <v>3.2561362035050402E-6</v>
          </cell>
          <cell r="M502">
            <v>4.8660967919509899E-6</v>
          </cell>
          <cell r="N502">
            <v>4.6157660548651601E-6</v>
          </cell>
          <cell r="O502">
            <v>9.2833225191525394E-6</v>
          </cell>
        </row>
        <row r="503">
          <cell r="A503" t="str">
            <v>SCOM-SHSTG</v>
          </cell>
          <cell r="B503" t="str">
            <v>VAR_fout</v>
          </cell>
          <cell r="C503" t="str">
            <v>AUX_SCOM-SHSTG_OUT</v>
          </cell>
          <cell r="D503">
            <v>4.0443500738218441E-6</v>
          </cell>
          <cell r="E503">
            <v>5.6480409794459232E-5</v>
          </cell>
          <cell r="F503">
            <v>3.4911697479664884E-3</v>
          </cell>
          <cell r="G503">
            <v>1.5027528473644212E-3</v>
          </cell>
          <cell r="H503">
            <v>2.6153329061202149</v>
          </cell>
          <cell r="I503">
            <v>12.156319032761495</v>
          </cell>
          <cell r="J503">
            <v>0.83387171838072538</v>
          </cell>
          <cell r="K503">
            <v>1.545179311163452</v>
          </cell>
          <cell r="L503">
            <v>1.5059279315705867</v>
          </cell>
          <cell r="M503">
            <v>1.7218575438939336</v>
          </cell>
          <cell r="N503">
            <v>1.6120747691224424</v>
          </cell>
          <cell r="O503">
            <v>1.3476021392650823</v>
          </cell>
        </row>
        <row r="504">
          <cell r="A504" t="str">
            <v>SCOM-SHSTG</v>
          </cell>
          <cell r="B504" t="str">
            <v>VAR_fout</v>
          </cell>
          <cell r="C504" t="str">
            <v>SCOM-SHD</v>
          </cell>
          <cell r="D504">
            <v>4.0443500738218534E-6</v>
          </cell>
          <cell r="E504">
            <v>5.6526575135798321E-5</v>
          </cell>
          <cell r="F504">
            <v>3.4956284577340097E-3</v>
          </cell>
          <cell r="G504">
            <v>1.5027528473644193E-3</v>
          </cell>
          <cell r="H504">
            <v>2.6182420639690691</v>
          </cell>
          <cell r="I504">
            <v>12.156319032761484</v>
          </cell>
          <cell r="J504">
            <v>0.83468684225010892</v>
          </cell>
          <cell r="K504">
            <v>1.545179311163452</v>
          </cell>
          <cell r="L504">
            <v>1.5059279315705867</v>
          </cell>
          <cell r="M504">
            <v>1.7218575438939336</v>
          </cell>
          <cell r="N504">
            <v>1.6120747691224422</v>
          </cell>
          <cell r="O504">
            <v>1.3476021392650821</v>
          </cell>
        </row>
        <row r="505">
          <cell r="A505" t="str">
            <v>SCOM-SHSTG</v>
          </cell>
          <cell r="B505" t="str">
            <v>VAR_fin</v>
          </cell>
          <cell r="C505" t="str">
            <v>AUX_SCOM-SHSTG_IN</v>
          </cell>
          <cell r="D505">
            <v>5.0590493616511176E-6</v>
          </cell>
          <cell r="E505">
            <v>6.9056188236141014E-5</v>
          </cell>
          <cell r="F505">
            <v>4.1621039413138796E-3</v>
          </cell>
          <cell r="G505">
            <v>1.7279617161838584E-3</v>
          </cell>
          <cell r="H505">
            <v>2.9095209900441699</v>
          </cell>
          <cell r="I505">
            <v>13.071692911317905</v>
          </cell>
          <cell r="J505">
            <v>0.8698751665781419</v>
          </cell>
          <cell r="K505">
            <v>1.5816606482717457</v>
          </cell>
          <cell r="L505">
            <v>1.5470298654610659</v>
          </cell>
          <cell r="M505">
            <v>1.7566103781718518</v>
          </cell>
          <cell r="N505">
            <v>1.6456557548975008</v>
          </cell>
          <cell r="O505">
            <v>1.3618699137582408</v>
          </cell>
        </row>
        <row r="506">
          <cell r="A506" t="str">
            <v>SCOM-SHSTG</v>
          </cell>
          <cell r="B506" t="str">
            <v>VAR_fin</v>
          </cell>
          <cell r="C506" t="str">
            <v>SCOM-SHD</v>
          </cell>
          <cell r="D506">
            <v>5.0590493616511176E-6</v>
          </cell>
          <cell r="E506">
            <v>6.9056188236141014E-5</v>
          </cell>
          <cell r="F506">
            <v>4.1621039413138796E-3</v>
          </cell>
          <cell r="G506">
            <v>1.7279617161838584E-3</v>
          </cell>
          <cell r="H506">
            <v>2.9095209900441699</v>
          </cell>
          <cell r="I506">
            <v>13.071692911317905</v>
          </cell>
          <cell r="J506">
            <v>0.8698751665781419</v>
          </cell>
          <cell r="K506">
            <v>1.5816606482717457</v>
          </cell>
          <cell r="L506">
            <v>1.5470298654610659</v>
          </cell>
          <cell r="M506">
            <v>1.7566103781718518</v>
          </cell>
          <cell r="N506">
            <v>1.6456557548975008</v>
          </cell>
          <cell r="O506">
            <v>1.3618699137582408</v>
          </cell>
        </row>
        <row r="507">
          <cell r="A507" t="str">
            <v>SCOM-SHSTG</v>
          </cell>
          <cell r="B507" t="str">
            <v>VAR_ncap</v>
          </cell>
          <cell r="C507" t="str">
            <v>-</v>
          </cell>
          <cell r="D507">
            <v>2.18519505818619E-4</v>
          </cell>
          <cell r="E507">
            <v>1.5813210846594601E-6</v>
          </cell>
          <cell r="F507">
            <v>1.9812203233479899E-4</v>
          </cell>
          <cell r="G507">
            <v>9.6865433516127696E-7</v>
          </cell>
          <cell r="H507">
            <v>0.24462926161248799</v>
          </cell>
          <cell r="I507">
            <v>2.59830987727147E-5</v>
          </cell>
          <cell r="J507">
            <v>2.4461169288132098E-6</v>
          </cell>
          <cell r="K507">
            <v>12.847898616657</v>
          </cell>
          <cell r="L507">
            <v>9.4406650849741306E-5</v>
          </cell>
          <cell r="M507">
            <v>1.7313040005008598E-5</v>
          </cell>
          <cell r="N507">
            <v>1.5512216603999598E-5</v>
          </cell>
          <cell r="O507">
            <v>0.42773083814046098</v>
          </cell>
        </row>
        <row r="508">
          <cell r="A508" t="str">
            <v>SCOM-SHSTG</v>
          </cell>
          <cell r="B508" t="str">
            <v>VAR_cap</v>
          </cell>
          <cell r="C508" t="str">
            <v>-</v>
          </cell>
          <cell r="D508">
            <v>2.18519505818619E-4</v>
          </cell>
          <cell r="E508">
            <v>2.1974816706248494E-4</v>
          </cell>
          <cell r="F508">
            <v>4.1759338799371475E-4</v>
          </cell>
          <cell r="G508">
            <v>4.179606740861563E-4</v>
          </cell>
          <cell r="H508">
            <v>0.24504630921441908</v>
          </cell>
          <cell r="I508">
            <v>0.2449436666841365</v>
          </cell>
          <cell r="J508">
            <v>0.24468325081808276</v>
          </cell>
          <cell r="K508">
            <v>13.09254837958524</v>
          </cell>
          <cell r="L508">
            <v>12.922267358502191</v>
          </cell>
          <cell r="M508">
            <v>12.847991827485377</v>
          </cell>
          <cell r="N508">
            <v>12.848002242852811</v>
          </cell>
          <cell r="O508">
            <v>0.42784344084658998</v>
          </cell>
        </row>
        <row r="509">
          <cell r="A509" t="str">
            <v>D-ITOT_KEV_HFC_ELC_CHP</v>
          </cell>
          <cell r="B509" t="str">
            <v>VAR_fout</v>
          </cell>
          <cell r="C509" t="str">
            <v>ITOT_ELC</v>
          </cell>
          <cell r="G509">
            <v>3.6555559410570912E-3</v>
          </cell>
          <cell r="H509">
            <v>0.64492816068989089</v>
          </cell>
          <cell r="I509">
            <v>2.9388402517111092</v>
          </cell>
          <cell r="J509">
            <v>3.0623712644190144</v>
          </cell>
          <cell r="K509">
            <v>3.9841486449362686</v>
          </cell>
          <cell r="L509">
            <v>3.9492869811506512</v>
          </cell>
          <cell r="M509">
            <v>3.9387714450681552</v>
          </cell>
          <cell r="N509">
            <v>3.9306542725621032</v>
          </cell>
          <cell r="O509">
            <v>3.9111142582943583</v>
          </cell>
        </row>
        <row r="510">
          <cell r="A510" t="str">
            <v>D-ITOT_KEV_HFC_ELC_CHP</v>
          </cell>
          <cell r="B510" t="str">
            <v>VAR_fout</v>
          </cell>
          <cell r="C510" t="str">
            <v>ELC5</v>
          </cell>
          <cell r="G510">
            <v>2.8946095659408125E-4</v>
          </cell>
          <cell r="H510">
            <v>4.9357134156262361E-2</v>
          </cell>
          <cell r="I510">
            <v>0.10177521902927315</v>
          </cell>
          <cell r="J510">
            <v>1.0815748151181341</v>
          </cell>
          <cell r="K510">
            <v>0.1597991646305966</v>
          </cell>
          <cell r="L510">
            <v>0.19466056289657307</v>
          </cell>
          <cell r="M510">
            <v>0.20517629519638059</v>
          </cell>
          <cell r="N510">
            <v>0.21329434191465682</v>
          </cell>
          <cell r="O510">
            <v>0.23283656991242566</v>
          </cell>
        </row>
        <row r="511">
          <cell r="A511" t="str">
            <v>D-ITOT_KEV_HFC_ELC_CHP</v>
          </cell>
          <cell r="B511" t="str">
            <v>VAR_fin</v>
          </cell>
          <cell r="C511" t="str">
            <v>ITOT_KEV_HFC_ELC_CHP</v>
          </cell>
          <cell r="G511">
            <v>3.9436611773864122E-3</v>
          </cell>
          <cell r="H511">
            <v>0.69428295530281092</v>
          </cell>
          <cell r="I511">
            <v>3.0406136021856951</v>
          </cell>
          <cell r="J511">
            <v>4.1439442446430759</v>
          </cell>
          <cell r="K511">
            <v>4.1439445136192008</v>
          </cell>
          <cell r="L511">
            <v>4.1439451105560599</v>
          </cell>
          <cell r="M511">
            <v>4.1439435553468096</v>
          </cell>
          <cell r="N511">
            <v>4.1439439053344351</v>
          </cell>
          <cell r="O511">
            <v>4.1439447497994211</v>
          </cell>
        </row>
        <row r="512">
          <cell r="A512" t="str">
            <v>D-RNGA</v>
          </cell>
          <cell r="B512" t="str">
            <v>VAR_fout</v>
          </cell>
          <cell r="C512" t="str">
            <v>CO2</v>
          </cell>
          <cell r="D512">
            <v>2650.4994804272701</v>
          </cell>
          <cell r="E512">
            <v>2731.8394607432601</v>
          </cell>
          <cell r="F512">
            <v>2745.4612739304798</v>
          </cell>
          <cell r="G512">
            <v>2988.8172980330701</v>
          </cell>
          <cell r="H512">
            <v>2951.60244993181</v>
          </cell>
          <cell r="I512">
            <v>2948.0737464895401</v>
          </cell>
          <cell r="J512">
            <v>2367.08428576915</v>
          </cell>
          <cell r="K512">
            <v>1027.5480258953</v>
          </cell>
          <cell r="L512">
            <v>378.60552083980099</v>
          </cell>
          <cell r="M512">
            <v>226.69624259909801</v>
          </cell>
          <cell r="N512">
            <v>226.53702312227</v>
          </cell>
          <cell r="O512">
            <v>152.51281020957799</v>
          </cell>
        </row>
        <row r="513">
          <cell r="A513" t="str">
            <v>D-RNGA</v>
          </cell>
          <cell r="B513" t="str">
            <v>VAR_fout</v>
          </cell>
          <cell r="C513" t="str">
            <v>RNGA</v>
          </cell>
          <cell r="D513">
            <v>47.157674889052764</v>
          </cell>
          <cell r="E513">
            <v>48.283019158668964</v>
          </cell>
          <cell r="F513">
            <v>48.523771801376981</v>
          </cell>
          <cell r="G513">
            <v>52.824834018694062</v>
          </cell>
          <cell r="H513">
            <v>52.166695840225856</v>
          </cell>
          <cell r="I513">
            <v>52.104659742375453</v>
          </cell>
          <cell r="J513">
            <v>41.834362022967987</v>
          </cell>
          <cell r="K513">
            <v>20.101865739036555</v>
          </cell>
          <cell r="L513">
            <v>10.812143785022128</v>
          </cell>
          <cell r="M513">
            <v>8.127243045542885</v>
          </cell>
          <cell r="N513">
            <v>8.1245051403067468</v>
          </cell>
          <cell r="O513">
            <v>6.8163718107144122</v>
          </cell>
        </row>
        <row r="514">
          <cell r="A514" t="str">
            <v>D-RNGA</v>
          </cell>
          <cell r="B514" t="str">
            <v>VAR_fout</v>
          </cell>
          <cell r="C514" t="str">
            <v>RSH2</v>
          </cell>
          <cell r="G514">
            <v>5.7763288514999097E-4</v>
          </cell>
          <cell r="H514">
            <v>0.12713223636439983</v>
          </cell>
          <cell r="I514">
            <v>0.39589428143894601</v>
          </cell>
          <cell r="J514">
            <v>0.97728848391717682</v>
          </cell>
          <cell r="K514">
            <v>0.62329533154097549</v>
          </cell>
          <cell r="L514">
            <v>0.13109705106717037</v>
          </cell>
          <cell r="M514">
            <v>0.14863652929116344</v>
          </cell>
          <cell r="N514">
            <v>0.13049298054840835</v>
          </cell>
          <cell r="O514">
            <v>7.4224539067078515E-2</v>
          </cell>
        </row>
        <row r="515">
          <cell r="A515" t="str">
            <v>D-RNGA</v>
          </cell>
          <cell r="B515" t="str">
            <v>VAR_fin</v>
          </cell>
          <cell r="C515" t="str">
            <v>NGA</v>
          </cell>
          <cell r="D515">
            <v>46.99467163878144</v>
          </cell>
          <cell r="E515">
            <v>48.436869871334352</v>
          </cell>
          <cell r="F515">
            <v>48.678391381746124</v>
          </cell>
          <cell r="G515">
            <v>52.993214504132446</v>
          </cell>
          <cell r="H515">
            <v>52.333376771840513</v>
          </cell>
          <cell r="I515">
            <v>52.270811107970445</v>
          </cell>
          <cell r="J515">
            <v>41.96957953491404</v>
          </cell>
          <cell r="K515">
            <v>18.218936629349354</v>
          </cell>
          <cell r="L515">
            <v>6.7128638446773232</v>
          </cell>
          <cell r="M515">
            <v>4.0194369255159188</v>
          </cell>
          <cell r="N515">
            <v>4.0166138851466364</v>
          </cell>
          <cell r="O515">
            <v>2.7041278405953459</v>
          </cell>
        </row>
        <row r="516">
          <cell r="A516" t="str">
            <v>D-RNGA</v>
          </cell>
          <cell r="B516" t="str">
            <v>VAR_fin</v>
          </cell>
          <cell r="C516" t="str">
            <v>BNGA</v>
          </cell>
          <cell r="D516">
            <v>0.31365408219938234</v>
          </cell>
          <cell r="E516">
            <v>3.9516610970837326E-4</v>
          </cell>
          <cell r="F516">
            <v>3.9541151413627948E-4</v>
          </cell>
          <cell r="G516">
            <v>3.957298803425752E-4</v>
          </cell>
          <cell r="H516">
            <v>3.9646289796239383E-4</v>
          </cell>
          <cell r="I516">
            <v>1.604627866175364E-3</v>
          </cell>
          <cell r="J516">
            <v>1.6053309797597487E-3</v>
          </cell>
          <cell r="K516">
            <v>1.9491947187237233</v>
          </cell>
          <cell r="L516">
            <v>4.1342834781156448</v>
          </cell>
          <cell r="M516">
            <v>4.1342934397806799</v>
          </cell>
          <cell r="N516">
            <v>4.1343024646143434</v>
          </cell>
          <cell r="O516">
            <v>4.1343053751947183</v>
          </cell>
        </row>
        <row r="517">
          <cell r="A517" t="str">
            <v>D-RNGA</v>
          </cell>
          <cell r="B517" t="str">
            <v>VAR_fin</v>
          </cell>
          <cell r="C517" t="str">
            <v>H2</v>
          </cell>
          <cell r="G517">
            <v>5.7725817203326045E-4</v>
          </cell>
          <cell r="H517">
            <v>0.12713219837466441</v>
          </cell>
          <cell r="I517">
            <v>0.39589428143895838</v>
          </cell>
          <cell r="J517">
            <v>0.97728681743616452</v>
          </cell>
          <cell r="K517">
            <v>0.62329443400428497</v>
          </cell>
          <cell r="L517">
            <v>0.1310968061539016</v>
          </cell>
          <cell r="M517">
            <v>0.14863652929116689</v>
          </cell>
          <cell r="N517">
            <v>0.1304929521011928</v>
          </cell>
          <cell r="O517">
            <v>7.4224064159968878E-2</v>
          </cell>
        </row>
        <row r="518">
          <cell r="A518" t="str">
            <v>D-RNGA</v>
          </cell>
          <cell r="B518" t="str">
            <v>VAR_ncap</v>
          </cell>
          <cell r="C518" t="str">
            <v>-</v>
          </cell>
          <cell r="D518">
            <v>6.8124127983207899E-8</v>
          </cell>
          <cell r="E518">
            <v>4.1313287640784603E-8</v>
          </cell>
          <cell r="F518">
            <v>5.5567419384233198E-8</v>
          </cell>
          <cell r="G518">
            <v>6.8848990125331296E-8</v>
          </cell>
          <cell r="H518">
            <v>3.1829909509775902E-7</v>
          </cell>
          <cell r="I518">
            <v>8.1779837257703302E-8</v>
          </cell>
          <cell r="J518">
            <v>1.2330592671598599E-7</v>
          </cell>
          <cell r="K518">
            <v>0.192552770135792</v>
          </cell>
          <cell r="L518">
            <v>0.46314852327682898</v>
          </cell>
          <cell r="M518">
            <v>2.8201687921349401E-7</v>
          </cell>
          <cell r="N518">
            <v>3.1903640146103701E-7</v>
          </cell>
          <cell r="O518">
            <v>1.45197700896149E-6</v>
          </cell>
        </row>
        <row r="519">
          <cell r="A519" t="str">
            <v>D-RNGA</v>
          </cell>
          <cell r="B519" t="str">
            <v>VAR_cap</v>
          </cell>
          <cell r="C519" t="str">
            <v>-</v>
          </cell>
          <cell r="D519">
            <v>3.0972400755200482</v>
          </cell>
          <cell r="E519">
            <v>3.0972401168333357</v>
          </cell>
          <cell r="F519">
            <v>3.0972401724007552</v>
          </cell>
          <cell r="G519">
            <v>3.0972402412497453</v>
          </cell>
          <cell r="H519">
            <v>3.0972405595488404</v>
          </cell>
          <cell r="I519">
            <v>3.0972406413286775</v>
          </cell>
          <cell r="J519">
            <v>3.0972407646346043</v>
          </cell>
          <cell r="K519">
            <v>1.2505621575619461</v>
          </cell>
          <cell r="L519">
            <v>0.65570205065130505</v>
          </cell>
          <cell r="M519">
            <v>0.65570226206431304</v>
          </cell>
          <cell r="N519">
            <v>0.65570247471588605</v>
          </cell>
          <cell r="O519">
            <v>0.65570386982776896</v>
          </cell>
        </row>
        <row r="520">
          <cell r="A520" t="str">
            <v>RHNS-SHLTHCHPNGA</v>
          </cell>
          <cell r="B520" t="str">
            <v>VAR_fout</v>
          </cell>
          <cell r="C520" t="str">
            <v>RHNS-SHLTHC-NGA</v>
          </cell>
          <cell r="E520">
            <v>8.6146440877182676E-4</v>
          </cell>
          <cell r="F520">
            <v>1.0793831999835672E-3</v>
          </cell>
          <cell r="G520">
            <v>8.8656193722301579E-4</v>
          </cell>
          <cell r="H520">
            <v>1.1707928743411224E-3</v>
          </cell>
          <cell r="I520">
            <v>6.2390979839672858E-4</v>
          </cell>
          <cell r="L520">
            <v>4.4746029263033338E-4</v>
          </cell>
          <cell r="M520">
            <v>6.9153685867844039E-4</v>
          </cell>
          <cell r="N520">
            <v>4.8078869942345975E-4</v>
          </cell>
          <cell r="O520">
            <v>1.6371663432091777E-3</v>
          </cell>
        </row>
        <row r="521">
          <cell r="A521" t="str">
            <v>RHNS-SHLTHCHPNGA</v>
          </cell>
          <cell r="B521" t="str">
            <v>VAR_fin</v>
          </cell>
          <cell r="C521" t="str">
            <v>RHNSLTHCHPC</v>
          </cell>
          <cell r="E521">
            <v>8.6146440877182676E-4</v>
          </cell>
          <cell r="F521">
            <v>1.0793831999835672E-3</v>
          </cell>
          <cell r="G521">
            <v>8.8656193722301579E-4</v>
          </cell>
          <cell r="H521">
            <v>1.1707928743411224E-3</v>
          </cell>
          <cell r="I521">
            <v>6.2390979839672858E-4</v>
          </cell>
          <cell r="L521">
            <v>4.4746029263033338E-4</v>
          </cell>
          <cell r="M521">
            <v>6.9153685867844039E-4</v>
          </cell>
          <cell r="N521">
            <v>4.8078869942345975E-4</v>
          </cell>
          <cell r="O521">
            <v>1.6371663432091777E-3</v>
          </cell>
        </row>
        <row r="522">
          <cell r="A522" t="str">
            <v>RHNS-SHLTHCHPNGA</v>
          </cell>
          <cell r="B522" t="str">
            <v>VAR_fin</v>
          </cell>
          <cell r="C522" t="str">
            <v>RHNS_LTH_CHPNGA_ON</v>
          </cell>
          <cell r="E522">
            <v>8.7016606946649215E-4</v>
          </cell>
          <cell r="F522">
            <v>1.0902860605894627E-3</v>
          </cell>
          <cell r="G522">
            <v>8.9551710830607664E-4</v>
          </cell>
          <cell r="H522">
            <v>1.1826190649910319E-3</v>
          </cell>
          <cell r="I522">
            <v>6.3021191757245377E-4</v>
          </cell>
          <cell r="L522">
            <v>4.5198009356599343E-4</v>
          </cell>
          <cell r="M522">
            <v>6.9852207947317167E-4</v>
          </cell>
          <cell r="N522">
            <v>4.8564515093278769E-4</v>
          </cell>
          <cell r="O522">
            <v>1.6537033769789679E-3</v>
          </cell>
        </row>
        <row r="523">
          <cell r="A523" t="str">
            <v>RHNS-SHLTHCHPNGA</v>
          </cell>
          <cell r="B523" t="str">
            <v>VAR_ncap</v>
          </cell>
          <cell r="C523" t="str">
            <v>-</v>
          </cell>
          <cell r="E523">
            <v>9.78440673219914E-5</v>
          </cell>
          <cell r="F523">
            <v>1.03032386453926E-4</v>
          </cell>
          <cell r="G523">
            <v>6.6747607242708296E-5</v>
          </cell>
          <cell r="H523">
            <v>7.3637401006962106E-5</v>
          </cell>
          <cell r="I523">
            <v>4.9999289022104901E-5</v>
          </cell>
          <cell r="J523">
            <v>3.1774199186266998E-7</v>
          </cell>
          <cell r="K523">
            <v>3.0433927414683898E-7</v>
          </cell>
          <cell r="L523">
            <v>5.5282485509804699E-5</v>
          </cell>
          <cell r="M523">
            <v>6.6749011032488895E-5</v>
          </cell>
          <cell r="N523">
            <v>3.7510915023492697E-5</v>
          </cell>
          <cell r="O523">
            <v>1.7277441257608701E-4</v>
          </cell>
        </row>
        <row r="524">
          <cell r="A524" t="str">
            <v>RHNS-SHLTHCHPNGA</v>
          </cell>
          <cell r="B524" t="str">
            <v>VAR_cap</v>
          </cell>
          <cell r="C524" t="str">
            <v>-</v>
          </cell>
          <cell r="E524">
            <v>9.78440673219914E-5</v>
          </cell>
          <cell r="F524">
            <v>1.2148766252822699E-4</v>
          </cell>
          <cell r="G524">
            <v>1.0486661368387399E-4</v>
          </cell>
          <cell r="H524">
            <v>1.1731654738141999E-4</v>
          </cell>
          <cell r="I524">
            <v>7.1128658702073003E-5</v>
          </cell>
          <cell r="J524">
            <v>-1.9369183844599141E-7</v>
          </cell>
          <cell r="K524">
            <v>-2.3888660075099978E-7</v>
          </cell>
          <cell r="L524">
            <v>5.5308231355031527E-5</v>
          </cell>
          <cell r="M524">
            <v>8.5320513890865818E-5</v>
          </cell>
          <cell r="N524">
            <v>5.9809010297413498E-5</v>
          </cell>
          <cell r="O524">
            <v>1.9775417168733911E-4</v>
          </cell>
        </row>
        <row r="525">
          <cell r="A525" t="str">
            <v>D-SCOM_LTH_CHPWOD</v>
          </cell>
          <cell r="B525" t="str">
            <v>VAR_fout</v>
          </cell>
          <cell r="C525" t="str">
            <v>SCOM_LTH_CHPWOD_ON</v>
          </cell>
          <cell r="G525">
            <v>3.488829529979347E-4</v>
          </cell>
          <cell r="H525">
            <v>3.5200960863232723E-4</v>
          </cell>
          <cell r="I525">
            <v>3.4702525575757426E-3</v>
          </cell>
          <cell r="J525">
            <v>3.1601098012104911E-3</v>
          </cell>
          <cell r="K525">
            <v>1.9701566594045507E-3</v>
          </cell>
          <cell r="L525">
            <v>2.6932517603121104E-3</v>
          </cell>
          <cell r="M525">
            <v>1.2972845923954501E-3</v>
          </cell>
          <cell r="N525">
            <v>9.7250893683163556E-4</v>
          </cell>
          <cell r="O525">
            <v>1.7232503094109794E-3</v>
          </cell>
        </row>
        <row r="526">
          <cell r="A526" t="str">
            <v>D-SCOM_LTH_CHPWOD</v>
          </cell>
          <cell r="B526" t="str">
            <v>VAR_fout</v>
          </cell>
          <cell r="C526" t="str">
            <v>LTH</v>
          </cell>
          <cell r="I526">
            <v>4.3586848154003374E-6</v>
          </cell>
          <cell r="J526">
            <v>4.5293991953500659E-6</v>
          </cell>
          <cell r="K526">
            <v>2.9400068793267153E-6</v>
          </cell>
          <cell r="L526">
            <v>4.919447309894999E-6</v>
          </cell>
          <cell r="M526">
            <v>2.4281460634056335E-6</v>
          </cell>
          <cell r="N526">
            <v>1.7055209614749525E-6</v>
          </cell>
          <cell r="O526">
            <v>4.8275541214814841E-6</v>
          </cell>
        </row>
        <row r="527">
          <cell r="A527" t="str">
            <v>D-SCOM_LTH_CHPWOD</v>
          </cell>
          <cell r="B527" t="str">
            <v>VAR_fin</v>
          </cell>
          <cell r="C527" t="str">
            <v>SCOM_LTH_CHPWOD</v>
          </cell>
          <cell r="G527">
            <v>3.4915172863589784E-4</v>
          </cell>
          <cell r="H527">
            <v>3.5240386606838719E-4</v>
          </cell>
          <cell r="I527">
            <v>3.4755780761189436E-3</v>
          </cell>
          <cell r="J527">
            <v>3.1655134934365009E-3</v>
          </cell>
          <cell r="K527">
            <v>1.9740445387631538E-3</v>
          </cell>
          <cell r="L527">
            <v>2.6989366809901604E-3</v>
          </cell>
          <cell r="M527">
            <v>1.3006623505852914E-3</v>
          </cell>
          <cell r="N527">
            <v>9.7532405109905561E-4</v>
          </cell>
          <cell r="O527">
            <v>1.728743295348368E-3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0.9592971278789868</v>
          </cell>
          <cell r="E528">
            <v>1.1059185434913477</v>
          </cell>
          <cell r="F528">
            <v>1.1059405283196222</v>
          </cell>
          <cell r="G528">
            <v>1.1058724353979426</v>
          </cell>
          <cell r="H528">
            <v>0.68393210967681994</v>
          </cell>
          <cell r="I528">
            <v>0.68605328756885475</v>
          </cell>
          <cell r="J528">
            <v>1.5593956974837229</v>
          </cell>
          <cell r="K528">
            <v>1.6580517770772587</v>
          </cell>
          <cell r="L528">
            <v>2.0853387344786301</v>
          </cell>
          <cell r="M528">
            <v>2.5717565125041868</v>
          </cell>
          <cell r="N528">
            <v>2.7783856565766625</v>
          </cell>
          <cell r="O528">
            <v>2.7603387595333135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6.8033620009113065E-5</v>
          </cell>
          <cell r="E529">
            <v>2.5355355740517705E-5</v>
          </cell>
          <cell r="F529">
            <v>4.1641286767877799E-5</v>
          </cell>
          <cell r="G529">
            <v>1.1025442034653925E-4</v>
          </cell>
          <cell r="H529">
            <v>0.68027197442813969</v>
          </cell>
          <cell r="I529">
            <v>0.68516782802992648</v>
          </cell>
          <cell r="J529">
            <v>1.5416397460906199</v>
          </cell>
          <cell r="K529">
            <v>1.6588705862716107</v>
          </cell>
          <cell r="L529">
            <v>2.0764683216584463</v>
          </cell>
          <cell r="M529">
            <v>2.5984908576865045</v>
          </cell>
          <cell r="N529">
            <v>2.7801985622813254</v>
          </cell>
          <cell r="O529">
            <v>2.7984134714628213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0.95936516149899553</v>
          </cell>
          <cell r="E530">
            <v>1.105943898847088</v>
          </cell>
          <cell r="F530">
            <v>1.1059816895013885</v>
          </cell>
          <cell r="G530">
            <v>1.105981959474738</v>
          </cell>
          <cell r="H530">
            <v>1.3642020669640391</v>
          </cell>
          <cell r="I530">
            <v>1.3712193807226902</v>
          </cell>
          <cell r="J530">
            <v>3.101033421767637</v>
          </cell>
          <cell r="K530">
            <v>3.3169191796476003</v>
          </cell>
          <cell r="L530">
            <v>4.1618041490195292</v>
          </cell>
          <cell r="M530">
            <v>5.1702432483562726</v>
          </cell>
          <cell r="N530">
            <v>5.5585801246201294</v>
          </cell>
          <cell r="O530">
            <v>5.5587460218020057</v>
          </cell>
        </row>
        <row r="531">
          <cell r="A531" t="str">
            <v>RHES-SHLTHCHPWOD</v>
          </cell>
          <cell r="B531" t="str">
            <v>VAR_fout</v>
          </cell>
          <cell r="C531" t="str">
            <v>RHES-SHLTHC-WOD</v>
          </cell>
          <cell r="G531">
            <v>1.5432280901199209E-4</v>
          </cell>
          <cell r="H531">
            <v>3.2808414505961029E-4</v>
          </cell>
          <cell r="I531">
            <v>1.2723511893221811E-3</v>
          </cell>
          <cell r="J531">
            <v>4.6407330981360203E-3</v>
          </cell>
          <cell r="K531">
            <v>4.9783604490391195E-3</v>
          </cell>
          <cell r="L531">
            <v>3.696471579177523E-3</v>
          </cell>
          <cell r="M531">
            <v>2.1863228393291002E-3</v>
          </cell>
          <cell r="N531">
            <v>2.7974103374282656E-3</v>
          </cell>
          <cell r="O531">
            <v>2.6170355530772491E-3</v>
          </cell>
        </row>
        <row r="532">
          <cell r="A532" t="str">
            <v>RHES-SHLTHCHPWOD</v>
          </cell>
          <cell r="B532" t="str">
            <v>VAR_fin</v>
          </cell>
          <cell r="C532" t="str">
            <v>RHESLTHCHPC</v>
          </cell>
          <cell r="G532">
            <v>1.5432280901199209E-4</v>
          </cell>
          <cell r="H532">
            <v>3.2808414505961029E-4</v>
          </cell>
          <cell r="I532">
            <v>1.2723511893221811E-3</v>
          </cell>
          <cell r="J532">
            <v>4.6407330981360203E-3</v>
          </cell>
          <cell r="K532">
            <v>4.9783604490391195E-3</v>
          </cell>
          <cell r="L532">
            <v>3.696471579177523E-3</v>
          </cell>
          <cell r="M532">
            <v>2.1863228393291002E-3</v>
          </cell>
          <cell r="N532">
            <v>2.7974103374282656E-3</v>
          </cell>
          <cell r="O532">
            <v>2.6170355530772491E-3</v>
          </cell>
        </row>
        <row r="533">
          <cell r="A533" t="str">
            <v>RHES-SHLTHCHPWOD</v>
          </cell>
          <cell r="B533" t="str">
            <v>VAR_fin</v>
          </cell>
          <cell r="C533" t="str">
            <v>RHES_LTH_CHPWOD_ON</v>
          </cell>
          <cell r="G533">
            <v>1.5588162526463843E-4</v>
          </cell>
          <cell r="H533">
            <v>3.3139812632283837E-4</v>
          </cell>
          <cell r="I533">
            <v>1.2852032215375556E-3</v>
          </cell>
          <cell r="J533">
            <v>4.6876091900363822E-3</v>
          </cell>
          <cell r="K533">
            <v>5.0286469182213344E-3</v>
          </cell>
          <cell r="L533">
            <v>3.7338096759368927E-3</v>
          </cell>
          <cell r="M533">
            <v>2.2084069084132296E-3</v>
          </cell>
          <cell r="N533">
            <v>2.8256670075032992E-3</v>
          </cell>
          <cell r="O533">
            <v>2.6434702556335844E-3</v>
          </cell>
        </row>
        <row r="534">
          <cell r="A534" t="str">
            <v>RHES-SHLTHCHPWOD</v>
          </cell>
          <cell r="B534" t="str">
            <v>VAR_ncap</v>
          </cell>
          <cell r="C534" t="str">
            <v>-</v>
          </cell>
          <cell r="G534">
            <v>2.1063071765865201E-5</v>
          </cell>
          <cell r="H534">
            <v>3.1925151553619003E-5</v>
          </cell>
          <cell r="I534">
            <v>1.16590471932401E-4</v>
          </cell>
          <cell r="J534">
            <v>3.6391212185437699E-4</v>
          </cell>
          <cell r="K534">
            <v>3.4454214701930101E-4</v>
          </cell>
          <cell r="L534">
            <v>2.2616824058541599E-4</v>
          </cell>
          <cell r="M534">
            <v>1.31636788814757E-4</v>
          </cell>
          <cell r="N534">
            <v>1.90151234721049E-4</v>
          </cell>
          <cell r="O534">
            <v>1.7702845187624099E-4</v>
          </cell>
        </row>
        <row r="535">
          <cell r="A535" t="str">
            <v>RHES-SHLTHCHPWOD</v>
          </cell>
          <cell r="B535" t="str">
            <v>VAR_cap</v>
          </cell>
          <cell r="C535" t="str">
            <v>-</v>
          </cell>
          <cell r="G535">
            <v>2.1063071765865201E-5</v>
          </cell>
          <cell r="H535">
            <v>3.9474533397638296E-5</v>
          </cell>
          <cell r="I535">
            <v>1.326418299589847E-4</v>
          </cell>
          <cell r="J535">
            <v>4.2804728362476493E-4</v>
          </cell>
          <cell r="K535">
            <v>4.5966633555272304E-4</v>
          </cell>
          <cell r="L535">
            <v>3.4330732382088596E-4</v>
          </cell>
          <cell r="M535">
            <v>2.1448433823418705E-4</v>
          </cell>
          <cell r="N535">
            <v>2.6500473580279304E-4</v>
          </cell>
          <cell r="O535">
            <v>2.7105122166470397E-4</v>
          </cell>
        </row>
        <row r="536">
          <cell r="A536" t="str">
            <v>RHES-SHSTG-NGAHP</v>
          </cell>
          <cell r="B536" t="str">
            <v>VAR_fout</v>
          </cell>
          <cell r="C536" t="str">
            <v>RHES-SHANGAH</v>
          </cell>
          <cell r="F536">
            <v>3.9784387636947773E-5</v>
          </cell>
          <cell r="G536">
            <v>4.2113264342969038E-5</v>
          </cell>
          <cell r="H536">
            <v>0.54916434929723157</v>
          </cell>
          <cell r="I536">
            <v>0.83333953556158025</v>
          </cell>
          <cell r="J536">
            <v>0.695378181590665</v>
          </cell>
          <cell r="K536">
            <v>0.3438452929051285</v>
          </cell>
          <cell r="L536">
            <v>4.8585269597483202E-2</v>
          </cell>
          <cell r="M536">
            <v>5.5610513586434914E-5</v>
          </cell>
          <cell r="N536">
            <v>5.8610199166024252E-5</v>
          </cell>
          <cell r="O536">
            <v>5.54684746094006E-5</v>
          </cell>
        </row>
        <row r="537">
          <cell r="A537" t="str">
            <v>RHES-SHSTG-NGAHP</v>
          </cell>
          <cell r="B537" t="str">
            <v>VAR_fin</v>
          </cell>
          <cell r="C537" t="str">
            <v>RHES-SHANGAH</v>
          </cell>
          <cell r="F537">
            <v>4.0364611753096228E-5</v>
          </cell>
          <cell r="G537">
            <v>4.147613912722292E-5</v>
          </cell>
          <cell r="H537">
            <v>0.5491966847952684</v>
          </cell>
          <cell r="I537">
            <v>0.8333844110162576</v>
          </cell>
          <cell r="J537">
            <v>0.6954188600850707</v>
          </cell>
          <cell r="K537">
            <v>0.34386104702018666</v>
          </cell>
          <cell r="L537">
            <v>4.8588497894766977E-2</v>
          </cell>
          <cell r="M537">
            <v>5.8598747404285384E-5</v>
          </cell>
          <cell r="N537">
            <v>6.0243616366639889E-5</v>
          </cell>
          <cell r="O537">
            <v>6.2237428472280043E-5</v>
          </cell>
        </row>
        <row r="538">
          <cell r="A538" t="str">
            <v>RHES-SHSTG-NGAHP</v>
          </cell>
          <cell r="B538" t="str">
            <v>VAR_ncap</v>
          </cell>
          <cell r="C538" t="str">
            <v>-</v>
          </cell>
          <cell r="D538">
            <v>2.1237157688996101E-6</v>
          </cell>
          <cell r="E538">
            <v>1.7982759647398501E-6</v>
          </cell>
          <cell r="F538">
            <v>1.2253102815405399E-5</v>
          </cell>
          <cell r="G538">
            <v>5.5696321223014203E-6</v>
          </cell>
          <cell r="H538">
            <v>7.1662526320233094E-2</v>
          </cell>
          <cell r="I538">
            <v>3.68745859057946E-2</v>
          </cell>
          <cell r="J538">
            <v>2.25025535324728E-5</v>
          </cell>
          <cell r="K538">
            <v>3.8849333892872498E-5</v>
          </cell>
          <cell r="L538">
            <v>2.5631288862154701E-5</v>
          </cell>
          <cell r="M538">
            <v>1.26579498173516E-5</v>
          </cell>
          <cell r="N538">
            <v>1.4001534350397601E-5</v>
          </cell>
          <cell r="O538">
            <v>1.6191641943420501E-5</v>
          </cell>
        </row>
        <row r="539">
          <cell r="A539" t="str">
            <v>RHES-SHSTG-NGAHP</v>
          </cell>
          <cell r="B539" t="str">
            <v>VAR_cap</v>
          </cell>
          <cell r="C539" t="str">
            <v>-</v>
          </cell>
          <cell r="D539">
            <v>2.1237157688996101E-6</v>
          </cell>
          <cell r="E539">
            <v>1.0889414010088994E-7</v>
          </cell>
          <cell r="F539">
            <v>1.1381222603529E-5</v>
          </cell>
          <cell r="G539">
            <v>1.1939084033922169E-5</v>
          </cell>
          <cell r="H539">
            <v>7.1671047024967877E-2</v>
          </cell>
          <cell r="I539">
            <v>0.10853672066309594</v>
          </cell>
          <cell r="J539">
            <v>0.10853488682070049</v>
          </cell>
          <cell r="K539">
            <v>3.6875307536727062E-2</v>
          </cell>
          <cell r="L539">
            <v>5.6663399346592288E-3</v>
          </cell>
          <cell r="M539">
            <v>1.9167101701584601E-5</v>
          </cell>
          <cell r="N539">
            <v>1.9473681893168702E-5</v>
          </cell>
          <cell r="O539">
            <v>2.3554717153754298E-5</v>
          </cell>
        </row>
        <row r="540">
          <cell r="A540" t="str">
            <v>D-RHNS_SOLELC</v>
          </cell>
          <cell r="B540" t="str">
            <v>VAR_fout</v>
          </cell>
          <cell r="C540" t="str">
            <v>RHNS_ELC</v>
          </cell>
          <cell r="E540">
            <v>1.7327156358627736E-6</v>
          </cell>
          <cell r="F540">
            <v>1.1999818555757538E-4</v>
          </cell>
          <cell r="G540">
            <v>2.8690454323171627E-4</v>
          </cell>
          <cell r="H540">
            <v>2.8453658071585843E-4</v>
          </cell>
          <cell r="I540">
            <v>3.0703356687401774E-4</v>
          </cell>
          <cell r="J540">
            <v>3.212058723430921E-4</v>
          </cell>
          <cell r="K540">
            <v>3.0118287314647672E-4</v>
          </cell>
          <cell r="L540">
            <v>3.2853814580853394E-4</v>
          </cell>
          <cell r="M540">
            <v>3.2270487458947635E-4</v>
          </cell>
          <cell r="N540">
            <v>3.4829753002048867E-4</v>
          </cell>
          <cell r="O540">
            <v>3.5391500982405325E-4</v>
          </cell>
        </row>
        <row r="541">
          <cell r="A541" t="str">
            <v>D-RHNS_SOLELC</v>
          </cell>
          <cell r="B541" t="str">
            <v>VAR_fout</v>
          </cell>
          <cell r="C541" t="str">
            <v>ELC5</v>
          </cell>
          <cell r="E541">
            <v>1.7232800540206629E-6</v>
          </cell>
          <cell r="F541">
            <v>1.2041444965359652E-4</v>
          </cell>
          <cell r="G541">
            <v>2.8942110139508367E-4</v>
          </cell>
          <cell r="H541">
            <v>2.8449492797747242E-4</v>
          </cell>
          <cell r="I541">
            <v>3.0571753326816286E-4</v>
          </cell>
          <cell r="J541">
            <v>3.1955682904757151E-4</v>
          </cell>
          <cell r="K541">
            <v>2.976355170485416E-4</v>
          </cell>
          <cell r="L541">
            <v>3.2590954613681973E-4</v>
          </cell>
          <cell r="M541">
            <v>3.1802401044669953E-4</v>
          </cell>
          <cell r="N541">
            <v>3.4505991875915447E-4</v>
          </cell>
          <cell r="O541">
            <v>3.50914285231601E-4</v>
          </cell>
        </row>
        <row r="542">
          <cell r="A542" t="str">
            <v>D-RHNS_SOLELC</v>
          </cell>
          <cell r="B542" t="str">
            <v>VAR_fin</v>
          </cell>
          <cell r="C542" t="str">
            <v>RHNS_SOL_ELC</v>
          </cell>
          <cell r="E542">
            <v>3.5275781199860605E-6</v>
          </cell>
          <cell r="F542">
            <v>2.4045760762058828E-4</v>
          </cell>
          <cell r="G542">
            <v>5.7636315822995126E-4</v>
          </cell>
          <cell r="H542">
            <v>5.6903150869333041E-4</v>
          </cell>
          <cell r="I542">
            <v>6.1275110014218093E-4</v>
          </cell>
          <cell r="J542">
            <v>6.4076270139066399E-4</v>
          </cell>
          <cell r="K542">
            <v>5.9881839019501897E-4</v>
          </cell>
          <cell r="L542">
            <v>6.5444769194535329E-4</v>
          </cell>
          <cell r="M542">
            <v>6.4072888503617577E-4</v>
          </cell>
          <cell r="N542">
            <v>6.9335744877964303E-4</v>
          </cell>
          <cell r="O542">
            <v>7.0485125076466938E-4</v>
          </cell>
        </row>
        <row r="543">
          <cell r="A543" t="str">
            <v>D-IHFO</v>
          </cell>
          <cell r="B543" t="str">
            <v>VAR_fout</v>
          </cell>
          <cell r="C543" t="str">
            <v>CO2</v>
          </cell>
          <cell r="D543">
            <v>213.780488251778</v>
          </cell>
          <cell r="E543">
            <v>189.98641051201</v>
          </cell>
          <cell r="F543">
            <v>8.2185933485200494E-2</v>
          </cell>
          <cell r="G543">
            <v>1.10760315370495E-2</v>
          </cell>
          <cell r="H543">
            <v>9.3658431868267195E-3</v>
          </cell>
          <cell r="I543">
            <v>4.4806484390958197E-2</v>
          </cell>
          <cell r="J543">
            <v>2.9114873623140702E-2</v>
          </cell>
        </row>
        <row r="544">
          <cell r="A544" t="str">
            <v>D-IHFO</v>
          </cell>
          <cell r="B544" t="str">
            <v>VAR_fout</v>
          </cell>
          <cell r="C544" t="str">
            <v>IHFO</v>
          </cell>
          <cell r="D544">
            <v>2.7300013631061466</v>
          </cell>
          <cell r="E544">
            <v>2.4261482603528322</v>
          </cell>
          <cell r="F544">
            <v>1.0495238002193224E-3</v>
          </cell>
          <cell r="G544">
            <v>1.414421935379797E-4</v>
          </cell>
          <cell r="H544">
            <v>1.1960289208696137E-4</v>
          </cell>
          <cell r="I544">
            <v>5.7218394655010184E-4</v>
          </cell>
          <cell r="J544">
            <v>3.7180027666615774E-4</v>
          </cell>
        </row>
        <row r="545">
          <cell r="A545" t="str">
            <v>D-IHFO</v>
          </cell>
          <cell r="B545" t="str">
            <v>VAR_fin</v>
          </cell>
          <cell r="C545" t="str">
            <v>HFO</v>
          </cell>
          <cell r="D545">
            <v>2.7763699772958192</v>
          </cell>
          <cell r="E545">
            <v>2.4673559806754515</v>
          </cell>
          <cell r="F545">
            <v>1.0673497855220842E-3</v>
          </cell>
          <cell r="G545">
            <v>1.4384456541622731E-4</v>
          </cell>
          <cell r="H545">
            <v>1.2163432710164576E-4</v>
          </cell>
          <cell r="I545">
            <v>5.8190239468776861E-4</v>
          </cell>
          <cell r="J545">
            <v>3.7811524185897105E-4</v>
          </cell>
        </row>
        <row r="546">
          <cell r="A546" t="str">
            <v>RHEM-SHCONBR</v>
          </cell>
          <cell r="B546" t="str">
            <v>VAR_fout</v>
          </cell>
          <cell r="C546" t="str">
            <v>RHEM-SHCON</v>
          </cell>
          <cell r="F546">
            <v>4.4496078859134462E-5</v>
          </cell>
          <cell r="G546">
            <v>3.669527847962061E-5</v>
          </cell>
          <cell r="H546">
            <v>7.1374781370807369E-5</v>
          </cell>
          <cell r="I546">
            <v>7.2204137717054735E-5</v>
          </cell>
          <cell r="J546">
            <v>7.5989930759204214E-5</v>
          </cell>
          <cell r="K546">
            <v>1.8063715610197541E-4</v>
          </cell>
          <cell r="L546">
            <v>1.7250906786331539E-4</v>
          </cell>
          <cell r="M546">
            <v>1.7527961692865172E-4</v>
          </cell>
          <cell r="N546">
            <v>0.73750676122708125</v>
          </cell>
          <cell r="O546">
            <v>0.3319192899709279</v>
          </cell>
        </row>
        <row r="547">
          <cell r="A547" t="str">
            <v>RHEM-SHCONBR</v>
          </cell>
          <cell r="B547" t="str">
            <v>VAR_fin</v>
          </cell>
          <cell r="C547" t="str">
            <v>CON</v>
          </cell>
          <cell r="F547">
            <v>4.4496078859134462E-5</v>
          </cell>
          <cell r="G547">
            <v>3.669527847962061E-5</v>
          </cell>
          <cell r="H547">
            <v>7.1374781370807369E-5</v>
          </cell>
          <cell r="I547">
            <v>7.2204137717054735E-5</v>
          </cell>
          <cell r="J547">
            <v>7.5989930759204214E-5</v>
          </cell>
          <cell r="K547">
            <v>1.8063715610197541E-4</v>
          </cell>
          <cell r="L547">
            <v>1.7250906786331539E-4</v>
          </cell>
          <cell r="M547">
            <v>1.7527961692865172E-4</v>
          </cell>
          <cell r="N547">
            <v>0.73750676122708125</v>
          </cell>
          <cell r="O547">
            <v>0.3319192899709279</v>
          </cell>
        </row>
        <row r="548">
          <cell r="A548" t="str">
            <v>RHEM-SHCONBR</v>
          </cell>
          <cell r="B548" t="str">
            <v>VAR_ncap</v>
          </cell>
          <cell r="C548" t="str">
            <v>-</v>
          </cell>
          <cell r="F548">
            <v>2.2899590466822702E-6</v>
          </cell>
          <cell r="G548">
            <v>3.35120057952355E-8</v>
          </cell>
          <cell r="H548">
            <v>2.2050580805343501E-6</v>
          </cell>
          <cell r="I548">
            <v>7.4793639433569195E-8</v>
          </cell>
          <cell r="J548">
            <v>1.1537038097903701E-7</v>
          </cell>
          <cell r="K548">
            <v>6.7660183600879099E-6</v>
          </cell>
          <cell r="L548">
            <v>3.4775011210363401E-7</v>
          </cell>
          <cell r="M548">
            <v>5.3308276136051397E-8</v>
          </cell>
          <cell r="N548">
            <v>5.2068182302834998E-2</v>
          </cell>
          <cell r="O548">
            <v>1.7739020243948401E-8</v>
          </cell>
        </row>
        <row r="549">
          <cell r="A549" t="str">
            <v>RHEM-SHCONBR</v>
          </cell>
          <cell r="B549" t="str">
            <v>VAR_cap</v>
          </cell>
          <cell r="C549" t="str">
            <v>-</v>
          </cell>
          <cell r="E549">
            <v>-1.17170796760857E-7</v>
          </cell>
          <cell r="F549">
            <v>2.2899590466822702E-6</v>
          </cell>
          <cell r="G549">
            <v>2.3234710524775101E-6</v>
          </cell>
          <cell r="H549">
            <v>4.5285291330118598E-6</v>
          </cell>
          <cell r="I549">
            <v>4.6033227724454297E-6</v>
          </cell>
          <cell r="J549">
            <v>4.7186931534244604E-6</v>
          </cell>
          <cell r="K549">
            <v>1.1377758655659786E-5</v>
          </cell>
          <cell r="L549">
            <v>1.1832461625615999E-5</v>
          </cell>
          <cell r="M549">
            <v>1.1669806969410378E-5</v>
          </cell>
          <cell r="N549">
            <v>5.2080068072736699E-2</v>
          </cell>
          <cell r="O549">
            <v>5.2080085811757E-2</v>
          </cell>
        </row>
        <row r="550">
          <cell r="A550" t="str">
            <v>RHEM-SHSOLBR</v>
          </cell>
          <cell r="B550" t="str">
            <v>VAR_fout</v>
          </cell>
          <cell r="C550" t="str">
            <v>RHEM-SHASOL</v>
          </cell>
          <cell r="D550">
            <v>0.40801187827810759</v>
          </cell>
          <cell r="E550">
            <v>0.47087333312215374</v>
          </cell>
          <cell r="F550">
            <v>0.47078186648055065</v>
          </cell>
          <cell r="G550">
            <v>0.4708201866930678</v>
          </cell>
          <cell r="H550">
            <v>0.45166222312971999</v>
          </cell>
          <cell r="I550">
            <v>0.46726786997994674</v>
          </cell>
          <cell r="J550">
            <v>0.45815812833911301</v>
          </cell>
          <cell r="K550">
            <v>1.4082067082370844</v>
          </cell>
          <cell r="L550">
            <v>1.4546402252969977</v>
          </cell>
          <cell r="M550">
            <v>1.4441848931679262</v>
          </cell>
          <cell r="N550">
            <v>1.4646526723324049</v>
          </cell>
          <cell r="O550">
            <v>0.7355218710560989</v>
          </cell>
        </row>
        <row r="551">
          <cell r="A551" t="str">
            <v>RHEM-SHSOLBR</v>
          </cell>
          <cell r="B551" t="str">
            <v>VAR_fin</v>
          </cell>
          <cell r="C551" t="str">
            <v>SOL</v>
          </cell>
          <cell r="D551">
            <v>0.40801187827810759</v>
          </cell>
          <cell r="E551">
            <v>0.47087333312215374</v>
          </cell>
          <cell r="F551">
            <v>0.47078186648055065</v>
          </cell>
          <cell r="G551">
            <v>0.4708201866930678</v>
          </cell>
          <cell r="H551">
            <v>0.45166222312971999</v>
          </cell>
          <cell r="I551">
            <v>0.46726786997994674</v>
          </cell>
          <cell r="J551">
            <v>0.45815812833911301</v>
          </cell>
          <cell r="K551">
            <v>1.4082067082370844</v>
          </cell>
          <cell r="L551">
            <v>1.4546402252969977</v>
          </cell>
          <cell r="M551">
            <v>1.4441848931679262</v>
          </cell>
          <cell r="N551">
            <v>1.4646526723324049</v>
          </cell>
          <cell r="O551">
            <v>0.7355218710560989</v>
          </cell>
        </row>
        <row r="552">
          <cell r="A552" t="str">
            <v>RHEM-SHSOLBR</v>
          </cell>
          <cell r="B552" t="str">
            <v>VAR_ncap</v>
          </cell>
          <cell r="C552" t="str">
            <v>-</v>
          </cell>
          <cell r="D552">
            <v>9.5206525833978207E-6</v>
          </cell>
          <cell r="E552">
            <v>9.1228423003456398E-3</v>
          </cell>
          <cell r="F552">
            <v>2.1395906521186299E-7</v>
          </cell>
          <cell r="G552">
            <v>4.7388117338237097E-7</v>
          </cell>
          <cell r="H552">
            <v>4.8344286615410299E-2</v>
          </cell>
          <cell r="I552">
            <v>2.0044018693883101E-2</v>
          </cell>
          <cell r="J552">
            <v>1.5999418278492E-6</v>
          </cell>
          <cell r="K552">
            <v>0.25400694454484501</v>
          </cell>
          <cell r="L552">
            <v>2.6525364083189298E-2</v>
          </cell>
          <cell r="M552">
            <v>3.0815934185659901E-3</v>
          </cell>
          <cell r="N552">
            <v>0.22138618810060401</v>
          </cell>
          <cell r="O552">
            <v>6.3106752758747595E-2</v>
          </cell>
        </row>
        <row r="553">
          <cell r="A553" t="str">
            <v>RHEM-SHSOLBR</v>
          </cell>
          <cell r="B553" t="str">
            <v>VAR_cap</v>
          </cell>
          <cell r="C553" t="str">
            <v>-</v>
          </cell>
          <cell r="D553">
            <v>5.9264442069621698E-2</v>
          </cell>
          <cell r="E553">
            <v>6.8387284369967341E-2</v>
          </cell>
          <cell r="F553">
            <v>6.8387498329032556E-2</v>
          </cell>
          <cell r="G553">
            <v>6.8387972210205927E-2</v>
          </cell>
          <cell r="H553">
            <v>6.8388321504342195E-2</v>
          </cell>
          <cell r="I553">
            <v>6.8388733966810306E-2</v>
          </cell>
          <cell r="J553">
            <v>6.8389905251121194E-2</v>
          </cell>
          <cell r="K553">
            <v>0.27405256318055599</v>
          </cell>
          <cell r="L553">
            <v>0.28361354179475701</v>
          </cell>
          <cell r="M553">
            <v>0.28361390204659997</v>
          </cell>
          <cell r="N553">
            <v>0.28757444058607501</v>
          </cell>
          <cell r="O553">
            <v>0.28757453427791801</v>
          </cell>
        </row>
        <row r="554">
          <cell r="A554" t="str">
            <v>SCOM-SHH2BR</v>
          </cell>
          <cell r="B554" t="str">
            <v>VAR_fout</v>
          </cell>
          <cell r="C554" t="str">
            <v>SCOM-SHH2B</v>
          </cell>
          <cell r="G554">
            <v>2.6894070986027165E-4</v>
          </cell>
          <cell r="H554">
            <v>0.18608594679778356</v>
          </cell>
          <cell r="I554">
            <v>0.6750888771174659</v>
          </cell>
          <cell r="J554">
            <v>1.5655783845405</v>
          </cell>
          <cell r="K554">
            <v>1.6186203623982762</v>
          </cell>
          <cell r="L554">
            <v>1.5943425836085861</v>
          </cell>
          <cell r="M554">
            <v>0.53204387226167238</v>
          </cell>
          <cell r="N554">
            <v>0.30870350779735378</v>
          </cell>
          <cell r="O554">
            <v>0.13538515119698477</v>
          </cell>
        </row>
        <row r="555">
          <cell r="A555" t="str">
            <v>SCOM-SHH2BR</v>
          </cell>
          <cell r="B555" t="str">
            <v>VAR_fin</v>
          </cell>
          <cell r="C555" t="str">
            <v>RSH2</v>
          </cell>
          <cell r="G555">
            <v>2.8404973850410664E-4</v>
          </cell>
          <cell r="H555">
            <v>0.19654021347181636</v>
          </cell>
          <cell r="I555">
            <v>0.71301521852855765</v>
          </cell>
          <cell r="J555">
            <v>1.6535322263686179</v>
          </cell>
          <cell r="K555">
            <v>1.7095540906228979</v>
          </cell>
          <cell r="L555">
            <v>1.6839123916764849</v>
          </cell>
          <cell r="M555">
            <v>0.56193397744491236</v>
          </cell>
          <cell r="N555">
            <v>0.32604640149383429</v>
          </cell>
          <cell r="O555">
            <v>0.14299105856760186</v>
          </cell>
        </row>
        <row r="556">
          <cell r="A556" t="str">
            <v>SCOM-SHH2BR</v>
          </cell>
          <cell r="B556" t="str">
            <v>VAR_ncap</v>
          </cell>
          <cell r="C556" t="str">
            <v>-</v>
          </cell>
          <cell r="G556">
            <v>3.4339551957021299E-5</v>
          </cell>
          <cell r="H556">
            <v>1.4658438684094E-2</v>
          </cell>
          <cell r="I556">
            <v>4.40984230574194E-2</v>
          </cell>
          <cell r="J556">
            <v>6.4986297888022307E-2</v>
          </cell>
          <cell r="K556">
            <v>4.29901775957326E-2</v>
          </cell>
          <cell r="L556">
            <v>3.5273166009473902E-2</v>
          </cell>
          <cell r="M556">
            <v>2.5535458446912598E-6</v>
          </cell>
          <cell r="N556">
            <v>8.1784849662313294E-6</v>
          </cell>
          <cell r="O556">
            <v>1.28066853791859E-2</v>
          </cell>
        </row>
        <row r="557">
          <cell r="A557" t="str">
            <v>SCOM-SHH2BR</v>
          </cell>
          <cell r="B557" t="str">
            <v>VAR_cap</v>
          </cell>
          <cell r="C557" t="str">
            <v>-</v>
          </cell>
          <cell r="G557">
            <v>3.4339551957021299E-5</v>
          </cell>
          <cell r="H557">
            <v>1.4692611913848949E-2</v>
          </cell>
          <cell r="I557">
            <v>5.8784236450471219E-2</v>
          </cell>
          <cell r="J557">
            <v>0.12374231848377473</v>
          </cell>
          <cell r="K557">
            <v>0.15207375717494789</v>
          </cell>
          <cell r="L557">
            <v>0.14141435911631095</v>
          </cell>
          <cell r="M557">
            <v>7.8261751725896819E-2</v>
          </cell>
          <cell r="N557">
            <v>3.171344022523287E-2</v>
          </cell>
          <cell r="O557">
            <v>1.2816536756080731E-2</v>
          </cell>
        </row>
        <row r="558">
          <cell r="A558" t="str">
            <v>ITOT-SWHCONBR1</v>
          </cell>
          <cell r="B558" t="str">
            <v>VAR_fout</v>
          </cell>
          <cell r="C558" t="str">
            <v>ITOT-ELS</v>
          </cell>
          <cell r="E558">
            <v>0.85059416641327512</v>
          </cell>
          <cell r="F558">
            <v>0.85059447579960024</v>
          </cell>
          <cell r="G558">
            <v>0.97004211549514641</v>
          </cell>
          <cell r="H558">
            <v>0.97003853015494412</v>
          </cell>
          <cell r="I558">
            <v>0.96784616182039407</v>
          </cell>
          <cell r="J558">
            <v>0.9621310319020685</v>
          </cell>
          <cell r="K558">
            <v>0.96995478087462794</v>
          </cell>
          <cell r="L558">
            <v>0.97003349760479729</v>
          </cell>
          <cell r="M558">
            <v>0.9700293825490468</v>
          </cell>
          <cell r="N558">
            <v>0.97003295621158825</v>
          </cell>
          <cell r="O558">
            <v>0.97001333130586964</v>
          </cell>
        </row>
        <row r="559">
          <cell r="A559" t="str">
            <v>ITOT-SWHCONBR1</v>
          </cell>
          <cell r="B559" t="str">
            <v>VAR_fout</v>
          </cell>
          <cell r="C559" t="str">
            <v>ITOT-SWHC</v>
          </cell>
          <cell r="E559">
            <v>4.0435976060901346</v>
          </cell>
          <cell r="F559">
            <v>4.0435990768665082</v>
          </cell>
          <cell r="G559">
            <v>4.6114353129915493</v>
          </cell>
          <cell r="H559">
            <v>4.6114182688198007</v>
          </cell>
          <cell r="I559">
            <v>4.6009960772514784</v>
          </cell>
          <cell r="J559">
            <v>4.5738272033410432</v>
          </cell>
          <cell r="K559">
            <v>4.6110201372515656</v>
          </cell>
          <cell r="L559">
            <v>4.6113943448281551</v>
          </cell>
          <cell r="M559">
            <v>4.6113747824678271</v>
          </cell>
          <cell r="N559">
            <v>4.6113917711257155</v>
          </cell>
          <cell r="O559">
            <v>4.6112984772554828</v>
          </cell>
        </row>
        <row r="560">
          <cell r="A560" t="str">
            <v>ITOT-SWHCONBR1</v>
          </cell>
          <cell r="B560" t="str">
            <v>VAR_fin</v>
          </cell>
          <cell r="C560" t="str">
            <v>CON</v>
          </cell>
          <cell r="E560">
            <v>4.894191772503409</v>
          </cell>
          <cell r="F560">
            <v>4.8941935526661098</v>
          </cell>
          <cell r="G560">
            <v>5.581477428486691</v>
          </cell>
          <cell r="H560">
            <v>5.5814567989747372</v>
          </cell>
          <cell r="I560">
            <v>5.5688422390718681</v>
          </cell>
          <cell r="J560">
            <v>5.535958235243112</v>
          </cell>
          <cell r="K560">
            <v>5.5809749181261958</v>
          </cell>
          <cell r="L560">
            <v>5.5814278424329524</v>
          </cell>
          <cell r="M560">
            <v>5.5814041650168766</v>
          </cell>
          <cell r="N560">
            <v>5.5814247273373097</v>
          </cell>
          <cell r="O560">
            <v>5.5813118085613507</v>
          </cell>
        </row>
        <row r="561">
          <cell r="A561" t="str">
            <v>ITOT-SWHCONBR1</v>
          </cell>
          <cell r="B561" t="str">
            <v>VAR_ncap</v>
          </cell>
          <cell r="C561" t="str">
            <v>-</v>
          </cell>
          <cell r="E561">
            <v>0.266162971292976</v>
          </cell>
          <cell r="F561">
            <v>6.3681159034272996E-7</v>
          </cell>
          <cell r="G561">
            <v>3.7374490934534002E-2</v>
          </cell>
          <cell r="H561">
            <v>0.12979629228891701</v>
          </cell>
          <cell r="I561">
            <v>0.14279362807304199</v>
          </cell>
          <cell r="J561">
            <v>2.8490493998066701E-2</v>
          </cell>
          <cell r="K561">
            <v>0.13225406483166399</v>
          </cell>
          <cell r="L561">
            <v>0.124627751181318</v>
          </cell>
          <cell r="M561">
            <v>4.6655747236388302E-2</v>
          </cell>
          <cell r="N561">
            <v>0.148338113077431</v>
          </cell>
          <cell r="O561">
            <v>0.108541700471074</v>
          </cell>
        </row>
        <row r="562">
          <cell r="A562" t="str">
            <v>ITOT-SWHCONBR1</v>
          </cell>
          <cell r="B562" t="str">
            <v>VAR_cap</v>
          </cell>
          <cell r="C562" t="str">
            <v>-</v>
          </cell>
          <cell r="E562">
            <v>0.266162971292976</v>
          </cell>
          <cell r="F562">
            <v>0.26616360810456602</v>
          </cell>
          <cell r="G562">
            <v>0.30353809903910001</v>
          </cell>
          <cell r="H562">
            <v>0.303538367858178</v>
          </cell>
          <cell r="I562">
            <v>0.30285416550350702</v>
          </cell>
          <cell r="J562">
            <v>0.30108041436002497</v>
          </cell>
          <cell r="K562">
            <v>0.30353818690277201</v>
          </cell>
          <cell r="L562">
            <v>0.30353827305228798</v>
          </cell>
          <cell r="M562">
            <v>0.30353756324936998</v>
          </cell>
          <cell r="N562">
            <v>0.303538002495924</v>
          </cell>
          <cell r="O562">
            <v>0.30353556078489402</v>
          </cell>
        </row>
        <row r="563">
          <cell r="A563" t="str">
            <v>SCOM-SHLTHCHPWOD</v>
          </cell>
          <cell r="B563" t="str">
            <v>VAR_fout</v>
          </cell>
          <cell r="C563" t="str">
            <v>SCOM-SHLTHC-WOD</v>
          </cell>
          <cell r="G563">
            <v>3.4539412346795532E-4</v>
          </cell>
          <cell r="H563">
            <v>3.4848951254600401E-4</v>
          </cell>
          <cell r="I563">
            <v>3.4355500319999841E-3</v>
          </cell>
          <cell r="J563">
            <v>3.1285087031983874E-3</v>
          </cell>
          <cell r="K563">
            <v>1.9504550928105061E-3</v>
          </cell>
          <cell r="L563">
            <v>2.6663192427089895E-3</v>
          </cell>
          <cell r="M563">
            <v>1.2843117464714957E-3</v>
          </cell>
          <cell r="N563">
            <v>9.6278384746332005E-4</v>
          </cell>
          <cell r="O563">
            <v>1.70601780631687E-3</v>
          </cell>
        </row>
        <row r="564">
          <cell r="A564" t="str">
            <v>SCOM-SHLTHCHPWOD</v>
          </cell>
          <cell r="B564" t="str">
            <v>VAR_fin</v>
          </cell>
          <cell r="C564" t="str">
            <v>SCOM_LTH_CHPWOD_ON</v>
          </cell>
          <cell r="G564">
            <v>3.488829529979347E-4</v>
          </cell>
          <cell r="H564">
            <v>3.5200960863232723E-4</v>
          </cell>
          <cell r="I564">
            <v>3.4702525575757426E-3</v>
          </cell>
          <cell r="J564">
            <v>3.1601098012104911E-3</v>
          </cell>
          <cell r="K564">
            <v>1.9701566594045507E-3</v>
          </cell>
          <cell r="L564">
            <v>2.6932517603121104E-3</v>
          </cell>
          <cell r="M564">
            <v>1.2972845923954501E-3</v>
          </cell>
          <cell r="N564">
            <v>9.7250893683163556E-4</v>
          </cell>
          <cell r="O564">
            <v>1.7232503094109794E-3</v>
          </cell>
        </row>
        <row r="565">
          <cell r="A565" t="str">
            <v>SCOM-SHLTHCHPWOD</v>
          </cell>
          <cell r="B565" t="str">
            <v>VAR_fin</v>
          </cell>
          <cell r="C565" t="str">
            <v>SCOMLTHCHPC</v>
          </cell>
          <cell r="G565">
            <v>3.4539412346795532E-4</v>
          </cell>
          <cell r="H565">
            <v>3.4848951254600401E-4</v>
          </cell>
          <cell r="I565">
            <v>3.4355500319999841E-3</v>
          </cell>
          <cell r="J565">
            <v>3.1285087031983874E-3</v>
          </cell>
          <cell r="K565">
            <v>1.9504550928105061E-3</v>
          </cell>
          <cell r="L565">
            <v>2.6663192427089895E-3</v>
          </cell>
          <cell r="M565">
            <v>1.2843117464714957E-3</v>
          </cell>
          <cell r="N565">
            <v>9.6278384746332005E-4</v>
          </cell>
          <cell r="O565">
            <v>1.70601780631687E-3</v>
          </cell>
        </row>
        <row r="566">
          <cell r="A566" t="str">
            <v>SCOM-SHLTHCHPWOD</v>
          </cell>
          <cell r="B566" t="str">
            <v>VAR_ncap</v>
          </cell>
          <cell r="C566" t="str">
            <v>-</v>
          </cell>
          <cell r="G566">
            <v>4.2984570560203603E-5</v>
          </cell>
          <cell r="H566">
            <v>3.3690388889142803E-5</v>
          </cell>
          <cell r="I566">
            <v>2.4339811400106001E-4</v>
          </cell>
          <cell r="J566">
            <v>1.6708799867846299E-4</v>
          </cell>
          <cell r="K566">
            <v>1.5131749142687799E-4</v>
          </cell>
          <cell r="L566">
            <v>1.3920439878056399E-4</v>
          </cell>
          <cell r="M566">
            <v>1.03199107471007E-4</v>
          </cell>
          <cell r="N566">
            <v>7.0779233432691194E-5</v>
          </cell>
          <cell r="O566">
            <v>1.6469215964315501E-4</v>
          </cell>
        </row>
        <row r="567">
          <cell r="A567" t="str">
            <v>SCOM-SHLTHCHPWOD</v>
          </cell>
          <cell r="B567" t="str">
            <v>VAR_cap</v>
          </cell>
          <cell r="C567" t="str">
            <v>-</v>
          </cell>
          <cell r="G567">
            <v>4.2984570560203603E-5</v>
          </cell>
          <cell r="H567">
            <v>4.4516204733176008E-5</v>
          </cell>
          <cell r="I567">
            <v>2.651649934054173E-4</v>
          </cell>
          <cell r="J567">
            <v>2.4219183425132002E-4</v>
          </cell>
          <cell r="K567">
            <v>2.2122938604211703E-4</v>
          </cell>
          <cell r="L567">
            <v>2.06328019944624E-4</v>
          </cell>
          <cell r="M567">
            <v>1.6154416162734598E-4</v>
          </cell>
          <cell r="N567">
            <v>1.1373425189428402E-4</v>
          </cell>
          <cell r="O567">
            <v>2.1029106787104199E-4</v>
          </cell>
        </row>
        <row r="568">
          <cell r="A568" t="str">
            <v>SCOM-SHSTG-NGAHP</v>
          </cell>
          <cell r="B568" t="str">
            <v>VAR_fout</v>
          </cell>
          <cell r="C568" t="str">
            <v>SCOM-SHANGAH</v>
          </cell>
          <cell r="D568">
            <v>1.481297598524402E-5</v>
          </cell>
          <cell r="E568">
            <v>3.0147234716135611E-5</v>
          </cell>
          <cell r="F568">
            <v>6.8521423754791316E-4</v>
          </cell>
          <cell r="G568">
            <v>5.0160409978860544E-4</v>
          </cell>
          <cell r="H568">
            <v>3.4931588159926473E-3</v>
          </cell>
          <cell r="I568">
            <v>3.5619451051310366E-3</v>
          </cell>
          <cell r="J568">
            <v>0.18541079145720971</v>
          </cell>
          <cell r="K568">
            <v>3.175438117915793E-2</v>
          </cell>
          <cell r="L568">
            <v>5.9536948781243881E-3</v>
          </cell>
          <cell r="M568">
            <v>4.2512253253985312E-2</v>
          </cell>
          <cell r="N568">
            <v>1.3451156387262993E-2</v>
          </cell>
          <cell r="O568">
            <v>0.72991611738937356</v>
          </cell>
        </row>
        <row r="569">
          <cell r="A569" t="str">
            <v>SCOM-SHSTG-NGAHP</v>
          </cell>
          <cell r="B569" t="str">
            <v>VAR_fin</v>
          </cell>
          <cell r="C569" t="str">
            <v>SCOM-SHANGAH</v>
          </cell>
          <cell r="D569">
            <v>1.481297598524402E-5</v>
          </cell>
          <cell r="E569">
            <v>3.0147234716135611E-5</v>
          </cell>
          <cell r="F569">
            <v>8.8273275463134765E-4</v>
          </cell>
          <cell r="G569">
            <v>6.2551301955061488E-4</v>
          </cell>
          <cell r="H569">
            <v>4.2328530304172841E-3</v>
          </cell>
          <cell r="I569">
            <v>4.1939828138814654E-3</v>
          </cell>
          <cell r="J569">
            <v>0.21190494834685852</v>
          </cell>
          <cell r="K569">
            <v>3.5288934117462201E-2</v>
          </cell>
          <cell r="L569">
            <v>6.6264330932227812E-3</v>
          </cell>
          <cell r="M569">
            <v>4.7255480960767982E-2</v>
          </cell>
          <cell r="N569">
            <v>1.49723751655881E-2</v>
          </cell>
          <cell r="O569">
            <v>0.81104989198599275</v>
          </cell>
        </row>
        <row r="570">
          <cell r="A570" t="str">
            <v>SCOM-SHSTG-NGAHP</v>
          </cell>
          <cell r="B570" t="str">
            <v>VAR_ncap</v>
          </cell>
          <cell r="C570" t="str">
            <v>-</v>
          </cell>
          <cell r="D570">
            <v>3.1629609060700203E-4</v>
          </cell>
          <cell r="E570">
            <v>2.3258340015506199E-6</v>
          </cell>
          <cell r="F570">
            <v>1.10681134323123E-5</v>
          </cell>
          <cell r="G570">
            <v>7.1952538226900997E-6</v>
          </cell>
          <cell r="H570">
            <v>1.5478467290638801E-3</v>
          </cell>
          <cell r="I570">
            <v>7.9223487584305294E-3</v>
          </cell>
          <cell r="J570">
            <v>8.4643703220350208E-3</v>
          </cell>
          <cell r="K570">
            <v>3.6808891650250701E-3</v>
          </cell>
          <cell r="L570">
            <v>2.34666532440552E-2</v>
          </cell>
          <cell r="M570">
            <v>2.5381462141268799E-2</v>
          </cell>
          <cell r="N570">
            <v>2.8637996763506399E-2</v>
          </cell>
          <cell r="O570">
            <v>2.6238585171971199E-2</v>
          </cell>
        </row>
        <row r="571">
          <cell r="A571" t="str">
            <v>SCOM-SHSTG-NGAHP</v>
          </cell>
          <cell r="B571" t="str">
            <v>VAR_cap</v>
          </cell>
          <cell r="C571" t="str">
            <v>-</v>
          </cell>
          <cell r="D571">
            <v>3.1629609060700203E-4</v>
          </cell>
          <cell r="E571">
            <v>3.112748773548041E-6</v>
          </cell>
          <cell r="F571">
            <v>1.2235303071233996E-5</v>
          </cell>
          <cell r="G571">
            <v>1.2729925284038035E-5</v>
          </cell>
          <cell r="H571">
            <v>1.5556537550392756E-3</v>
          </cell>
          <cell r="I571">
            <v>9.4673399796210735E-3</v>
          </cell>
          <cell r="J571">
            <v>1.7913509478200824E-2</v>
          </cell>
          <cell r="K571">
            <v>1.9990433308678154E-2</v>
          </cell>
          <cell r="L571">
            <v>3.5611331107629145E-2</v>
          </cell>
          <cell r="M571">
            <v>5.2435348036394887E-2</v>
          </cell>
          <cell r="N571">
            <v>7.0566279810225147E-2</v>
          </cell>
          <cell r="O571">
            <v>8.0143448201842493E-2</v>
          </cell>
        </row>
        <row r="572">
          <cell r="A572" t="str">
            <v>ITOT-SWHCONBR2</v>
          </cell>
          <cell r="B572" t="str">
            <v>VAR_fout</v>
          </cell>
          <cell r="C572" t="str">
            <v>ITOT-ELS</v>
          </cell>
          <cell r="G572">
            <v>1.8580056057993676E-4</v>
          </cell>
          <cell r="H572">
            <v>0.88009353189188844</v>
          </cell>
          <cell r="I572">
            <v>0.88012934535382581</v>
          </cell>
          <cell r="J572">
            <v>0.87998990671710653</v>
          </cell>
          <cell r="K572">
            <v>0.84933403475272551</v>
          </cell>
          <cell r="L572">
            <v>0.88013179698358313</v>
          </cell>
          <cell r="M572">
            <v>0.87998172565806454</v>
          </cell>
          <cell r="N572">
            <v>0.88012155532966352</v>
          </cell>
          <cell r="O572">
            <v>0.88002276101992372</v>
          </cell>
        </row>
        <row r="573">
          <cell r="A573" t="str">
            <v>ITOT-SWHCONBR2</v>
          </cell>
          <cell r="B573" t="str">
            <v>VAR_fout</v>
          </cell>
          <cell r="C573" t="str">
            <v>ITOT-SWHC</v>
          </cell>
          <cell r="G573">
            <v>2.8721210975010323E-4</v>
          </cell>
          <cell r="H573">
            <v>1.3604561756063061</v>
          </cell>
          <cell r="I573">
            <v>1.3605115363647922</v>
          </cell>
          <cell r="J573">
            <v>1.3602959909169876</v>
          </cell>
          <cell r="K573">
            <v>1.3129078795160485</v>
          </cell>
          <cell r="L573">
            <v>1.3605153261152272</v>
          </cell>
          <cell r="M573">
            <v>1.3602833445653293</v>
          </cell>
          <cell r="N573">
            <v>1.360499494478226</v>
          </cell>
          <cell r="O573">
            <v>1.3603467773817699</v>
          </cell>
        </row>
        <row r="574">
          <cell r="A574" t="str">
            <v>ITOT-SWHCONBR2</v>
          </cell>
          <cell r="B574" t="str">
            <v>VAR_fin</v>
          </cell>
          <cell r="C574" t="str">
            <v>CON</v>
          </cell>
          <cell r="G574">
            <v>4.7301267033004015E-4</v>
          </cell>
          <cell r="H574">
            <v>2.2405497074981953</v>
          </cell>
          <cell r="I574">
            <v>2.2406408817186185</v>
          </cell>
          <cell r="J574">
            <v>2.2402858976340907</v>
          </cell>
          <cell r="K574">
            <v>2.1622419142687739</v>
          </cell>
          <cell r="L574">
            <v>2.2406471230988103</v>
          </cell>
          <cell r="M574">
            <v>2.2402650702233933</v>
          </cell>
          <cell r="N574">
            <v>2.2406210498078867</v>
          </cell>
          <cell r="O574">
            <v>2.2403695384016951</v>
          </cell>
        </row>
        <row r="575">
          <cell r="A575" t="str">
            <v>ITOT-SWHCONBR2</v>
          </cell>
          <cell r="B575" t="str">
            <v>VAR_ncap</v>
          </cell>
          <cell r="C575" t="str">
            <v>-</v>
          </cell>
          <cell r="G575">
            <v>2.56371631692662E-5</v>
          </cell>
          <cell r="H575">
            <v>0.12182598840108599</v>
          </cell>
          <cell r="I575">
            <v>9.3279956349599995E-6</v>
          </cell>
          <cell r="J575">
            <v>2.1059561385784999E-5</v>
          </cell>
          <cell r="K575">
            <v>0.117586491476002</v>
          </cell>
          <cell r="L575">
            <v>4.2500135634846101E-3</v>
          </cell>
          <cell r="M575">
            <v>6.4685222520565105E-7</v>
          </cell>
          <cell r="N575">
            <v>9.8124631122524703E-2</v>
          </cell>
          <cell r="O575">
            <v>2.3720093273654701E-2</v>
          </cell>
        </row>
        <row r="576">
          <cell r="A576" t="str">
            <v>ITOT-SWHCONBR2</v>
          </cell>
          <cell r="B576" t="str">
            <v>VAR_cap</v>
          </cell>
          <cell r="C576" t="str">
            <v>-</v>
          </cell>
          <cell r="G576">
            <v>2.56371631692662E-5</v>
          </cell>
          <cell r="H576">
            <v>0.121851625564255</v>
          </cell>
          <cell r="I576">
            <v>0.121856076170114</v>
          </cell>
          <cell r="J576">
            <v>0.121856375958107</v>
          </cell>
          <cell r="K576">
            <v>0.11761687903302299</v>
          </cell>
          <cell r="L576">
            <v>0.121856207589831</v>
          </cell>
          <cell r="M576">
            <v>0.121837151891712</v>
          </cell>
          <cell r="N576">
            <v>0.12185512457421201</v>
          </cell>
          <cell r="O576">
            <v>0.121845371248405</v>
          </cell>
        </row>
        <row r="577">
          <cell r="A577" t="str">
            <v>RHES-SHCONBR1</v>
          </cell>
          <cell r="B577" t="str">
            <v>VAR_fout</v>
          </cell>
          <cell r="C577" t="str">
            <v>RHES-SHCON</v>
          </cell>
          <cell r="D577">
            <v>0.56338383761460531</v>
          </cell>
          <cell r="E577">
            <v>1.1276520697859502</v>
          </cell>
          <cell r="F577">
            <v>1.1275421187690147</v>
          </cell>
          <cell r="G577">
            <v>2.4025968397359398</v>
          </cell>
          <cell r="H577">
            <v>4.0704912234731756</v>
          </cell>
          <cell r="I577">
            <v>6.1314159064401439</v>
          </cell>
          <cell r="J577">
            <v>6.1313786610284886</v>
          </cell>
          <cell r="K577">
            <v>6.4142074879062276</v>
          </cell>
          <cell r="L577">
            <v>6.4142227216669028</v>
          </cell>
          <cell r="M577">
            <v>6.4142257766559005</v>
          </cell>
          <cell r="N577">
            <v>6.4142137867831908</v>
          </cell>
          <cell r="O577">
            <v>4.3762265731121328</v>
          </cell>
        </row>
        <row r="578">
          <cell r="A578" t="str">
            <v>RHES-SHCONBR1</v>
          </cell>
          <cell r="B578" t="str">
            <v>VAR_fin</v>
          </cell>
          <cell r="C578" t="str">
            <v>CON</v>
          </cell>
          <cell r="D578">
            <v>0.56338383761460531</v>
          </cell>
          <cell r="E578">
            <v>1.1276520697859502</v>
          </cell>
          <cell r="F578">
            <v>1.1275421187690147</v>
          </cell>
          <cell r="G578">
            <v>2.4025968397359398</v>
          </cell>
          <cell r="H578">
            <v>4.0704912234731756</v>
          </cell>
          <cell r="I578">
            <v>6.1314159064401439</v>
          </cell>
          <cell r="J578">
            <v>6.1313786610284886</v>
          </cell>
          <cell r="K578">
            <v>6.4142074879062276</v>
          </cell>
          <cell r="L578">
            <v>6.4142227216669028</v>
          </cell>
          <cell r="M578">
            <v>6.4142257766559005</v>
          </cell>
          <cell r="N578">
            <v>6.4142137867831908</v>
          </cell>
          <cell r="O578">
            <v>4.3762265731121328</v>
          </cell>
        </row>
        <row r="579">
          <cell r="A579" t="str">
            <v>RHES-SHCONBR1</v>
          </cell>
          <cell r="B579" t="str">
            <v>VAR_ncap</v>
          </cell>
          <cell r="C579" t="str">
            <v>-</v>
          </cell>
          <cell r="D579">
            <v>4.55496139039442E-2</v>
          </cell>
          <cell r="E579">
            <v>4.5549613878748299E-2</v>
          </cell>
          <cell r="F579">
            <v>6.8793328582647506E-8</v>
          </cell>
          <cell r="G579">
            <v>0.10300495530696099</v>
          </cell>
          <cell r="H579">
            <v>0.13474853592862601</v>
          </cell>
          <cell r="I579">
            <v>0.166493475177974</v>
          </cell>
          <cell r="J579">
            <v>2.6071257487512299E-8</v>
          </cell>
          <cell r="K579">
            <v>6.7643266073304495E-2</v>
          </cell>
          <cell r="L579">
            <v>7.3967488044826904E-2</v>
          </cell>
          <cell r="M579">
            <v>7.5365978015912702E-2</v>
          </cell>
          <cell r="N579">
            <v>0.13692138613465701</v>
          </cell>
          <cell r="O579">
            <v>1.07348861984346E-8</v>
          </cell>
        </row>
        <row r="580">
          <cell r="A580" t="str">
            <v>RHES-SHCONBR1</v>
          </cell>
          <cell r="B580" t="str">
            <v>VAR_cap</v>
          </cell>
          <cell r="C580" t="str">
            <v>-</v>
          </cell>
          <cell r="D580">
            <v>4.55496139039442E-2</v>
          </cell>
          <cell r="E580">
            <v>9.1099227782692402E-2</v>
          </cell>
          <cell r="F580">
            <v>9.1099296576021005E-2</v>
          </cell>
          <cell r="G580">
            <v>0.194104251882982</v>
          </cell>
          <cell r="H580">
            <v>0.32885278781160798</v>
          </cell>
          <cell r="I580">
            <v>0.49534626298958201</v>
          </cell>
          <cell r="J580">
            <v>0.495346289060839</v>
          </cell>
          <cell r="K580">
            <v>0.51818969117903402</v>
          </cell>
          <cell r="L580">
            <v>0.51822120382155201</v>
          </cell>
          <cell r="M580">
            <v>0.51821876931190103</v>
          </cell>
          <cell r="N580">
            <v>0.51819399085425899</v>
          </cell>
          <cell r="O580">
            <v>0.35389815507484401</v>
          </cell>
        </row>
        <row r="581">
          <cell r="A581" t="str">
            <v>ITOT-SWHCONBR3</v>
          </cell>
          <cell r="B581" t="str">
            <v>VAR_fout</v>
          </cell>
          <cell r="C581" t="str">
            <v>ITOT-ELS</v>
          </cell>
          <cell r="G581">
            <v>8.1223272900259172E-5</v>
          </cell>
          <cell r="H581">
            <v>4.7204259119898028E-4</v>
          </cell>
          <cell r="I581">
            <v>4.6242968203320675E-4</v>
          </cell>
          <cell r="J581">
            <v>8.8901114259507788E-4</v>
          </cell>
          <cell r="K581">
            <v>6.6985948295230735E-4</v>
          </cell>
          <cell r="L581">
            <v>1.3327135423250507E-3</v>
          </cell>
          <cell r="M581">
            <v>9.1257625506586818E-4</v>
          </cell>
          <cell r="N581">
            <v>1.0822903828540996E-3</v>
          </cell>
          <cell r="O581">
            <v>1.0642165522551205E-3</v>
          </cell>
        </row>
        <row r="582">
          <cell r="A582" t="str">
            <v>ITOT-SWHCONBR3</v>
          </cell>
          <cell r="B582" t="str">
            <v>VAR_fout</v>
          </cell>
          <cell r="C582" t="str">
            <v>ITOT-SWHC</v>
          </cell>
          <cell r="G582">
            <v>1.6119219259008074E-4</v>
          </cell>
          <cell r="H582">
            <v>9.3679529960216548E-4</v>
          </cell>
          <cell r="I582">
            <v>9.1771793605510536E-4</v>
          </cell>
          <cell r="J582">
            <v>1.7642930430528886E-3</v>
          </cell>
          <cell r="K582">
            <v>1.3293741427648834E-3</v>
          </cell>
          <cell r="L582">
            <v>2.6448456250423129E-3</v>
          </cell>
          <cell r="M582">
            <v>1.8110593455197084E-3</v>
          </cell>
          <cell r="N582">
            <v>2.1478666594196474E-3</v>
          </cell>
          <cell r="O582">
            <v>2.1119981173291489E-3</v>
          </cell>
        </row>
        <row r="583">
          <cell r="A583" t="str">
            <v>ITOT-SWHCONBR3</v>
          </cell>
          <cell r="B583" t="str">
            <v>VAR_fin</v>
          </cell>
          <cell r="C583" t="str">
            <v>CON</v>
          </cell>
          <cell r="G583">
            <v>2.4241546549033999E-4</v>
          </cell>
          <cell r="H583">
            <v>1.4088378908011477E-3</v>
          </cell>
          <cell r="I583">
            <v>1.380147618088311E-3</v>
          </cell>
          <cell r="J583">
            <v>2.6533041856479666E-3</v>
          </cell>
          <cell r="K583">
            <v>1.9992336257171938E-3</v>
          </cell>
          <cell r="L583">
            <v>3.9775591673673659E-3</v>
          </cell>
          <cell r="M583">
            <v>2.7236356005855733E-3</v>
          </cell>
          <cell r="N583">
            <v>3.230157042273744E-3</v>
          </cell>
          <cell r="O583">
            <v>3.1762146695842701E-3</v>
          </cell>
        </row>
        <row r="584">
          <cell r="A584" t="str">
            <v>ITOT-SWHCONBR3</v>
          </cell>
          <cell r="B584" t="str">
            <v>VAR_ncap</v>
          </cell>
          <cell r="C584" t="str">
            <v>-</v>
          </cell>
          <cell r="G584">
            <v>1.3088760843829001E-5</v>
          </cell>
          <cell r="H584">
            <v>6.3383314832197502E-5</v>
          </cell>
          <cell r="I584">
            <v>8.91858764627343E-7</v>
          </cell>
          <cell r="J584">
            <v>7.9903323282125296E-5</v>
          </cell>
          <cell r="K584">
            <v>2.7346755661269902E-5</v>
          </cell>
          <cell r="L584">
            <v>1.1947424596097599E-4</v>
          </cell>
          <cell r="M584">
            <v>4.7594920076240999E-7</v>
          </cell>
          <cell r="N584">
            <v>8.8528887454376604E-5</v>
          </cell>
          <cell r="O584">
            <v>8.3187922534749806E-5</v>
          </cell>
        </row>
        <row r="585">
          <cell r="A585" t="str">
            <v>ITOT-SWHCONBR3</v>
          </cell>
          <cell r="B585" t="str">
            <v>VAR_cap</v>
          </cell>
          <cell r="C585" t="str">
            <v>-</v>
          </cell>
          <cell r="G585">
            <v>1.3088760843829001E-5</v>
          </cell>
          <cell r="H585">
            <v>7.6472075676026598E-5</v>
          </cell>
          <cell r="I585">
            <v>7.4873838796852695E-5</v>
          </cell>
          <cell r="J585">
            <v>1.4417849687895E-4</v>
          </cell>
          <cell r="K585">
            <v>1.08141937708023E-4</v>
          </cell>
          <cell r="L585">
            <v>2.1627453758291999E-4</v>
          </cell>
          <cell r="M585">
            <v>1.47296950823008E-4</v>
          </cell>
          <cell r="N585">
            <v>1.7544782096060599E-4</v>
          </cell>
          <cell r="O585">
            <v>1.7219275918988901E-4</v>
          </cell>
        </row>
        <row r="586">
          <cell r="A586" t="str">
            <v>ITOT-ELCSPECADV</v>
          </cell>
          <cell r="B586" t="str">
            <v>VAR_fout</v>
          </cell>
          <cell r="C586" t="str">
            <v>ITOT-ELS</v>
          </cell>
          <cell r="G586">
            <v>1.9736225851689547E-4</v>
          </cell>
          <cell r="H586">
            <v>9.6112530768501208E-4</v>
          </cell>
          <cell r="I586">
            <v>2.5241566277001051E-2</v>
          </cell>
          <cell r="J586">
            <v>0.29946201976982267</v>
          </cell>
          <cell r="K586">
            <v>0.29952108641592107</v>
          </cell>
          <cell r="L586">
            <v>0.2993021417792025</v>
          </cell>
          <cell r="M586">
            <v>0.25996893833369189</v>
          </cell>
          <cell r="N586">
            <v>0.19996218686601563</v>
          </cell>
          <cell r="O586">
            <v>1.6968725890843081E-3</v>
          </cell>
        </row>
        <row r="587">
          <cell r="A587" t="str">
            <v>ITOT-ELCSPECADV</v>
          </cell>
          <cell r="B587" t="str">
            <v>VAR_fin</v>
          </cell>
          <cell r="C587" t="str">
            <v>ITOT_ELC</v>
          </cell>
          <cell r="G587">
            <v>1.6993477219742932E-4</v>
          </cell>
          <cell r="H587">
            <v>8.0692435530137522E-4</v>
          </cell>
          <cell r="I587">
            <v>2.0676347841911018E-2</v>
          </cell>
          <cell r="J587">
            <v>0.23188562251741707</v>
          </cell>
          <cell r="K587">
            <v>0.21990490043751146</v>
          </cell>
          <cell r="L587">
            <v>0.21974415382993492</v>
          </cell>
          <cell r="M587">
            <v>0.19086617301371145</v>
          </cell>
          <cell r="N587">
            <v>0.14680991351966755</v>
          </cell>
          <cell r="O587">
            <v>1.2458241328610912E-3</v>
          </cell>
        </row>
        <row r="588">
          <cell r="A588" t="str">
            <v>ITOT-ELCSPECADV</v>
          </cell>
          <cell r="B588" t="str">
            <v>VAR_ncap</v>
          </cell>
          <cell r="C588" t="str">
            <v>-</v>
          </cell>
          <cell r="G588">
            <v>1.2207436442565301E-5</v>
          </cell>
          <cell r="H588">
            <v>4.9354261739552099E-5</v>
          </cell>
          <cell r="I588">
            <v>1.31270438217143E-3</v>
          </cell>
          <cell r="J588">
            <v>1.4912849882803499E-2</v>
          </cell>
          <cell r="K588">
            <v>2.5336629047773502E-6</v>
          </cell>
          <cell r="L588">
            <v>3.4424736009159098E-7</v>
          </cell>
          <cell r="M588">
            <v>4.24983481069641E-7</v>
          </cell>
          <cell r="N588">
            <v>3.4542367896694399E-7</v>
          </cell>
          <cell r="O588">
            <v>9.6032888796307106E-5</v>
          </cell>
        </row>
        <row r="589">
          <cell r="A589" t="str">
            <v>ITOT-ELCSPECADV</v>
          </cell>
          <cell r="B589" t="str">
            <v>VAR_cap</v>
          </cell>
          <cell r="C589" t="str">
            <v>-</v>
          </cell>
          <cell r="G589">
            <v>1.2207436442565301E-5</v>
          </cell>
          <cell r="H589">
            <v>6.1527715459182007E-5</v>
          </cell>
          <cell r="I589">
            <v>1.374158534152851E-3</v>
          </cell>
          <cell r="J589">
            <v>1.6286904992800857E-2</v>
          </cell>
          <cell r="K589">
            <v>1.6289259447496839E-2</v>
          </cell>
          <cell r="L589">
            <v>1.6277226084013507E-2</v>
          </cell>
          <cell r="M589">
            <v>1.6223969097098626E-2</v>
          </cell>
          <cell r="N589">
            <v>1.2578268335877937E-2</v>
          </cell>
          <cell r="O589">
            <v>9.8864069832419924E-5</v>
          </cell>
        </row>
        <row r="590">
          <cell r="A590" t="str">
            <v>RHES-SHELCBR</v>
          </cell>
          <cell r="B590" t="str">
            <v>VAR_fout</v>
          </cell>
          <cell r="C590" t="str">
            <v>RHES-SHAELCB</v>
          </cell>
          <cell r="D590">
            <v>4.2799771713597714</v>
          </cell>
          <cell r="E590">
            <v>3.7838574232431301</v>
          </cell>
          <cell r="F590">
            <v>3.8896048510236665</v>
          </cell>
          <cell r="G590">
            <v>2.8598678195150704</v>
          </cell>
          <cell r="H590">
            <v>1.2391815744785568</v>
          </cell>
          <cell r="I590">
            <v>0.75714959113118774</v>
          </cell>
          <cell r="J590">
            <v>0.4904927476473418</v>
          </cell>
          <cell r="K590">
            <v>0.98907798646554879</v>
          </cell>
          <cell r="L590">
            <v>1.7257193242815558</v>
          </cell>
          <cell r="M590">
            <v>1.6253702429618067</v>
          </cell>
          <cell r="N590">
            <v>1.6260291999764205</v>
          </cell>
          <cell r="O590">
            <v>0.76963633557752553</v>
          </cell>
        </row>
        <row r="591">
          <cell r="A591" t="str">
            <v>RHES-SHELCBR</v>
          </cell>
          <cell r="B591" t="str">
            <v>VAR_fin</v>
          </cell>
          <cell r="C591" t="str">
            <v>RHES_ELC</v>
          </cell>
          <cell r="D591">
            <v>4.505239127747128</v>
          </cell>
          <cell r="E591">
            <v>3.9830078139401364</v>
          </cell>
          <cell r="F591">
            <v>4.0943208958143869</v>
          </cell>
          <cell r="G591">
            <v>3.0103871784369161</v>
          </cell>
          <cell r="H591">
            <v>1.3044016573458501</v>
          </cell>
          <cell r="I591">
            <v>0.79699956961177676</v>
          </cell>
          <cell r="J591">
            <v>0.51630815541825426</v>
          </cell>
          <cell r="K591">
            <v>1.0411347225953134</v>
          </cell>
          <cell r="L591">
            <v>1.8165466571384814</v>
          </cell>
          <cell r="M591">
            <v>1.7109160452229542</v>
          </cell>
          <cell r="N591">
            <v>1.7116096841857054</v>
          </cell>
          <cell r="O591">
            <v>0.81014351113423788</v>
          </cell>
        </row>
        <row r="592">
          <cell r="A592" t="str">
            <v>RHES-SHELCBR</v>
          </cell>
          <cell r="B592" t="str">
            <v>VAR_ncap</v>
          </cell>
          <cell r="C592" t="str">
            <v>-</v>
          </cell>
          <cell r="D592">
            <v>3.8597746988767299E-8</v>
          </cell>
          <cell r="E592">
            <v>1.4322887497594801E-7</v>
          </cell>
          <cell r="F592">
            <v>1.7486028286669799E-7</v>
          </cell>
          <cell r="G592">
            <v>1.3471769191430199E-7</v>
          </cell>
          <cell r="H592">
            <v>1.1572948145433999E-2</v>
          </cell>
          <cell r="I592">
            <v>5.8807550921261303E-2</v>
          </cell>
          <cell r="J592">
            <v>3.5832723298476199E-3</v>
          </cell>
          <cell r="K592">
            <v>7.2942498528041605E-2</v>
          </cell>
          <cell r="L592">
            <v>8.9663841387658899E-2</v>
          </cell>
          <cell r="M592">
            <v>9.6598565573399693E-7</v>
          </cell>
          <cell r="N592">
            <v>8.1391504607505299E-2</v>
          </cell>
          <cell r="O592">
            <v>1.1186555408749499E-6</v>
          </cell>
        </row>
        <row r="593">
          <cell r="A593" t="str">
            <v>RHES-SHELCBR</v>
          </cell>
          <cell r="B593" t="str">
            <v>VAR_cap</v>
          </cell>
          <cell r="C593" t="str">
            <v>-</v>
          </cell>
          <cell r="D593">
            <v>0.34576933847407998</v>
          </cell>
          <cell r="E593">
            <v>0.34576925781404749</v>
          </cell>
          <cell r="F593">
            <v>0.34576912339306076</v>
          </cell>
          <cell r="G593">
            <v>0.34576871731365288</v>
          </cell>
          <cell r="H593">
            <v>0.10124270325685344</v>
          </cell>
          <cell r="I593">
            <v>7.0380493277718351E-2</v>
          </cell>
          <cell r="J593">
            <v>7.3963136892299927E-2</v>
          </cell>
          <cell r="K593">
            <v>0.13533301400144218</v>
          </cell>
          <cell r="L593">
            <v>0.17475055335782494</v>
          </cell>
          <cell r="M593">
            <v>0.16260653950000764</v>
          </cell>
          <cell r="N593">
            <v>0.15555088510054266</v>
          </cell>
          <cell r="O593">
            <v>8.1393168541767091E-2</v>
          </cell>
        </row>
        <row r="594">
          <cell r="A594" t="str">
            <v>RHSA-WHELCBR</v>
          </cell>
          <cell r="B594" t="str">
            <v>VAR_fout</v>
          </cell>
          <cell r="C594" t="str">
            <v>RHSA-WHAELCB</v>
          </cell>
          <cell r="D594">
            <v>6.6446966039173363</v>
          </cell>
          <cell r="E594">
            <v>6.9687086036091248</v>
          </cell>
          <cell r="F594">
            <v>6.917183406508105</v>
          </cell>
          <cell r="G594">
            <v>4.3799060309534665</v>
          </cell>
          <cell r="H594">
            <v>2.1834310172605105</v>
          </cell>
          <cell r="I594">
            <v>1.3592471545806404</v>
          </cell>
          <cell r="J594">
            <v>0.89745492960169659</v>
          </cell>
          <cell r="K594">
            <v>1.0364608753495526</v>
          </cell>
          <cell r="L594">
            <v>2.356806912854843</v>
          </cell>
          <cell r="M594">
            <v>2.7530805461948673</v>
          </cell>
          <cell r="N594">
            <v>2.6429791351540772</v>
          </cell>
          <cell r="O594">
            <v>0.82115245949319637</v>
          </cell>
        </row>
        <row r="595">
          <cell r="A595" t="str">
            <v>RHSA-WHELCBR</v>
          </cell>
          <cell r="B595" t="str">
            <v>VAR_fin</v>
          </cell>
          <cell r="C595" t="str">
            <v>RHSA_ELC</v>
          </cell>
          <cell r="D595">
            <v>8.4110083593890348</v>
          </cell>
          <cell r="E595">
            <v>8.7988744995064678</v>
          </cell>
          <cell r="F595">
            <v>8.700859630827809</v>
          </cell>
          <cell r="G595">
            <v>5.4748825386918334</v>
          </cell>
          <cell r="H595">
            <v>2.7123366674043585</v>
          </cell>
          <cell r="I595">
            <v>1.678082906889681</v>
          </cell>
          <cell r="J595">
            <v>1.1011716927628177</v>
          </cell>
          <cell r="K595">
            <v>1.263976677255553</v>
          </cell>
          <cell r="L595">
            <v>2.8741547717742018</v>
          </cell>
          <cell r="M595">
            <v>3.3574153002376432</v>
          </cell>
          <cell r="N595">
            <v>3.2231452867732657</v>
          </cell>
          <cell r="O595">
            <v>1.0014054384063371</v>
          </cell>
        </row>
        <row r="596">
          <cell r="A596" t="str">
            <v>RHSA-WHELCBR</v>
          </cell>
          <cell r="B596" t="str">
            <v>VAR_ncap</v>
          </cell>
          <cell r="C596" t="str">
            <v>-</v>
          </cell>
          <cell r="D596">
            <v>1.52346784247725E-6</v>
          </cell>
          <cell r="E596">
            <v>3.5239147509133401E-2</v>
          </cell>
          <cell r="F596">
            <v>2.7539408757048001E-7</v>
          </cell>
          <cell r="G596">
            <v>2.9740586084944602E-7</v>
          </cell>
          <cell r="H596">
            <v>4.9544302556213303E-2</v>
          </cell>
          <cell r="I596">
            <v>6.1287960069832302E-2</v>
          </cell>
          <cell r="J596">
            <v>6.3378166280702001E-7</v>
          </cell>
          <cell r="K596">
            <v>6.6700122634064204E-2</v>
          </cell>
          <cell r="L596">
            <v>0.116840799043559</v>
          </cell>
          <cell r="M596">
            <v>8.7352829247394296E-3</v>
          </cell>
          <cell r="N596">
            <v>8.2987917774810599E-2</v>
          </cell>
          <cell r="O596">
            <v>1.9530497231652301E-6</v>
          </cell>
        </row>
        <row r="597">
          <cell r="A597" t="str">
            <v>RHSA-WHELCBR</v>
          </cell>
          <cell r="B597" t="str">
            <v>VAR_cap</v>
          </cell>
          <cell r="C597" t="str">
            <v>-</v>
          </cell>
          <cell r="D597">
            <v>0.43757011224151948</v>
          </cell>
          <cell r="E597">
            <v>0.47280918722226833</v>
          </cell>
          <cell r="F597">
            <v>0.47280908881505535</v>
          </cell>
          <cell r="G597">
            <v>0.47280781074962186</v>
          </cell>
          <cell r="H597">
            <v>0.1810751433688525</v>
          </cell>
          <cell r="I597">
            <v>0.11083233846762934</v>
          </cell>
          <cell r="J597">
            <v>0.11083048480607627</v>
          </cell>
          <cell r="K597">
            <v>0.12798811171505722</v>
          </cell>
          <cell r="L597">
            <v>0.19295799034828481</v>
          </cell>
          <cell r="M597">
            <v>0.19227553779655693</v>
          </cell>
          <cell r="N597">
            <v>0.18333710114126395</v>
          </cell>
          <cell r="O597">
            <v>9.1723999944473403E-2</v>
          </cell>
        </row>
        <row r="598">
          <cell r="A598" t="str">
            <v>ITOT-SWHLTHDH</v>
          </cell>
          <cell r="B598" t="str">
            <v>VAR_fout</v>
          </cell>
          <cell r="C598" t="str">
            <v>ITOT-SWH</v>
          </cell>
          <cell r="D598">
            <v>6.5822744260634778</v>
          </cell>
          <cell r="E598">
            <v>7.0678489000831153</v>
          </cell>
          <cell r="F598">
            <v>6.7326292063136917</v>
          </cell>
          <cell r="G598">
            <v>7.2569068548879176</v>
          </cell>
          <cell r="H598">
            <v>7.510642698739832</v>
          </cell>
          <cell r="I598">
            <v>6.7291405099842923</v>
          </cell>
          <cell r="J598">
            <v>7.5765361588505344</v>
          </cell>
          <cell r="K598">
            <v>6.9300762973152734</v>
          </cell>
          <cell r="L598">
            <v>8.5763904736836434</v>
          </cell>
          <cell r="M598">
            <v>8.1436802362192484</v>
          </cell>
          <cell r="N598">
            <v>7.0125064813736264</v>
          </cell>
          <cell r="O598">
            <v>6.8114086027084983</v>
          </cell>
        </row>
        <row r="599">
          <cell r="A599" t="str">
            <v>ITOT-SWHLTHDH</v>
          </cell>
          <cell r="B599" t="str">
            <v>VAR_fin</v>
          </cell>
          <cell r="C599" t="str">
            <v>ITOT_LTH_DH</v>
          </cell>
          <cell r="D599">
            <v>7.1200037188833001</v>
          </cell>
          <cell r="E599">
            <v>7.6289064156124047</v>
          </cell>
          <cell r="F599">
            <v>7.2438531554882424</v>
          </cell>
          <cell r="G599">
            <v>7.76657455400579</v>
          </cell>
          <cell r="H599">
            <v>7.9957698375227801</v>
          </cell>
          <cell r="I599">
            <v>7.1262336313425543</v>
          </cell>
          <cell r="J599">
            <v>7.9993950609877658</v>
          </cell>
          <cell r="K599">
            <v>7.2948171550687197</v>
          </cell>
          <cell r="L599">
            <v>9.0277794459827714</v>
          </cell>
          <cell r="M599">
            <v>8.572294985493949</v>
          </cell>
          <cell r="N599">
            <v>7.3815857698669642</v>
          </cell>
          <cell r="O599">
            <v>7.1699037923247353</v>
          </cell>
        </row>
        <row r="600">
          <cell r="A600" t="str">
            <v>ITOT-SWHLTHDH</v>
          </cell>
          <cell r="B600" t="str">
            <v>VAR_fin</v>
          </cell>
          <cell r="C600" t="str">
            <v>ITOTLTHDHC</v>
          </cell>
          <cell r="D600">
            <v>6.5822744260634778</v>
          </cell>
          <cell r="E600">
            <v>7.0678489000831153</v>
          </cell>
          <cell r="F600">
            <v>6.7326292063136917</v>
          </cell>
          <cell r="G600">
            <v>7.2569068548879176</v>
          </cell>
          <cell r="H600">
            <v>7.510642698739832</v>
          </cell>
          <cell r="I600">
            <v>6.7291405099842923</v>
          </cell>
          <cell r="J600">
            <v>7.5765361588505344</v>
          </cell>
          <cell r="K600">
            <v>6.9300762973152734</v>
          </cell>
          <cell r="L600">
            <v>8.5763904736836434</v>
          </cell>
          <cell r="M600">
            <v>8.1436802362192484</v>
          </cell>
          <cell r="N600">
            <v>7.0125064813736264</v>
          </cell>
          <cell r="O600">
            <v>6.8114086027084983</v>
          </cell>
        </row>
        <row r="601">
          <cell r="A601" t="str">
            <v>ITOT-SWHLTHDH</v>
          </cell>
          <cell r="B601" t="str">
            <v>VAR_ncap</v>
          </cell>
          <cell r="C601" t="str">
            <v>-</v>
          </cell>
          <cell r="E601">
            <v>1.2867808442619399E-2</v>
          </cell>
          <cell r="F601">
            <v>3.3055430937553497E-2</v>
          </cell>
          <cell r="G601">
            <v>6.4954497911693498E-2</v>
          </cell>
          <cell r="H601">
            <v>0.30213154724952601</v>
          </cell>
          <cell r="I601">
            <v>0.28026820053317703</v>
          </cell>
          <cell r="J601">
            <v>0.165362792993553</v>
          </cell>
          <cell r="K601">
            <v>0.33178930235096499</v>
          </cell>
          <cell r="L601">
            <v>0.274131652297254</v>
          </cell>
          <cell r="M601">
            <v>0.152194923812176</v>
          </cell>
          <cell r="N601">
            <v>0.191860979112178</v>
          </cell>
          <cell r="O601">
            <v>0.20640553273242199</v>
          </cell>
        </row>
        <row r="602">
          <cell r="A602" t="str">
            <v>ITOT-SWHLTHDH</v>
          </cell>
          <cell r="B602" t="str">
            <v>VAR_cap</v>
          </cell>
          <cell r="C602" t="str">
            <v>-</v>
          </cell>
          <cell r="D602">
            <v>0.79547229253225304</v>
          </cell>
          <cell r="E602">
            <v>0.54438772608518238</v>
          </cell>
          <cell r="F602">
            <v>0.56560642518281801</v>
          </cell>
          <cell r="G602">
            <v>0.61681625610013402</v>
          </cell>
          <cell r="H602">
            <v>0.50052863300012695</v>
          </cell>
          <cell r="I602">
            <v>0.6178600318069144</v>
          </cell>
          <cell r="J602">
            <v>0.7232027702468401</v>
          </cell>
          <cell r="K602">
            <v>0.73704390433912026</v>
          </cell>
          <cell r="L602">
            <v>0.74968166460524455</v>
          </cell>
          <cell r="M602">
            <v>0.71531194445576707</v>
          </cell>
          <cell r="N602">
            <v>0.52859388524936812</v>
          </cell>
          <cell r="O602">
            <v>0.50752134741399324</v>
          </cell>
        </row>
        <row r="603">
          <cell r="A603" t="str">
            <v>RHES-SHCONBR2</v>
          </cell>
          <cell r="B603" t="str">
            <v>VAR_fout</v>
          </cell>
          <cell r="C603" t="str">
            <v>RHES-SHCON</v>
          </cell>
          <cell r="D603">
            <v>0.41003026332152426</v>
          </cell>
          <cell r="E603">
            <v>0.82067157779080047</v>
          </cell>
          <cell r="F603">
            <v>0.82057370927032758</v>
          </cell>
          <cell r="G603">
            <v>1.7485198344929704</v>
          </cell>
          <cell r="H603">
            <v>1.9411673678555965</v>
          </cell>
          <cell r="I603">
            <v>3.4410288110584055</v>
          </cell>
          <cell r="J603">
            <v>3.4410018255543426</v>
          </cell>
          <cell r="K603">
            <v>3.7848472541473166</v>
          </cell>
          <cell r="L603">
            <v>4.6680555558788761</v>
          </cell>
          <cell r="M603">
            <v>4.6680555842107871</v>
          </cell>
          <cell r="N603">
            <v>4.667977555047707</v>
          </cell>
          <cell r="O603">
            <v>3.3655049815011426</v>
          </cell>
        </row>
        <row r="604">
          <cell r="A604" t="str">
            <v>RHES-SHCONBR2</v>
          </cell>
          <cell r="B604" t="str">
            <v>VAR_fin</v>
          </cell>
          <cell r="C604" t="str">
            <v>CON</v>
          </cell>
          <cell r="D604">
            <v>0.41003026332152426</v>
          </cell>
          <cell r="E604">
            <v>0.82067157779080047</v>
          </cell>
          <cell r="F604">
            <v>0.82057370927032758</v>
          </cell>
          <cell r="G604">
            <v>1.7485198344929704</v>
          </cell>
          <cell r="H604">
            <v>1.9411673678555965</v>
          </cell>
          <cell r="I604">
            <v>3.4410288110584055</v>
          </cell>
          <cell r="J604">
            <v>3.4410018255543426</v>
          </cell>
          <cell r="K604">
            <v>3.7848472541473166</v>
          </cell>
          <cell r="L604">
            <v>4.6680555558788761</v>
          </cell>
          <cell r="M604">
            <v>4.6680555842107871</v>
          </cell>
          <cell r="N604">
            <v>4.667977555047707</v>
          </cell>
          <cell r="O604">
            <v>3.3655049815011426</v>
          </cell>
        </row>
        <row r="605">
          <cell r="A605" t="str">
            <v>RHES-SHCONBR2</v>
          </cell>
          <cell r="B605" t="str">
            <v>VAR_ncap</v>
          </cell>
          <cell r="C605" t="str">
            <v>-</v>
          </cell>
          <cell r="D605">
            <v>3.3149490069858997E-2</v>
          </cell>
          <cell r="E605">
            <v>3.3149490176832101E-2</v>
          </cell>
          <cell r="F605">
            <v>5.7949032396448002E-8</v>
          </cell>
          <cell r="G605">
            <v>7.4963375535777393E-2</v>
          </cell>
          <cell r="H605">
            <v>1.5564866123740801E-2</v>
          </cell>
          <cell r="I605">
            <v>0.121168306649573</v>
          </cell>
          <cell r="J605">
            <v>2.51059643347971E-8</v>
          </cell>
          <cell r="K605">
            <v>6.0377843596428199E-2</v>
          </cell>
          <cell r="L605">
            <v>0.125182034400701</v>
          </cell>
          <cell r="M605">
            <v>5.4848123401107798E-2</v>
          </cell>
          <cell r="N605">
            <v>3.1754531906588002E-2</v>
          </cell>
          <cell r="O605">
            <v>1.0682597602017999E-8</v>
          </cell>
        </row>
        <row r="606">
          <cell r="A606" t="str">
            <v>RHES-SHCONBR2</v>
          </cell>
          <cell r="B606" t="str">
            <v>VAR_cap</v>
          </cell>
          <cell r="C606" t="str">
            <v>-</v>
          </cell>
          <cell r="D606">
            <v>3.3149490069858997E-2</v>
          </cell>
          <cell r="E606">
            <v>6.6298980246691203E-2</v>
          </cell>
          <cell r="F606">
            <v>6.6299038195723595E-2</v>
          </cell>
          <cell r="G606">
            <v>0.141262413731501</v>
          </cell>
          <cell r="H606">
            <v>0.156827279855242</v>
          </cell>
          <cell r="I606">
            <v>0.27799558650481399</v>
          </cell>
          <cell r="J606">
            <v>0.27799561161077901</v>
          </cell>
          <cell r="K606">
            <v>0.305769608107678</v>
          </cell>
          <cell r="L606">
            <v>0.37714355216039502</v>
          </cell>
          <cell r="M606">
            <v>0.37714119927751399</v>
          </cell>
          <cell r="N606">
            <v>0.37711884934191903</v>
          </cell>
          <cell r="O606">
            <v>0.27216256909338699</v>
          </cell>
        </row>
        <row r="607">
          <cell r="A607" t="str">
            <v>ITOT-SWHCONBR4</v>
          </cell>
          <cell r="B607" t="str">
            <v>VAR_fout</v>
          </cell>
          <cell r="C607" t="str">
            <v>ITOT-ELS</v>
          </cell>
          <cell r="H607">
            <v>8.4840435992285455E-5</v>
          </cell>
          <cell r="I607">
            <v>8.493312333061053E-5</v>
          </cell>
          <cell r="J607">
            <v>8.510131076184441E-5</v>
          </cell>
          <cell r="K607">
            <v>2.8937620086319968E-3</v>
          </cell>
          <cell r="L607">
            <v>2.893089488280431E-3</v>
          </cell>
          <cell r="M607">
            <v>1.7005931478836351E-2</v>
          </cell>
          <cell r="N607">
            <v>1.6965255416624515E-2</v>
          </cell>
          <cell r="O607">
            <v>1.6870486600966902E-2</v>
          </cell>
        </row>
        <row r="608">
          <cell r="A608" t="str">
            <v>ITOT-SWHCONBR4</v>
          </cell>
          <cell r="B608" t="str">
            <v>VAR_fout</v>
          </cell>
          <cell r="C608" t="str">
            <v>ITOT-SWHC</v>
          </cell>
          <cell r="H608">
            <v>9.1174100616991092E-4</v>
          </cell>
          <cell r="I608">
            <v>9.1273707421359073E-4</v>
          </cell>
          <cell r="J608">
            <v>9.1454450690750348E-4</v>
          </cell>
          <cell r="K608">
            <v>3.1097924645346043E-2</v>
          </cell>
          <cell r="L608">
            <v>3.1090697379540129E-2</v>
          </cell>
          <cell r="M608">
            <v>0.18275489624759458</v>
          </cell>
          <cell r="N608">
            <v>0.18231776938168107</v>
          </cell>
          <cell r="O608">
            <v>0.18129933266184775</v>
          </cell>
        </row>
        <row r="609">
          <cell r="A609" t="str">
            <v>ITOT-SWHCONBR4</v>
          </cell>
          <cell r="B609" t="str">
            <v>VAR_fin</v>
          </cell>
          <cell r="C609" t="str">
            <v>CON</v>
          </cell>
          <cell r="H609">
            <v>9.9658144216219495E-4</v>
          </cell>
          <cell r="I609">
            <v>9.9767019754420016E-4</v>
          </cell>
          <cell r="J609">
            <v>9.9964581766934799E-4</v>
          </cell>
          <cell r="K609">
            <v>3.399168665397808E-2</v>
          </cell>
          <cell r="L609">
            <v>3.398378686782056E-2</v>
          </cell>
          <cell r="M609">
            <v>0.19976082772643092</v>
          </cell>
          <cell r="N609">
            <v>0.19928302479830531</v>
          </cell>
          <cell r="O609">
            <v>0.19816981926281446</v>
          </cell>
        </row>
        <row r="610">
          <cell r="A610" t="str">
            <v>ITOT-SWHCONBR4</v>
          </cell>
          <cell r="B610" t="str">
            <v>VAR_ncap</v>
          </cell>
          <cell r="C610" t="str">
            <v>-</v>
          </cell>
          <cell r="H610">
            <v>5.3664293452475298E-5</v>
          </cell>
          <cell r="I610">
            <v>1.05380791649426E-7</v>
          </cell>
          <cell r="J610">
            <v>1.65138976341805E-7</v>
          </cell>
          <cell r="K610">
            <v>1.8479690075492901E-3</v>
          </cell>
          <cell r="L610">
            <v>3.5150572333560001E-7</v>
          </cell>
          <cell r="M610">
            <v>9.0163449013246095E-3</v>
          </cell>
          <cell r="N610">
            <v>1.4952017396922699E-3</v>
          </cell>
          <cell r="O610">
            <v>2.6709739322545599E-4</v>
          </cell>
        </row>
        <row r="611">
          <cell r="A611" t="str">
            <v>ITOT-SWHCONBR4</v>
          </cell>
          <cell r="B611" t="str">
            <v>VAR_cap</v>
          </cell>
          <cell r="C611" t="str">
            <v>-</v>
          </cell>
          <cell r="H611">
            <v>5.3664293452475298E-5</v>
          </cell>
          <cell r="I611">
            <v>5.3769674244124697E-5</v>
          </cell>
          <cell r="J611">
            <v>5.3934813220466501E-5</v>
          </cell>
          <cell r="K611">
            <v>1.8482395273172799E-3</v>
          </cell>
          <cell r="L611">
            <v>1.8484799642779E-3</v>
          </cell>
          <cell r="M611">
            <v>1.0864665414597199E-2</v>
          </cell>
          <cell r="N611">
            <v>1.0839102539357701E-2</v>
          </cell>
          <cell r="O611">
            <v>1.07786440342423E-2</v>
          </cell>
        </row>
        <row r="612">
          <cell r="A612" t="str">
            <v>D-ITOT_NKEV_GAS_ELC_CHP</v>
          </cell>
          <cell r="B612" t="str">
            <v>VAR_fout</v>
          </cell>
          <cell r="C612" t="str">
            <v>ITOT_ELC</v>
          </cell>
          <cell r="D612">
            <v>0.66878797481010988</v>
          </cell>
          <cell r="E612">
            <v>0.42295285334091015</v>
          </cell>
          <cell r="F612">
            <v>5.111872887845386E-2</v>
          </cell>
          <cell r="G612">
            <v>0.35714426865402654</v>
          </cell>
          <cell r="H612">
            <v>3.1149090192707125E-2</v>
          </cell>
          <cell r="I612">
            <v>0.66487782514582239</v>
          </cell>
          <cell r="J612">
            <v>0.2363612616146557</v>
          </cell>
          <cell r="K612">
            <v>0.66200944692958441</v>
          </cell>
          <cell r="L612">
            <v>0.65140354066505068</v>
          </cell>
          <cell r="M612">
            <v>0.38278275622462404</v>
          </cell>
          <cell r="N612">
            <v>0.66308323252058998</v>
          </cell>
          <cell r="O612">
            <v>0.66145189137587224</v>
          </cell>
        </row>
        <row r="613">
          <cell r="A613" t="str">
            <v>D-ITOT_NKEV_GAS_ELC_CHP</v>
          </cell>
          <cell r="B613" t="str">
            <v>VAR_fout</v>
          </cell>
          <cell r="C613" t="str">
            <v>ELC5</v>
          </cell>
          <cell r="D613">
            <v>1.1748114931674207E-3</v>
          </cell>
          <cell r="E613">
            <v>7.1290213847486836E-4</v>
          </cell>
          <cell r="F613">
            <v>6.2036300515026441E-4</v>
          </cell>
          <cell r="G613">
            <v>1.5108000857486511E-3</v>
          </cell>
          <cell r="H613">
            <v>0.18076093377367572</v>
          </cell>
          <cell r="I613">
            <v>5.0945130208690289E-3</v>
          </cell>
          <cell r="J613">
            <v>0.43361034287097866</v>
          </cell>
          <cell r="K613">
            <v>7.9626864321566647E-3</v>
          </cell>
          <cell r="L613">
            <v>1.8569000464795118E-2</v>
          </cell>
          <cell r="M613">
            <v>5.7170643574946355E-3</v>
          </cell>
          <cell r="N613">
            <v>6.8908676794279767E-3</v>
          </cell>
          <cell r="O613">
            <v>8.5252928556839355E-3</v>
          </cell>
        </row>
        <row r="614">
          <cell r="A614" t="str">
            <v>D-ITOT_NKEV_GAS_ELC_CHP</v>
          </cell>
          <cell r="B614" t="str">
            <v>VAR_fin</v>
          </cell>
          <cell r="C614" t="str">
            <v>ITOT_NKEV_GAS_ELC_CHP</v>
          </cell>
          <cell r="D614">
            <v>0.6699627863032771</v>
          </cell>
          <cell r="E614">
            <v>0.42366575547938495</v>
          </cell>
          <cell r="F614">
            <v>5.1736277226681289E-2</v>
          </cell>
          <cell r="G614">
            <v>0.35865506873977532</v>
          </cell>
          <cell r="H614">
            <v>0.21191002396638284</v>
          </cell>
          <cell r="I614">
            <v>0.66997233816669144</v>
          </cell>
          <cell r="J614">
            <v>0.6699716044856342</v>
          </cell>
          <cell r="K614">
            <v>0.66997213336174144</v>
          </cell>
          <cell r="L614">
            <v>0.66997254112984639</v>
          </cell>
          <cell r="M614">
            <v>0.38849982058211813</v>
          </cell>
          <cell r="N614">
            <v>0.66997410020001802</v>
          </cell>
          <cell r="O614">
            <v>0.66997718423155617</v>
          </cell>
        </row>
        <row r="615">
          <cell r="A615" t="str">
            <v>SCOM-SHELCBR</v>
          </cell>
          <cell r="B615" t="str">
            <v>VAR_fout</v>
          </cell>
          <cell r="C615" t="str">
            <v>SCOM-SHAELCB</v>
          </cell>
          <cell r="D615">
            <v>2.3940358710356917</v>
          </cell>
          <cell r="E615">
            <v>0.28356981979295631</v>
          </cell>
          <cell r="F615">
            <v>2.2864007712910399</v>
          </cell>
          <cell r="G615">
            <v>1.8716476965988353</v>
          </cell>
          <cell r="H615">
            <v>1.5805908189108957</v>
          </cell>
          <cell r="I615">
            <v>1.3353719214387749</v>
          </cell>
          <cell r="J615">
            <v>1.0345153919729082</v>
          </cell>
          <cell r="K615">
            <v>1.6186137056990635</v>
          </cell>
          <cell r="L615">
            <v>1.5943414897727184</v>
          </cell>
          <cell r="M615">
            <v>1.4145823948859317</v>
          </cell>
          <cell r="N615">
            <v>0.67711382248128305</v>
          </cell>
          <cell r="O615">
            <v>0.67720459438691871</v>
          </cell>
        </row>
        <row r="616">
          <cell r="A616" t="str">
            <v>SCOM-SHELCBR</v>
          </cell>
          <cell r="B616" t="str">
            <v>VAR_fin</v>
          </cell>
          <cell r="C616" t="str">
            <v>SCOM_ELC</v>
          </cell>
          <cell r="D616">
            <v>2.6236009545596652</v>
          </cell>
          <cell r="E616">
            <v>0.3099123713584222</v>
          </cell>
          <cell r="F616">
            <v>2.4885994789562322</v>
          </cell>
          <cell r="G616">
            <v>2.0234029152419817</v>
          </cell>
          <cell r="H616">
            <v>1.6972787317164</v>
          </cell>
          <cell r="I616">
            <v>1.4243967162013604</v>
          </cell>
          <cell r="J616">
            <v>1.0961752497726176</v>
          </cell>
          <cell r="K616">
            <v>1.7038039007358556</v>
          </cell>
          <cell r="L616">
            <v>1.678254199760757</v>
          </cell>
          <cell r="M616">
            <v>1.489034099879927</v>
          </cell>
          <cell r="N616">
            <v>0.71275139208556093</v>
          </cell>
          <cell r="O616">
            <v>0.7128469414599149</v>
          </cell>
        </row>
        <row r="617">
          <cell r="A617" t="str">
            <v>SCOM-SHELCBR</v>
          </cell>
          <cell r="B617" t="str">
            <v>VAR_ncap</v>
          </cell>
          <cell r="C617" t="str">
            <v>-</v>
          </cell>
          <cell r="D617">
            <v>3.1074020087945401E-7</v>
          </cell>
          <cell r="E617">
            <v>3.7002681424152898E-7</v>
          </cell>
          <cell r="F617">
            <v>0.12810200153756199</v>
          </cell>
          <cell r="G617">
            <v>8.1734396629290203E-6</v>
          </cell>
          <cell r="H617">
            <v>4.5623844733226199E-2</v>
          </cell>
          <cell r="I617">
            <v>8.2845614453612396E-2</v>
          </cell>
          <cell r="J617">
            <v>2.98738042204514E-6</v>
          </cell>
          <cell r="K617">
            <v>0.154766917124599</v>
          </cell>
          <cell r="L617">
            <v>2.93075818346295E-2</v>
          </cell>
          <cell r="M617">
            <v>7.3857451433322803E-6</v>
          </cell>
          <cell r="N617">
            <v>2.4849446750237401E-2</v>
          </cell>
          <cell r="O617">
            <v>4.4015622247354801E-2</v>
          </cell>
        </row>
        <row r="618">
          <cell r="A618" t="str">
            <v>SCOM-SHELCBR</v>
          </cell>
          <cell r="B618" t="str">
            <v>VAR_cap</v>
          </cell>
          <cell r="C618" t="str">
            <v>-</v>
          </cell>
          <cell r="D618">
            <v>0.18498835909164288</v>
          </cell>
          <cell r="E618">
            <v>4.857573750328012E-2</v>
          </cell>
          <cell r="F618">
            <v>0.176677604757872</v>
          </cell>
          <cell r="G618">
            <v>0.17668506287889196</v>
          </cell>
          <cell r="H618">
            <v>0.18632938417095379</v>
          </cell>
          <cell r="I618">
            <v>0.15537594735696128</v>
          </cell>
          <cell r="J618">
            <v>0.12226718053285407</v>
          </cell>
          <cell r="K618">
            <v>0.23761345046612278</v>
          </cell>
          <cell r="L618">
            <v>0.19680520878343577</v>
          </cell>
          <cell r="M618">
            <v>0.18407536268874028</v>
          </cell>
          <cell r="N618">
            <v>7.2282582520284716E-2</v>
          </cell>
          <cell r="O618">
            <v>6.8870783298468061E-2</v>
          </cell>
        </row>
        <row r="619">
          <cell r="A619" t="str">
            <v>RHES-SHCONBR3</v>
          </cell>
          <cell r="B619" t="str">
            <v>VAR_fout</v>
          </cell>
          <cell r="C619" t="str">
            <v>RHES-SHCON</v>
          </cell>
          <cell r="D619">
            <v>0.40596629627598013</v>
          </cell>
          <cell r="E619">
            <v>1.0840284665641897</v>
          </cell>
          <cell r="F619">
            <v>1.0839189104518072</v>
          </cell>
          <cell r="G619">
            <v>1.0839781955413825</v>
          </cell>
          <cell r="H619">
            <v>1.0839718026816056</v>
          </cell>
          <cell r="I619">
            <v>1.0839920915715653</v>
          </cell>
          <cell r="J619">
            <v>1.083980458199695</v>
          </cell>
          <cell r="K619">
            <v>0.59616828715176573</v>
          </cell>
          <cell r="L619">
            <v>2.350987521829718E-4</v>
          </cell>
          <cell r="M619">
            <v>2.4808882905651299E-4</v>
          </cell>
          <cell r="N619">
            <v>2.4051168863795623E-4</v>
          </cell>
          <cell r="O619">
            <v>2.4111449272681804E-4</v>
          </cell>
        </row>
        <row r="620">
          <cell r="A620" t="str">
            <v>RHES-SHCONBR3</v>
          </cell>
          <cell r="B620" t="str">
            <v>VAR_fin</v>
          </cell>
          <cell r="C620" t="str">
            <v>CON</v>
          </cell>
          <cell r="D620">
            <v>0.40596629627598013</v>
          </cell>
          <cell r="E620">
            <v>1.0840284665641897</v>
          </cell>
          <cell r="F620">
            <v>1.0839189104518072</v>
          </cell>
          <cell r="G620">
            <v>1.0839781955413825</v>
          </cell>
          <cell r="H620">
            <v>1.0839718026816056</v>
          </cell>
          <cell r="I620">
            <v>1.0839920915715653</v>
          </cell>
          <cell r="J620">
            <v>1.083980458199695</v>
          </cell>
          <cell r="K620">
            <v>0.59616828715176573</v>
          </cell>
          <cell r="L620">
            <v>2.350987521829718E-4</v>
          </cell>
          <cell r="M620">
            <v>2.4808882905651299E-4</v>
          </cell>
          <cell r="N620">
            <v>2.4051168863795623E-4</v>
          </cell>
          <cell r="O620">
            <v>2.4111449272681804E-4</v>
          </cell>
        </row>
        <row r="621">
          <cell r="A621" t="str">
            <v>RHES-SHCONBR3</v>
          </cell>
          <cell r="B621" t="str">
            <v>VAR_ncap</v>
          </cell>
          <cell r="C621" t="str">
            <v>-</v>
          </cell>
          <cell r="D621">
            <v>3.2820853818876297E-2</v>
          </cell>
          <cell r="E621">
            <v>5.47541234568042E-2</v>
          </cell>
          <cell r="G621">
            <v>1.18628366993356E-8</v>
          </cell>
          <cell r="I621">
            <v>1.24400329016845E-8</v>
          </cell>
          <cell r="K621">
            <v>8.1695474182618295E-8</v>
          </cell>
          <cell r="L621">
            <v>1.84968320382392E-5</v>
          </cell>
          <cell r="M621">
            <v>1.8753332062342899E-7</v>
          </cell>
          <cell r="N621">
            <v>2.7437715306828101E-7</v>
          </cell>
          <cell r="O621">
            <v>1.08511952900523E-8</v>
          </cell>
        </row>
        <row r="622">
          <cell r="A622" t="str">
            <v>RHES-SHCONBR3</v>
          </cell>
          <cell r="B622" t="str">
            <v>VAR_cap</v>
          </cell>
          <cell r="C622" t="str">
            <v>-</v>
          </cell>
          <cell r="D622">
            <v>3.2820853818876297E-2</v>
          </cell>
          <cell r="E622">
            <v>8.7574977275680504E-2</v>
          </cell>
          <cell r="F622">
            <v>8.7574977275680504E-2</v>
          </cell>
          <cell r="G622">
            <v>8.7574989138517204E-2</v>
          </cell>
          <cell r="H622">
            <v>8.7574989138517204E-2</v>
          </cell>
          <cell r="I622">
            <v>8.7575001578550096E-2</v>
          </cell>
          <cell r="J622">
            <v>8.7575001578550096E-2</v>
          </cell>
          <cell r="K622">
            <v>4.8163141972883801E-2</v>
          </cell>
          <cell r="L622">
            <v>1.85996475444525E-5</v>
          </cell>
          <cell r="M622">
            <v>1.8778500865946901E-5</v>
          </cell>
          <cell r="N622">
            <v>1.9050930532240701E-5</v>
          </cell>
          <cell r="O622">
            <v>1.90512891814036E-5</v>
          </cell>
        </row>
        <row r="623">
          <cell r="A623" t="str">
            <v>ITOT-SWHCONBR5</v>
          </cell>
          <cell r="B623" t="str">
            <v>VAR_fout</v>
          </cell>
          <cell r="C623" t="str">
            <v>ITOT-ELS</v>
          </cell>
          <cell r="H623">
            <v>6.8354043081402489E-5</v>
          </cell>
          <cell r="I623">
            <v>6.906492991328845E-5</v>
          </cell>
          <cell r="J623">
            <v>6.9565700183609947E-5</v>
          </cell>
          <cell r="K623">
            <v>1.3289603842126801E-4</v>
          </cell>
          <cell r="L623">
            <v>1.3111787581941128E-4</v>
          </cell>
          <cell r="M623">
            <v>1.4928162813790415E-4</v>
          </cell>
          <cell r="N623">
            <v>1.565878520235785E-4</v>
          </cell>
          <cell r="O623">
            <v>2.6813666324664471E-4</v>
          </cell>
        </row>
        <row r="624">
          <cell r="A624" t="str">
            <v>ITOT-SWHCONBR5</v>
          </cell>
          <cell r="B624" t="str">
            <v>VAR_fout</v>
          </cell>
          <cell r="C624" t="str">
            <v>ITOT-SWHC</v>
          </cell>
          <cell r="H624">
            <v>3.3526813806853453E-4</v>
          </cell>
          <cell r="I624">
            <v>3.3875495016858902E-4</v>
          </cell>
          <cell r="J624">
            <v>3.4121116648824112E-4</v>
          </cell>
          <cell r="K624">
            <v>6.5183865283757606E-4</v>
          </cell>
          <cell r="L624">
            <v>6.4311698491812742E-4</v>
          </cell>
          <cell r="M624">
            <v>7.3220794641263589E-4</v>
          </cell>
          <cell r="N624">
            <v>7.6804407209059668E-4</v>
          </cell>
          <cell r="O624">
            <v>1.3151772123786976E-3</v>
          </cell>
        </row>
        <row r="625">
          <cell r="A625" t="str">
            <v>ITOT-SWHCONBR5</v>
          </cell>
          <cell r="B625" t="str">
            <v>VAR_fin</v>
          </cell>
          <cell r="C625" t="str">
            <v>CON</v>
          </cell>
          <cell r="H625">
            <v>4.0362218114993746E-4</v>
          </cell>
          <cell r="I625">
            <v>4.0781988008187778E-4</v>
          </cell>
          <cell r="J625">
            <v>4.1077686667185127E-4</v>
          </cell>
          <cell r="K625">
            <v>7.8473469125884382E-4</v>
          </cell>
          <cell r="L625">
            <v>7.7423486073753957E-4</v>
          </cell>
          <cell r="M625">
            <v>8.8148957455054034E-4</v>
          </cell>
          <cell r="N625">
            <v>9.2463192411417524E-4</v>
          </cell>
          <cell r="O625">
            <v>1.5833138756253429E-3</v>
          </cell>
        </row>
        <row r="626">
          <cell r="A626" t="str">
            <v>ITOT-SWHCONBR5</v>
          </cell>
          <cell r="B626" t="str">
            <v>VAR_ncap</v>
          </cell>
          <cell r="C626" t="str">
            <v>-</v>
          </cell>
          <cell r="H626">
            <v>2.1595391082996E-5</v>
          </cell>
          <cell r="I626">
            <v>1.35510174164108E-7</v>
          </cell>
          <cell r="J626">
            <v>2.1325136890215099E-7</v>
          </cell>
          <cell r="K626">
            <v>4.1448861393320598E-5</v>
          </cell>
          <cell r="L626">
            <v>2.27508009444636E-7</v>
          </cell>
          <cell r="M626">
            <v>5.4027934362580101E-6</v>
          </cell>
          <cell r="N626">
            <v>3.7113090583068697E-5</v>
          </cell>
          <cell r="O626">
            <v>4.26835668091788E-5</v>
          </cell>
        </row>
        <row r="627">
          <cell r="A627" t="str">
            <v>ITOT-SWHCONBR5</v>
          </cell>
          <cell r="B627" t="str">
            <v>VAR_cap</v>
          </cell>
          <cell r="C627" t="str">
            <v>-</v>
          </cell>
          <cell r="H627">
            <v>2.1595391082996E-5</v>
          </cell>
          <cell r="I627">
            <v>2.1730901257160099E-5</v>
          </cell>
          <cell r="J627">
            <v>2.19441526260623E-5</v>
          </cell>
          <cell r="K627">
            <v>4.17976229363868E-5</v>
          </cell>
          <cell r="L627">
            <v>4.18821876310222E-5</v>
          </cell>
          <cell r="M627">
            <v>4.7079162839023198E-5</v>
          </cell>
          <cell r="N627">
            <v>5.0012770922080901E-5</v>
          </cell>
          <cell r="O627">
            <v>8.5199450828505599E-5</v>
          </cell>
        </row>
        <row r="628">
          <cell r="A628" t="str">
            <v>RHES-SHSTG-ELC</v>
          </cell>
          <cell r="B628" t="str">
            <v>VAR_fout</v>
          </cell>
          <cell r="C628" t="str">
            <v>RHES-SHAELCB</v>
          </cell>
          <cell r="D628">
            <v>1.1941746918696291E-7</v>
          </cell>
          <cell r="E628">
            <v>0.68713598949986465</v>
          </cell>
          <cell r="F628">
            <v>0.63492919038447826</v>
          </cell>
          <cell r="G628">
            <v>0.61330714902740213</v>
          </cell>
          <cell r="H628">
            <v>0.22829925998791564</v>
          </cell>
          <cell r="I628">
            <v>0.12913874508075091</v>
          </cell>
          <cell r="J628">
            <v>0.14836972754233607</v>
          </cell>
          <cell r="K628">
            <v>0.2477359586112732</v>
          </cell>
          <cell r="L628">
            <v>0.34135240062982541</v>
          </cell>
          <cell r="M628">
            <v>0.28186405563078681</v>
          </cell>
          <cell r="N628">
            <v>0.26757366392105719</v>
          </cell>
          <cell r="O628">
            <v>0.14228820579877197</v>
          </cell>
        </row>
        <row r="629">
          <cell r="A629" t="str">
            <v>RHES-SHSTG-ELC</v>
          </cell>
          <cell r="B629" t="str">
            <v>VAR_fin</v>
          </cell>
          <cell r="C629" t="str">
            <v>RHES-SHAELCB</v>
          </cell>
          <cell r="D629">
            <v>2.8588338233351335E-7</v>
          </cell>
          <cell r="E629">
            <v>0.68715930166952377</v>
          </cell>
          <cell r="F629">
            <v>0.63495425871189193</v>
          </cell>
          <cell r="G629">
            <v>0.6133304052092341</v>
          </cell>
          <cell r="H629">
            <v>0.22830704714316374</v>
          </cell>
          <cell r="I629">
            <v>0.12914377028330457</v>
          </cell>
          <cell r="J629">
            <v>0.14837486052738336</v>
          </cell>
          <cell r="K629">
            <v>0.24774529564930273</v>
          </cell>
          <cell r="L629">
            <v>0.34136549990960707</v>
          </cell>
          <cell r="M629">
            <v>0.28187601914347044</v>
          </cell>
          <cell r="N629">
            <v>0.26758527769807683</v>
          </cell>
          <cell r="O629">
            <v>0.14229464520225127</v>
          </cell>
        </row>
        <row r="630">
          <cell r="A630" t="str">
            <v>RHES-SHSTG-ELC</v>
          </cell>
          <cell r="B630" t="str">
            <v>VAR_ncap</v>
          </cell>
          <cell r="C630" t="str">
            <v>-</v>
          </cell>
          <cell r="D630">
            <v>2.6687142986606201E-3</v>
          </cell>
          <cell r="E630">
            <v>5.8352718359133901E-2</v>
          </cell>
          <cell r="F630">
            <v>8.4995899949294694E-6</v>
          </cell>
          <cell r="G630">
            <v>8.6089520630410899E-6</v>
          </cell>
          <cell r="H630">
            <v>1.9133566803613899E-5</v>
          </cell>
          <cell r="I630">
            <v>1.24004891481684E-2</v>
          </cell>
          <cell r="J630">
            <v>6.4657260385150796E-4</v>
          </cell>
          <cell r="K630">
            <v>1.0870866481069099E-2</v>
          </cell>
          <cell r="L630">
            <v>1.7560794987975199E-2</v>
          </cell>
          <cell r="M630">
            <v>3.5701274907706099E-4</v>
          </cell>
          <cell r="N630">
            <v>1.32616428245712E-2</v>
          </cell>
          <cell r="O630">
            <v>8.1504101446257097E-4</v>
          </cell>
        </row>
        <row r="631">
          <cell r="A631" t="str">
            <v>RHES-SHSTG-ELC</v>
          </cell>
          <cell r="B631" t="str">
            <v>VAR_cap</v>
          </cell>
          <cell r="C631" t="str">
            <v>-</v>
          </cell>
          <cell r="D631">
            <v>2.6687142986606201E-3</v>
          </cell>
          <cell r="E631">
            <v>6.1018088316620832E-2</v>
          </cell>
          <cell r="F631">
            <v>6.1018025389171997E-2</v>
          </cell>
          <cell r="G631">
            <v>6.1018069336989236E-2</v>
          </cell>
          <cell r="H631">
            <v>1.7866181286351902E-2</v>
          </cell>
          <cell r="I631">
            <v>1.2420074753676019E-2</v>
          </cell>
          <cell r="J631">
            <v>1.305242018267328E-2</v>
          </cell>
          <cell r="K631">
            <v>2.3882174225226774E-2</v>
          </cell>
          <cell r="L631">
            <v>3.0838326312137721E-2</v>
          </cell>
          <cell r="M631">
            <v>2.8695167340078924E-2</v>
          </cell>
          <cell r="N631">
            <v>2.7450040394336517E-2</v>
          </cell>
          <cell r="O631">
            <v>1.4363511874695397E-2</v>
          </cell>
        </row>
        <row r="632">
          <cell r="A632" t="str">
            <v>RHES-SHCONBR4</v>
          </cell>
          <cell r="B632" t="str">
            <v>VAR_fout</v>
          </cell>
          <cell r="C632" t="str">
            <v>RHES-SHCON</v>
          </cell>
          <cell r="E632">
            <v>0.42669746089346072</v>
          </cell>
          <cell r="F632">
            <v>0.42662440953903447</v>
          </cell>
          <cell r="G632">
            <v>0.42665978937309412</v>
          </cell>
          <cell r="H632">
            <v>0.42666047684334951</v>
          </cell>
          <cell r="I632">
            <v>0.42666968788244369</v>
          </cell>
          <cell r="J632">
            <v>0.42666515225619167</v>
          </cell>
          <cell r="K632">
            <v>0.28795855878583398</v>
          </cell>
          <cell r="L632">
            <v>1.0989104525091869E-4</v>
          </cell>
          <cell r="M632">
            <v>1.2569900511673384E-4</v>
          </cell>
          <cell r="N632">
            <v>1.2163776434649933E-4</v>
          </cell>
          <cell r="O632">
            <v>1.2314789992226859E-4</v>
          </cell>
        </row>
        <row r="633">
          <cell r="A633" t="str">
            <v>RHES-SHCONBR4</v>
          </cell>
          <cell r="B633" t="str">
            <v>VAR_fin</v>
          </cell>
          <cell r="C633" t="str">
            <v>CON</v>
          </cell>
          <cell r="E633">
            <v>0.42669746089346072</v>
          </cell>
          <cell r="F633">
            <v>0.42662440953903447</v>
          </cell>
          <cell r="G633">
            <v>0.42665978937309412</v>
          </cell>
          <cell r="H633">
            <v>0.42666047684334951</v>
          </cell>
          <cell r="I633">
            <v>0.42666968788244369</v>
          </cell>
          <cell r="J633">
            <v>0.42666515225619167</v>
          </cell>
          <cell r="K633">
            <v>0.28795855878583398</v>
          </cell>
          <cell r="L633">
            <v>1.0989104525091869E-4</v>
          </cell>
          <cell r="M633">
            <v>1.2569900511673384E-4</v>
          </cell>
          <cell r="N633">
            <v>1.2163776434649933E-4</v>
          </cell>
          <cell r="O633">
            <v>1.2314789992226859E-4</v>
          </cell>
        </row>
        <row r="634">
          <cell r="A634" t="str">
            <v>RHES-SHCONBR4</v>
          </cell>
          <cell r="B634" t="str">
            <v>VAR_ncap</v>
          </cell>
          <cell r="C634" t="str">
            <v>-</v>
          </cell>
          <cell r="E634">
            <v>3.4470630708611102E-2</v>
          </cell>
          <cell r="K634">
            <v>5.8898405411206798E-8</v>
          </cell>
          <cell r="L634">
            <v>8.4302663259951105E-6</v>
          </cell>
          <cell r="M634">
            <v>3.9461564094904598E-7</v>
          </cell>
          <cell r="N634">
            <v>5.5671904405835702E-7</v>
          </cell>
          <cell r="O634">
            <v>1.13417875390566E-8</v>
          </cell>
        </row>
        <row r="635">
          <cell r="A635" t="str">
            <v>RHES-SHCONBR4</v>
          </cell>
          <cell r="B635" t="str">
            <v>VAR_cap</v>
          </cell>
          <cell r="C635" t="str">
            <v>-</v>
          </cell>
          <cell r="E635">
            <v>3.4470630708611102E-2</v>
          </cell>
          <cell r="F635">
            <v>3.4470630708611102E-2</v>
          </cell>
          <cell r="G635">
            <v>3.4470630708611102E-2</v>
          </cell>
          <cell r="H635">
            <v>3.4470630708611102E-2</v>
          </cell>
          <cell r="I635">
            <v>3.4470630708611102E-2</v>
          </cell>
          <cell r="J635">
            <v>3.4470630708611102E-2</v>
          </cell>
          <cell r="K635">
            <v>2.3263006460065301E-2</v>
          </cell>
          <cell r="L635">
            <v>8.4891647314063192E-6</v>
          </cell>
          <cell r="M635">
            <v>8.8837803723553599E-6</v>
          </cell>
          <cell r="N635">
            <v>9.4404994164137206E-6</v>
          </cell>
          <cell r="O635">
            <v>9.4518412039527794E-6</v>
          </cell>
        </row>
        <row r="636">
          <cell r="A636" t="str">
            <v>ITOT-SWHCONBR6</v>
          </cell>
          <cell r="B636" t="str">
            <v>VAR_fout</v>
          </cell>
          <cell r="C636" t="str">
            <v>ITOT-SWHC</v>
          </cell>
          <cell r="I636">
            <v>1.4000169400906368E-4</v>
          </cell>
          <cell r="J636">
            <v>1.4167471130402547E-4</v>
          </cell>
          <cell r="K636">
            <v>3.9080170335277601E-4</v>
          </cell>
          <cell r="L636">
            <v>2.7525160600809371E-4</v>
          </cell>
          <cell r="M636">
            <v>5.8539455935295169E-4</v>
          </cell>
          <cell r="N636">
            <v>4.3277741001211586E-4</v>
          </cell>
          <cell r="O636">
            <v>8.3520333776172079E-4</v>
          </cell>
        </row>
        <row r="637">
          <cell r="A637" t="str">
            <v>ITOT-SWHCONBR6</v>
          </cell>
          <cell r="B637" t="str">
            <v>VAR_fin</v>
          </cell>
          <cell r="C637" t="str">
            <v>CON</v>
          </cell>
          <cell r="I637">
            <v>1.4000169400906368E-4</v>
          </cell>
          <cell r="J637">
            <v>1.4167471130402547E-4</v>
          </cell>
          <cell r="K637">
            <v>3.9080170335277601E-4</v>
          </cell>
          <cell r="L637">
            <v>2.7525160600809371E-4</v>
          </cell>
          <cell r="M637">
            <v>5.8539455935295169E-4</v>
          </cell>
          <cell r="N637">
            <v>4.3277741001211586E-4</v>
          </cell>
          <cell r="O637">
            <v>8.3520333776172079E-4</v>
          </cell>
        </row>
        <row r="638">
          <cell r="A638" t="str">
            <v>ITOT-SWHCONBR6</v>
          </cell>
          <cell r="B638" t="str">
            <v>VAR_ncap</v>
          </cell>
          <cell r="C638" t="str">
            <v>-</v>
          </cell>
          <cell r="I638">
            <v>6.8624477682794601E-6</v>
          </cell>
          <cell r="J638">
            <v>2.7817858643964099E-7</v>
          </cell>
          <cell r="K638">
            <v>1.3215092328873299E-5</v>
          </cell>
          <cell r="L638">
            <v>2.1315987286325799E-7</v>
          </cell>
          <cell r="M638">
            <v>1.7540618764183501E-5</v>
          </cell>
          <cell r="N638">
            <v>3.2258347759100701E-6</v>
          </cell>
          <cell r="O638">
            <v>2.3731001808785401E-5</v>
          </cell>
        </row>
        <row r="639">
          <cell r="A639" t="str">
            <v>ITOT-SWHCONBR6</v>
          </cell>
          <cell r="B639" t="str">
            <v>VAR_cap</v>
          </cell>
          <cell r="C639" t="str">
            <v>-</v>
          </cell>
          <cell r="I639">
            <v>6.8624477682794601E-6</v>
          </cell>
          <cell r="J639">
            <v>7.1406263547191E-6</v>
          </cell>
          <cell r="K639">
            <v>2.0355718683592399E-5</v>
          </cell>
          <cell r="L639">
            <v>1.47240164811542E-5</v>
          </cell>
          <cell r="M639">
            <v>3.0968870965919997E-5</v>
          </cell>
          <cell r="N639">
            <v>2.3252721384389798E-5</v>
          </cell>
          <cell r="O639">
            <v>4.4497455348878901E-5</v>
          </cell>
        </row>
        <row r="640">
          <cell r="A640" t="str">
            <v>RHNM-SHNGAHP</v>
          </cell>
          <cell r="B640" t="str">
            <v>VAR_fout</v>
          </cell>
          <cell r="C640" t="str">
            <v>CO2_R</v>
          </cell>
          <cell r="F640">
            <v>6.1678280122470099E-2</v>
          </cell>
          <cell r="G640">
            <v>6.0753467828408798E-2</v>
          </cell>
          <cell r="H640">
            <v>50.444626003156799</v>
          </cell>
          <cell r="I640">
            <v>88.027366000236</v>
          </cell>
          <cell r="J640">
            <v>85.477891045855003</v>
          </cell>
          <cell r="K640">
            <v>37.101937480499402</v>
          </cell>
          <cell r="L640">
            <v>0.14112334184445499</v>
          </cell>
          <cell r="M640">
            <v>2.8017756529643899E-2</v>
          </cell>
          <cell r="N640">
            <v>2.77969673769996E-2</v>
          </cell>
          <cell r="O640">
            <v>2.8003643741935699E-2</v>
          </cell>
        </row>
        <row r="641">
          <cell r="A641" t="str">
            <v>RHNM-SHNGAHP</v>
          </cell>
          <cell r="B641" t="str">
            <v>VAR_fout</v>
          </cell>
          <cell r="C641" t="str">
            <v>RHNM-SHANGAH</v>
          </cell>
          <cell r="F641">
            <v>2.1871730539883023E-3</v>
          </cell>
          <cell r="G641">
            <v>2.2405534234590497E-3</v>
          </cell>
          <cell r="H641">
            <v>1.9229777643047319</v>
          </cell>
          <cell r="I641">
            <v>3.4649069595837609</v>
          </cell>
          <cell r="J641">
            <v>3.4554892124920134</v>
          </cell>
          <cell r="K641">
            <v>1.539335703978165</v>
          </cell>
          <cell r="L641">
            <v>5.8551173743976023E-3</v>
          </cell>
          <cell r="M641">
            <v>1.1624388347405458E-3</v>
          </cell>
          <cell r="N641">
            <v>1.1532784337265766E-3</v>
          </cell>
          <cell r="O641">
            <v>1.1618533041866941E-3</v>
          </cell>
        </row>
        <row r="642">
          <cell r="A642" t="str">
            <v>RHNM-SHNGAHP</v>
          </cell>
          <cell r="B642" t="str">
            <v>VAR_fin</v>
          </cell>
          <cell r="C642" t="str">
            <v>RNGA</v>
          </cell>
          <cell r="F642">
            <v>1.0935865269941509E-3</v>
          </cell>
          <cell r="G642">
            <v>1.0771891458937737E-3</v>
          </cell>
          <cell r="H642">
            <v>0.89440826246731786</v>
          </cell>
          <cell r="I642">
            <v>1.5607689007134065</v>
          </cell>
          <cell r="J642">
            <v>1.5155654440754434</v>
          </cell>
          <cell r="K642">
            <v>0.65783577093083989</v>
          </cell>
          <cell r="L642">
            <v>2.5021869121357276E-3</v>
          </cell>
          <cell r="M642">
            <v>4.9676873279510506E-4</v>
          </cell>
          <cell r="N642">
            <v>4.9285403150708409E-4</v>
          </cell>
          <cell r="O642">
            <v>4.9651850606268974E-4</v>
          </cell>
        </row>
        <row r="643">
          <cell r="A643" t="str">
            <v>RHNM-SHNGAHP</v>
          </cell>
          <cell r="B643" t="str">
            <v>VAR_fin</v>
          </cell>
          <cell r="C643" t="str">
            <v>RHNMELCHPC</v>
          </cell>
          <cell r="F643">
            <v>2.1871730539883023E-3</v>
          </cell>
          <cell r="G643">
            <v>2.2405534234590497E-3</v>
          </cell>
          <cell r="H643">
            <v>1.9229777643047319</v>
          </cell>
          <cell r="I643">
            <v>3.4649069595837609</v>
          </cell>
          <cell r="J643">
            <v>3.4554892124920134</v>
          </cell>
          <cell r="K643">
            <v>1.539335703978165</v>
          </cell>
          <cell r="L643">
            <v>5.8551173743976023E-3</v>
          </cell>
          <cell r="M643">
            <v>1.1624388347405458E-3</v>
          </cell>
          <cell r="N643">
            <v>1.1532784337265766E-3</v>
          </cell>
          <cell r="O643">
            <v>1.1618533041866941E-3</v>
          </cell>
        </row>
        <row r="644">
          <cell r="A644" t="str">
            <v>RHNM-SHNGAHP</v>
          </cell>
          <cell r="B644" t="str">
            <v>VAR_ncap</v>
          </cell>
          <cell r="C644" t="str">
            <v>-</v>
          </cell>
          <cell r="E644">
            <v>1.3609333653424401E-7</v>
          </cell>
          <cell r="F644">
            <v>1.7850723133353599E-4</v>
          </cell>
          <cell r="G644">
            <v>1.12755811643197E-6</v>
          </cell>
          <cell r="H644">
            <v>0.14914255755723199</v>
          </cell>
          <cell r="I644">
            <v>0.11987713206030801</v>
          </cell>
          <cell r="J644">
            <v>2.48828527012143E-7</v>
          </cell>
          <cell r="K644">
            <v>2.3570313994591399E-7</v>
          </cell>
          <cell r="L644">
            <v>2.44057739968529E-7</v>
          </cell>
          <cell r="M644">
            <v>1.2683592064075599E-4</v>
          </cell>
          <cell r="N644">
            <v>1.1883532140745999E-6</v>
          </cell>
          <cell r="O644">
            <v>2.5761007330547999E-5</v>
          </cell>
        </row>
        <row r="645">
          <cell r="A645" t="str">
            <v>RHNM-SHNGAHP</v>
          </cell>
          <cell r="B645" t="str">
            <v>VAR_cap</v>
          </cell>
          <cell r="C645" t="str">
            <v>-</v>
          </cell>
          <cell r="E645">
            <v>1.3609333653424401E-7</v>
          </cell>
          <cell r="F645">
            <v>1.7861190506397709E-4</v>
          </cell>
          <cell r="G645">
            <v>1.7972555240628653E-4</v>
          </cell>
          <cell r="H645">
            <v>0.1493221319265606</v>
          </cell>
          <cell r="I645">
            <v>0.2690579418917301</v>
          </cell>
          <cell r="J645">
            <v>0.26901983222325349</v>
          </cell>
          <cell r="K645">
            <v>0.11987743619449751</v>
          </cell>
          <cell r="L645">
            <v>7.2949963478379995E-4</v>
          </cell>
          <cell r="M645">
            <v>1.2715879855892251E-4</v>
          </cell>
          <cell r="N645">
            <v>1.2801917324984516E-4</v>
          </cell>
          <cell r="O645">
            <v>1.5361151894992974E-4</v>
          </cell>
        </row>
        <row r="646">
          <cell r="A646" t="str">
            <v>D-SCOM_KEV_WOD_ELC_CHP</v>
          </cell>
          <cell r="B646" t="str">
            <v>VAR_fout</v>
          </cell>
          <cell r="C646" t="str">
            <v>ELC5</v>
          </cell>
          <cell r="G646">
            <v>1.9340005104990943E-4</v>
          </cell>
          <cell r="H646">
            <v>1.3575049682744279E-4</v>
          </cell>
          <cell r="I646">
            <v>1.2778035712594238E-3</v>
          </cell>
          <cell r="J646">
            <v>1.1157441894403355E-3</v>
          </cell>
          <cell r="K646">
            <v>6.9572458127590783E-4</v>
          </cell>
          <cell r="L646">
            <v>9.5243206731807442E-4</v>
          </cell>
          <cell r="M646">
            <v>4.9318823602003423E-4</v>
          </cell>
          <cell r="N646">
            <v>3.8431450405324399E-4</v>
          </cell>
          <cell r="O646">
            <v>6.8805255987524011E-4</v>
          </cell>
        </row>
        <row r="647">
          <cell r="A647" t="str">
            <v>D-SCOM_KEV_WOD_ELC_CHP</v>
          </cell>
          <cell r="B647" t="str">
            <v>VAR_fout</v>
          </cell>
          <cell r="C647" t="str">
            <v>SCOM_ELC</v>
          </cell>
          <cell r="G647">
            <v>7.0029851202687969E-5</v>
          </cell>
          <cell r="H647">
            <v>1.3570221166860105E-4</v>
          </cell>
          <cell r="I647">
            <v>1.2778699059049926E-3</v>
          </cell>
          <cell r="J647">
            <v>1.1153712714591152E-3</v>
          </cell>
          <cell r="K647">
            <v>6.9561771125301226E-4</v>
          </cell>
          <cell r="L647">
            <v>9.5207369550873004E-4</v>
          </cell>
          <cell r="M647">
            <v>4.9323065514137387E-4</v>
          </cell>
          <cell r="N647">
            <v>3.8421395166069865E-4</v>
          </cell>
          <cell r="O647">
            <v>6.8815131625690035E-4</v>
          </cell>
        </row>
        <row r="648">
          <cell r="A648" t="str">
            <v>D-SCOM_KEV_WOD_ELC_CHP</v>
          </cell>
          <cell r="B648" t="str">
            <v>VAR_fin</v>
          </cell>
          <cell r="C648" t="str">
            <v>SCOM_KEV_WOD_ELC_CHP</v>
          </cell>
          <cell r="G648">
            <v>2.6239219748181385E-4</v>
          </cell>
          <cell r="H648">
            <v>2.6976641512391236E-4</v>
          </cell>
          <cell r="I648">
            <v>2.5544773114058693E-3</v>
          </cell>
          <cell r="J648">
            <v>2.2280923430040567E-3</v>
          </cell>
          <cell r="K648">
            <v>1.3872318013526143E-3</v>
          </cell>
          <cell r="L648">
            <v>1.9021217855984937E-3</v>
          </cell>
          <cell r="M648">
            <v>9.8195129270950139E-4</v>
          </cell>
          <cell r="N648">
            <v>7.6492913760757987E-4</v>
          </cell>
          <cell r="O648">
            <v>1.3700494497843939E-3</v>
          </cell>
        </row>
        <row r="649">
          <cell r="A649" t="str">
            <v>RHES-SHCONBR5</v>
          </cell>
          <cell r="B649" t="str">
            <v>VAR_fout</v>
          </cell>
          <cell r="C649" t="str">
            <v>RHES-SHCON</v>
          </cell>
          <cell r="E649">
            <v>1.9679855632753497E-4</v>
          </cell>
          <cell r="F649">
            <v>1.9677660909460493E-4</v>
          </cell>
          <cell r="G649">
            <v>1.8583396978132596E-4</v>
          </cell>
          <cell r="H649">
            <v>1.908901869723321E-4</v>
          </cell>
          <cell r="I649">
            <v>1.901233995981622E-4</v>
          </cell>
          <cell r="J649">
            <v>1.9273620563866597E-4</v>
          </cell>
          <cell r="K649">
            <v>1.3561399906862899E-4</v>
          </cell>
          <cell r="L649">
            <v>5.7358265107283947E-5</v>
          </cell>
          <cell r="M649">
            <v>7.4043780538395726E-5</v>
          </cell>
          <cell r="N649">
            <v>7.3365281962785205E-5</v>
          </cell>
          <cell r="O649">
            <v>7.5851864072393229E-5</v>
          </cell>
        </row>
        <row r="650">
          <cell r="A650" t="str">
            <v>RHES-SHCONBR5</v>
          </cell>
          <cell r="B650" t="str">
            <v>VAR_fin</v>
          </cell>
          <cell r="C650" t="str">
            <v>CON</v>
          </cell>
          <cell r="E650">
            <v>1.9679855632753497E-4</v>
          </cell>
          <cell r="F650">
            <v>1.9677660909460493E-4</v>
          </cell>
          <cell r="G650">
            <v>1.8583396978132596E-4</v>
          </cell>
          <cell r="H650">
            <v>1.908901869723321E-4</v>
          </cell>
          <cell r="I650">
            <v>1.901233995981622E-4</v>
          </cell>
          <cell r="J650">
            <v>1.9273620563866597E-4</v>
          </cell>
          <cell r="K650">
            <v>1.3561399906862899E-4</v>
          </cell>
          <cell r="L650">
            <v>5.7358265107283947E-5</v>
          </cell>
          <cell r="M650">
            <v>7.4043780538395726E-5</v>
          </cell>
          <cell r="N650">
            <v>7.3365281962785205E-5</v>
          </cell>
          <cell r="O650">
            <v>7.5851864072393229E-5</v>
          </cell>
        </row>
        <row r="651">
          <cell r="A651" t="str">
            <v>RHES-SHCONBR5</v>
          </cell>
          <cell r="B651" t="str">
            <v>VAR_ncap</v>
          </cell>
          <cell r="C651" t="str">
            <v>-</v>
          </cell>
          <cell r="E651">
            <v>1.46230489023662E-5</v>
          </cell>
          <cell r="K651">
            <v>7.0301905571145002E-8</v>
          </cell>
          <cell r="L651">
            <v>4.1758785853484802E-6</v>
          </cell>
          <cell r="M651">
            <v>4.6269232365645999E-7</v>
          </cell>
          <cell r="N651">
            <v>8.3067081887944505E-7</v>
          </cell>
          <cell r="O651">
            <v>1.18391400571998E-8</v>
          </cell>
        </row>
        <row r="652">
          <cell r="A652" t="str">
            <v>RHES-SHCONBR5</v>
          </cell>
          <cell r="B652" t="str">
            <v>VAR_cap</v>
          </cell>
          <cell r="C652" t="str">
            <v>-</v>
          </cell>
          <cell r="E652">
            <v>1.46230489023662E-5</v>
          </cell>
          <cell r="F652">
            <v>1.46230489023662E-5</v>
          </cell>
          <cell r="G652">
            <v>1.46230489023662E-5</v>
          </cell>
          <cell r="H652">
            <v>1.46230489023662E-5</v>
          </cell>
          <cell r="I652">
            <v>1.46230489023662E-5</v>
          </cell>
          <cell r="J652">
            <v>1.46230489023662E-5</v>
          </cell>
          <cell r="K652">
            <v>9.9388541430662702E-6</v>
          </cell>
          <cell r="L652">
            <v>4.2461804909196299E-6</v>
          </cell>
          <cell r="M652">
            <v>4.7088728145760898E-6</v>
          </cell>
          <cell r="N652">
            <v>5.5395436334555304E-6</v>
          </cell>
          <cell r="O652">
            <v>5.5513827735127302E-6</v>
          </cell>
        </row>
        <row r="653">
          <cell r="A653" t="str">
            <v>RHNS-SHCONBR</v>
          </cell>
          <cell r="B653" t="str">
            <v>VAR_fout</v>
          </cell>
          <cell r="C653" t="str">
            <v>RHNS-SHCON</v>
          </cell>
          <cell r="F653">
            <v>2.8384055649879407E-5</v>
          </cell>
          <cell r="G653">
            <v>2.2776510616405031E-5</v>
          </cell>
          <cell r="H653">
            <v>4.4733307117084978E-5</v>
          </cell>
          <cell r="I653">
            <v>4.1301945712445004E-5</v>
          </cell>
          <cell r="J653">
            <v>4.4610140011910067E-5</v>
          </cell>
          <cell r="K653">
            <v>9.0898595602595953E-5</v>
          </cell>
          <cell r="L653">
            <v>7.7902629275648612E-5</v>
          </cell>
          <cell r="M653">
            <v>8.5999860365966799E-5</v>
          </cell>
          <cell r="N653">
            <v>1.5840171384178485E-4</v>
          </cell>
          <cell r="O653">
            <v>1.6658332447675199</v>
          </cell>
        </row>
        <row r="654">
          <cell r="A654" t="str">
            <v>RHNS-SHCONBR</v>
          </cell>
          <cell r="B654" t="str">
            <v>VAR_fin</v>
          </cell>
          <cell r="C654" t="str">
            <v>CON</v>
          </cell>
          <cell r="F654">
            <v>2.8384055649879407E-5</v>
          </cell>
          <cell r="G654">
            <v>2.2776510616405031E-5</v>
          </cell>
          <cell r="H654">
            <v>4.4733307117084978E-5</v>
          </cell>
          <cell r="I654">
            <v>4.1301945712445004E-5</v>
          </cell>
          <cell r="J654">
            <v>4.4610140011910067E-5</v>
          </cell>
          <cell r="K654">
            <v>9.0898595602595953E-5</v>
          </cell>
          <cell r="L654">
            <v>7.7902629275648612E-5</v>
          </cell>
          <cell r="M654">
            <v>8.5999860365966799E-5</v>
          </cell>
          <cell r="N654">
            <v>1.5840171384178485E-4</v>
          </cell>
          <cell r="O654">
            <v>1.6658332447675199</v>
          </cell>
        </row>
        <row r="655">
          <cell r="A655" t="str">
            <v>RHNS-SHCONBR</v>
          </cell>
          <cell r="B655" t="str">
            <v>VAR_ncap</v>
          </cell>
          <cell r="C655" t="str">
            <v>-</v>
          </cell>
          <cell r="F655">
            <v>1.22330542595105E-6</v>
          </cell>
          <cell r="G655">
            <v>3.0267529171806699E-8</v>
          </cell>
          <cell r="H655">
            <v>1.1811552036067001E-6</v>
          </cell>
          <cell r="I655">
            <v>3.7358826908477301E-8</v>
          </cell>
          <cell r="J655">
            <v>3.4131565392561497E-8</v>
          </cell>
          <cell r="K655">
            <v>2.9559762220367698E-6</v>
          </cell>
          <cell r="L655">
            <v>3.7197128265799303E-8</v>
          </cell>
          <cell r="M655">
            <v>2.2597613504717899E-7</v>
          </cell>
          <cell r="N655">
            <v>7.7587399258686507E-6</v>
          </cell>
          <cell r="O655">
            <v>0.26925175111317601</v>
          </cell>
        </row>
        <row r="656">
          <cell r="A656" t="str">
            <v>RHNS-SHCONBR</v>
          </cell>
          <cell r="B656" t="str">
            <v>VAR_cap</v>
          </cell>
          <cell r="C656" t="str">
            <v>-</v>
          </cell>
          <cell r="F656">
            <v>1.22330542595105E-6</v>
          </cell>
          <cell r="G656">
            <v>1.25357295512286E-6</v>
          </cell>
          <cell r="H656">
            <v>2.4347281587295601E-6</v>
          </cell>
          <cell r="I656">
            <v>2.47208698563804E-6</v>
          </cell>
          <cell r="J656">
            <v>2.5062185510305998E-6</v>
          </cell>
          <cell r="K656">
            <v>5.46219477306737E-6</v>
          </cell>
          <cell r="L656">
            <v>5.4993919013331698E-6</v>
          </cell>
          <cell r="M656">
            <v>5.5978762816335959E-6</v>
          </cell>
          <cell r="N656">
            <v>1.340328902317795E-5</v>
          </cell>
          <cell r="O656">
            <v>0.26926523522113799</v>
          </cell>
        </row>
        <row r="657">
          <cell r="A657" t="str">
            <v>D-RHEM_SOLELC</v>
          </cell>
          <cell r="B657" t="str">
            <v>VAR_fout</v>
          </cell>
          <cell r="C657" t="str">
            <v>ELC5</v>
          </cell>
          <cell r="D657">
            <v>0.1654649729207382</v>
          </cell>
          <cell r="E657">
            <v>0.6667237468014382</v>
          </cell>
          <cell r="F657">
            <v>1.6619706688595035</v>
          </cell>
          <cell r="G657">
            <v>4.3373146778083971</v>
          </cell>
          <cell r="H657">
            <v>3.9063713790776617</v>
          </cell>
          <cell r="I657">
            <v>3.9076669261995445</v>
          </cell>
          <cell r="J657">
            <v>4.0701792569793174</v>
          </cell>
          <cell r="K657">
            <v>3.9740753739595807</v>
          </cell>
          <cell r="L657">
            <v>4.1208814112240333</v>
          </cell>
          <cell r="M657">
            <v>4.2891728529462627</v>
          </cell>
          <cell r="N657">
            <v>4.5011312811881083</v>
          </cell>
          <cell r="O657">
            <v>4.743442211228035</v>
          </cell>
        </row>
        <row r="658">
          <cell r="A658" t="str">
            <v>D-RHEM_SOLELC</v>
          </cell>
          <cell r="B658" t="str">
            <v>VAR_fout</v>
          </cell>
          <cell r="C658" t="str">
            <v>RHEM_ELC</v>
          </cell>
          <cell r="D658">
            <v>0.6970182528651101</v>
          </cell>
          <cell r="E658">
            <v>0.62085937088512821</v>
          </cell>
          <cell r="F658">
            <v>1.3362228820385114</v>
          </cell>
          <cell r="G658">
            <v>2.4336867088254079</v>
          </cell>
          <cell r="H658">
            <v>3.2097518190656316</v>
          </cell>
          <cell r="I658">
            <v>3.5716772878005152</v>
          </cell>
          <cell r="J658">
            <v>3.7906448426142041</v>
          </cell>
          <cell r="K658">
            <v>4.0108555246641284</v>
          </cell>
          <cell r="L658">
            <v>4.2854888513234624</v>
          </cell>
          <cell r="M658">
            <v>4.5562748540053093</v>
          </cell>
          <cell r="N658">
            <v>4.7618075506517101</v>
          </cell>
          <cell r="O658">
            <v>4.9234793706380362</v>
          </cell>
        </row>
        <row r="659">
          <cell r="A659" t="str">
            <v>D-RHEM_SOLELC</v>
          </cell>
          <cell r="B659" t="str">
            <v>VAR_fin</v>
          </cell>
          <cell r="C659" t="str">
            <v>RHEM_SOL_ELC</v>
          </cell>
          <cell r="D659">
            <v>0.86248322578584768</v>
          </cell>
          <cell r="E659">
            <v>1.2875825892323383</v>
          </cell>
          <cell r="F659">
            <v>2.9981935508980135</v>
          </cell>
          <cell r="G659">
            <v>6.7710013866337997</v>
          </cell>
          <cell r="H659">
            <v>7.1161231981432955</v>
          </cell>
          <cell r="I659">
            <v>7.4793442140000588</v>
          </cell>
          <cell r="J659">
            <v>7.8608240995935263</v>
          </cell>
          <cell r="K659">
            <v>7.9849308986237038</v>
          </cell>
          <cell r="L659">
            <v>8.4063702625474956</v>
          </cell>
          <cell r="M659">
            <v>8.8454477069515747</v>
          </cell>
          <cell r="N659">
            <v>9.2629388318398238</v>
          </cell>
          <cell r="O659">
            <v>9.6669215818660739</v>
          </cell>
        </row>
        <row r="660">
          <cell r="A660" t="str">
            <v>ITOT-SWHCONBR7</v>
          </cell>
          <cell r="B660" t="str">
            <v>VAR_fout</v>
          </cell>
          <cell r="C660" t="str">
            <v>ITOT-ELS</v>
          </cell>
          <cell r="I660">
            <v>5.8812118371712026E-2</v>
          </cell>
          <cell r="J660">
            <v>0.20992865782353834</v>
          </cell>
          <cell r="K660">
            <v>0.20985899635446628</v>
          </cell>
          <cell r="L660">
            <v>0.14110722176709281</v>
          </cell>
          <cell r="M660">
            <v>9.6195956736056768E-4</v>
          </cell>
          <cell r="N660">
            <v>6.7367905013520409E-4</v>
          </cell>
          <cell r="O660">
            <v>7.0774200250431352E-4</v>
          </cell>
        </row>
        <row r="661">
          <cell r="A661" t="str">
            <v>ITOT-SWHCONBR7</v>
          </cell>
          <cell r="B661" t="str">
            <v>VAR_fout</v>
          </cell>
          <cell r="C661" t="str">
            <v>ITOT-SWHC</v>
          </cell>
          <cell r="I661">
            <v>1.0255519059688606E-2</v>
          </cell>
          <cell r="J661">
            <v>3.6606866256320307E-2</v>
          </cell>
          <cell r="K661">
            <v>3.6594718852969284E-2</v>
          </cell>
          <cell r="L661">
            <v>2.4605945889345469E-2</v>
          </cell>
          <cell r="M661">
            <v>1.6774424983918368E-4</v>
          </cell>
          <cell r="N661">
            <v>1.1747457037863855E-4</v>
          </cell>
          <cell r="O661">
            <v>1.2341438800334565E-4</v>
          </cell>
        </row>
        <row r="662">
          <cell r="A662" t="str">
            <v>ITOT-SWHCONBR7</v>
          </cell>
          <cell r="B662" t="str">
            <v>VAR_fin</v>
          </cell>
          <cell r="C662" t="str">
            <v>CON</v>
          </cell>
          <cell r="I662">
            <v>6.9067637431400666E-2</v>
          </cell>
          <cell r="J662">
            <v>0.2465355240798584</v>
          </cell>
          <cell r="K662">
            <v>0.24645371520743567</v>
          </cell>
          <cell r="L662">
            <v>0.16571316765643843</v>
          </cell>
          <cell r="M662">
            <v>1.1297038171997509E-3</v>
          </cell>
          <cell r="N662">
            <v>7.9115362051384252E-4</v>
          </cell>
          <cell r="O662">
            <v>8.3115639050765908E-4</v>
          </cell>
        </row>
        <row r="663">
          <cell r="A663" t="str">
            <v>ITOT-SWHCONBR7</v>
          </cell>
          <cell r="B663" t="str">
            <v>VAR_ncap</v>
          </cell>
          <cell r="C663" t="str">
            <v>-</v>
          </cell>
          <cell r="I663">
            <v>3.7567635251062399E-3</v>
          </cell>
          <cell r="J663">
            <v>9.6541570759732503E-3</v>
          </cell>
          <cell r="K663">
            <v>5.4475954894088502E-8</v>
          </cell>
          <cell r="L663">
            <v>6.0909189878512499E-5</v>
          </cell>
          <cell r="M663">
            <v>2.36315635635363E-7</v>
          </cell>
          <cell r="N663">
            <v>1.02053775232704E-6</v>
          </cell>
          <cell r="O663">
            <v>4.3900028878617898E-5</v>
          </cell>
        </row>
        <row r="664">
          <cell r="A664" t="str">
            <v>ITOT-SWHCONBR7</v>
          </cell>
          <cell r="B664" t="str">
            <v>VAR_cap</v>
          </cell>
          <cell r="C664" t="str">
            <v>-</v>
          </cell>
          <cell r="I664">
            <v>3.7567635251062399E-3</v>
          </cell>
          <cell r="J664">
            <v>1.34109206010795E-2</v>
          </cell>
          <cell r="K664">
            <v>1.34109750770344E-2</v>
          </cell>
          <cell r="L664">
            <v>9.0132310984822207E-3</v>
          </cell>
          <cell r="M664">
            <v>6.1199981469042006E-5</v>
          </cell>
          <cell r="N664">
            <v>4.2866645093112601E-5</v>
          </cell>
          <cell r="O664">
            <v>4.5156882266580302E-5</v>
          </cell>
        </row>
        <row r="665">
          <cell r="A665" t="str">
            <v>RHNS-SHSTG-ELCHP</v>
          </cell>
          <cell r="B665" t="str">
            <v>VAR_fout</v>
          </cell>
          <cell r="C665" t="str">
            <v>RHNS-SHAELCH</v>
          </cell>
          <cell r="E665">
            <v>2.7602053953721284E-2</v>
          </cell>
          <cell r="F665">
            <v>8.9861289156982244E-2</v>
          </cell>
          <cell r="G665">
            <v>0.21012579904619622</v>
          </cell>
          <cell r="H665">
            <v>0.3135560456685087</v>
          </cell>
          <cell r="I665">
            <v>0.28717248729395367</v>
          </cell>
          <cell r="J665">
            <v>0.39516010650535666</v>
          </cell>
          <cell r="K665">
            <v>0.44572405015970384</v>
          </cell>
          <cell r="L665">
            <v>0.54178952890594112</v>
          </cell>
          <cell r="M665">
            <v>0.5253324884562578</v>
          </cell>
          <cell r="N665">
            <v>0.52969078643959666</v>
          </cell>
          <cell r="O665">
            <v>0.52285385617362501</v>
          </cell>
        </row>
        <row r="666">
          <cell r="A666" t="str">
            <v>RHNS-SHSTG-ELCHP</v>
          </cell>
          <cell r="B666" t="str">
            <v>VAR_fin</v>
          </cell>
          <cell r="C666" t="str">
            <v>RHNS-SHAELCH</v>
          </cell>
          <cell r="E666">
            <v>2.760386778494868E-2</v>
          </cell>
          <cell r="F666">
            <v>8.9865150710038547E-2</v>
          </cell>
          <cell r="G666">
            <v>0.21013324957925864</v>
          </cell>
          <cell r="H666">
            <v>0.31356790792328953</v>
          </cell>
          <cell r="I666">
            <v>0.28718371125852404</v>
          </cell>
          <cell r="J666">
            <v>0.39517670971912106</v>
          </cell>
          <cell r="K666">
            <v>0.4457409657451194</v>
          </cell>
          <cell r="L666">
            <v>0.54181328385678651</v>
          </cell>
          <cell r="M666">
            <v>0.52535886852915425</v>
          </cell>
          <cell r="N666">
            <v>0.52971630606326148</v>
          </cell>
          <cell r="O666">
            <v>0.52288041348819148</v>
          </cell>
        </row>
        <row r="667">
          <cell r="A667" t="str">
            <v>RHNS-SHSTG-ELCHP</v>
          </cell>
          <cell r="B667" t="str">
            <v>VAR_ncap</v>
          </cell>
          <cell r="C667" t="str">
            <v>-</v>
          </cell>
          <cell r="D667">
            <v>1.83400376144673E-5</v>
          </cell>
          <cell r="E667">
            <v>3.0832318411708301E-3</v>
          </cell>
          <cell r="F667">
            <v>6.4607020410832198E-3</v>
          </cell>
          <cell r="G667">
            <v>1.13316716707163E-2</v>
          </cell>
          <cell r="H667">
            <v>8.4050172805427998E-3</v>
          </cell>
          <cell r="I667">
            <v>8.8175073429335692E-3</v>
          </cell>
          <cell r="J667">
            <v>1.9451667532154202E-2</v>
          </cell>
          <cell r="K667">
            <v>1.6842385055040501E-2</v>
          </cell>
          <cell r="L667">
            <v>1.86875433853868E-2</v>
          </cell>
          <cell r="M667">
            <v>1.9441931554944499E-2</v>
          </cell>
          <cell r="N667">
            <v>1.98118131247541E-2</v>
          </cell>
          <cell r="O667">
            <v>1.5728516288166398E-2</v>
          </cell>
        </row>
        <row r="668">
          <cell r="A668" t="str">
            <v>RHNS-SHSTG-ELCHP</v>
          </cell>
          <cell r="B668" t="str">
            <v>VAR_cap</v>
          </cell>
          <cell r="C668" t="str">
            <v>-</v>
          </cell>
          <cell r="D668">
            <v>1.83400376144673E-5</v>
          </cell>
          <cell r="E668">
            <v>3.1000610524286655E-3</v>
          </cell>
          <cell r="F668">
            <v>9.5579551390509564E-3</v>
          </cell>
          <cell r="G668">
            <v>2.0885748907059083E-2</v>
          </cell>
          <cell r="H668">
            <v>2.7760076130724589E-2</v>
          </cell>
          <cell r="I668">
            <v>2.7734393858663688E-2</v>
          </cell>
          <cell r="J668">
            <v>3.6660809591313306E-2</v>
          </cell>
          <cell r="K668">
            <v>4.5071064318165301E-2</v>
          </cell>
          <cell r="L668">
            <v>5.3697533917253459E-2</v>
          </cell>
          <cell r="M668">
            <v>5.4907203886240548E-2</v>
          </cell>
          <cell r="N668">
            <v>5.4906921592791383E-2</v>
          </cell>
          <cell r="O668">
            <v>5.490962772631152E-2</v>
          </cell>
        </row>
        <row r="669">
          <cell r="A669" t="str">
            <v>RHNS-SHSOLBR</v>
          </cell>
          <cell r="B669" t="str">
            <v>VAR_fout</v>
          </cell>
          <cell r="C669" t="str">
            <v>RHNS-SHASOL</v>
          </cell>
          <cell r="E669">
            <v>1.3400523215309892E-2</v>
          </cell>
          <cell r="F669">
            <v>1.510717610755352E-2</v>
          </cell>
          <cell r="G669">
            <v>9.9291442081781128E-3</v>
          </cell>
          <cell r="H669">
            <v>1.6894539200674432E-2</v>
          </cell>
          <cell r="I669">
            <v>1.4916890568706804E-2</v>
          </cell>
          <cell r="J669">
            <v>1.2696616436250358E-2</v>
          </cell>
          <cell r="K669">
            <v>1.6908887489458534E-2</v>
          </cell>
          <cell r="L669">
            <v>2.499915875462146E-3</v>
          </cell>
          <cell r="M669">
            <v>4.8333196087221365E-4</v>
          </cell>
          <cell r="N669">
            <v>2.272240634838339E-4</v>
          </cell>
          <cell r="O669">
            <v>7.0203401767753818E-4</v>
          </cell>
        </row>
        <row r="670">
          <cell r="A670" t="str">
            <v>RHNS-SHSOLBR</v>
          </cell>
          <cell r="B670" t="str">
            <v>VAR_fin</v>
          </cell>
          <cell r="C670" t="str">
            <v>SOL</v>
          </cell>
          <cell r="E670">
            <v>1.3400523215309892E-2</v>
          </cell>
          <cell r="F670">
            <v>1.510717610755352E-2</v>
          </cell>
          <cell r="G670">
            <v>9.9291442081781128E-3</v>
          </cell>
          <cell r="H670">
            <v>1.6894539200674432E-2</v>
          </cell>
          <cell r="I670">
            <v>1.4916890568706804E-2</v>
          </cell>
          <cell r="J670">
            <v>1.2696616436250358E-2</v>
          </cell>
          <cell r="K670">
            <v>1.6908887489458534E-2</v>
          </cell>
          <cell r="L670">
            <v>2.499915875462146E-3</v>
          </cell>
          <cell r="M670">
            <v>4.8333196087221365E-4</v>
          </cell>
          <cell r="N670">
            <v>2.272240634838339E-4</v>
          </cell>
          <cell r="O670">
            <v>7.0203401767753818E-4</v>
          </cell>
        </row>
        <row r="671">
          <cell r="A671" t="str">
            <v>RHNS-SHSOLBR</v>
          </cell>
          <cell r="B671" t="str">
            <v>VAR_ncap</v>
          </cell>
          <cell r="C671" t="str">
            <v>-</v>
          </cell>
          <cell r="E671">
            <v>2.4257116959117398E-3</v>
          </cell>
          <cell r="F671">
            <v>1.1242823876575899E-5</v>
          </cell>
          <cell r="G671">
            <v>2.5540092484095002E-7</v>
          </cell>
          <cell r="H671">
            <v>1.2081994058725E-3</v>
          </cell>
          <cell r="I671">
            <v>1.25169275577317E-3</v>
          </cell>
          <cell r="J671">
            <v>2.5732251147159999E-6</v>
          </cell>
          <cell r="K671">
            <v>1.2091685628541099E-3</v>
          </cell>
          <cell r="L671">
            <v>1.0596327404039001E-3</v>
          </cell>
          <cell r="M671">
            <v>1.9466652435728599E-4</v>
          </cell>
          <cell r="N671">
            <v>1.3310003352501099E-3</v>
          </cell>
          <cell r="O671">
            <v>9.3974193636415799E-4</v>
          </cell>
        </row>
        <row r="672">
          <cell r="A672" t="str">
            <v>RHNS-SHSOLBR</v>
          </cell>
          <cell r="B672" t="str">
            <v>VAR_cap</v>
          </cell>
          <cell r="C672" t="str">
            <v>-</v>
          </cell>
          <cell r="E672">
            <v>2.4257116959117398E-3</v>
          </cell>
          <cell r="F672">
            <v>2.4369545197883199E-3</v>
          </cell>
          <cell r="G672">
            <v>2.4372099207131599E-3</v>
          </cell>
          <cell r="H672">
            <v>2.4624959758511602E-3</v>
          </cell>
          <cell r="I672">
            <v>2.46245993193372E-3</v>
          </cell>
          <cell r="J672">
            <v>2.4624653867603799E-3</v>
          </cell>
          <cell r="K672">
            <v>2.4634345437419998E-3</v>
          </cell>
          <cell r="L672">
            <v>2.4633612840143102E-3</v>
          </cell>
          <cell r="M672">
            <v>2.4634678276153001E-3</v>
          </cell>
          <cell r="N672">
            <v>2.4635517759658298E-3</v>
          </cell>
          <cell r="O672">
            <v>2.4654087959715501E-3</v>
          </cell>
        </row>
        <row r="673">
          <cell r="A673" t="str">
            <v>RHES-SHPLTBR</v>
          </cell>
          <cell r="B673" t="str">
            <v>VAR_fout</v>
          </cell>
          <cell r="C673" t="str">
            <v>RHES-SHPLT</v>
          </cell>
          <cell r="D673">
            <v>1.2957575803006074</v>
          </cell>
          <cell r="E673">
            <v>1.4868842277476253</v>
          </cell>
          <cell r="F673">
            <v>1.4868847938719258</v>
          </cell>
          <cell r="G673">
            <v>1.4868840663156617</v>
          </cell>
          <cell r="H673">
            <v>1.4868843085322416</v>
          </cell>
          <cell r="I673">
            <v>1.4868843626533048</v>
          </cell>
          <cell r="J673">
            <v>1.486885035703305</v>
          </cell>
          <cell r="K673">
            <v>1.4868851489893249</v>
          </cell>
          <cell r="L673">
            <v>1.4868847639454896</v>
          </cell>
          <cell r="M673">
            <v>1.4868855302875146</v>
          </cell>
          <cell r="N673">
            <v>1.4868856069424481</v>
          </cell>
          <cell r="O673">
            <v>1.4868872828044533</v>
          </cell>
        </row>
        <row r="674">
          <cell r="A674" t="str">
            <v>RHES-SHPLTBR</v>
          </cell>
          <cell r="B674" t="str">
            <v>VAR_fin</v>
          </cell>
          <cell r="C674" t="str">
            <v>RPLT</v>
          </cell>
          <cell r="D674">
            <v>1.4397306447784519</v>
          </cell>
          <cell r="E674">
            <v>1.6520935863862487</v>
          </cell>
          <cell r="F674">
            <v>1.652094215413253</v>
          </cell>
          <cell r="G674">
            <v>1.6520934070174027</v>
          </cell>
          <cell r="H674">
            <v>1.6520936761469334</v>
          </cell>
          <cell r="I674">
            <v>1.6520937362814496</v>
          </cell>
          <cell r="J674">
            <v>1.6520944841147829</v>
          </cell>
          <cell r="K674">
            <v>1.6520946099881393</v>
          </cell>
          <cell r="L674">
            <v>1.6520941821616546</v>
          </cell>
          <cell r="M674">
            <v>1.6520950336527915</v>
          </cell>
          <cell r="N674">
            <v>1.6520951188249433</v>
          </cell>
          <cell r="O674">
            <v>1.6520969808938384</v>
          </cell>
        </row>
        <row r="675">
          <cell r="A675" t="str">
            <v>RHES-SHPLTBR</v>
          </cell>
          <cell r="B675" t="str">
            <v>VAR_ncap</v>
          </cell>
          <cell r="C675" t="str">
            <v>-</v>
          </cell>
          <cell r="E675">
            <v>1.54665356470373E-2</v>
          </cell>
          <cell r="F675">
            <v>2.7450012079639402E-7</v>
          </cell>
          <cell r="G675">
            <v>7.4308269957113407E-5</v>
          </cell>
          <cell r="H675">
            <v>8.6671968538258898E-2</v>
          </cell>
          <cell r="I675">
            <v>3.3455879339974702E-2</v>
          </cell>
          <cell r="J675">
            <v>3.1025152871798899E-6</v>
          </cell>
          <cell r="K675">
            <v>8.8391764381436505E-2</v>
          </cell>
          <cell r="L675">
            <v>2.75900331730328E-2</v>
          </cell>
          <cell r="M675">
            <v>4.3606993973385596E-3</v>
          </cell>
          <cell r="N675">
            <v>8.1487177520822102E-2</v>
          </cell>
          <cell r="O675">
            <v>3.4323941784433397E-2</v>
          </cell>
        </row>
        <row r="676">
          <cell r="A676" t="str">
            <v>RHES-SHPLTBR</v>
          </cell>
          <cell r="B676" t="str">
            <v>VAR_cap</v>
          </cell>
          <cell r="C676" t="str">
            <v>-</v>
          </cell>
          <cell r="D676">
            <v>0.104681131456585</v>
          </cell>
          <cell r="E676">
            <v>0.1201476560196351</v>
          </cell>
          <cell r="F676">
            <v>0.12014786426766966</v>
          </cell>
          <cell r="G676">
            <v>0.12022214621591763</v>
          </cell>
          <cell r="H676">
            <v>0.1218179980302264</v>
          </cell>
          <cell r="I676">
            <v>0.1201880057670523</v>
          </cell>
          <cell r="J676">
            <v>0.12013089459527306</v>
          </cell>
          <cell r="K676">
            <v>0.12185065365815227</v>
          </cell>
          <cell r="L676">
            <v>0.12112502149586395</v>
          </cell>
          <cell r="M676">
            <v>0.12034239176755958</v>
          </cell>
          <cell r="N676">
            <v>0.12034745455994091</v>
          </cell>
          <cell r="O676">
            <v>0.12017170551256758</v>
          </cell>
        </row>
        <row r="677">
          <cell r="A677" t="str">
            <v>RHES-SHCONBR6</v>
          </cell>
          <cell r="B677" t="str">
            <v>VAR_fout</v>
          </cell>
          <cell r="C677" t="str">
            <v>RHES-SHCON</v>
          </cell>
          <cell r="E677">
            <v>5.2452867043995708E-5</v>
          </cell>
          <cell r="F677">
            <v>5.2752447218006164E-5</v>
          </cell>
          <cell r="G677">
            <v>4.1612055047730453E-5</v>
          </cell>
          <cell r="H677">
            <v>4.6668895447075444E-5</v>
          </cell>
          <cell r="I677">
            <v>4.5900070451534842E-5</v>
          </cell>
          <cell r="J677">
            <v>4.8549107564312667E-5</v>
          </cell>
          <cell r="K677">
            <v>4.2788576418312811E-5</v>
          </cell>
          <cell r="L677">
            <v>2.8977298679826423E-5</v>
          </cell>
          <cell r="M677">
            <v>4.3797276796481258E-5</v>
          </cell>
          <cell r="N677">
            <v>4.357237952912021E-5</v>
          </cell>
          <cell r="O677">
            <v>4.7543176920136461E-5</v>
          </cell>
        </row>
        <row r="678">
          <cell r="A678" t="str">
            <v>RHES-SHCONBR6</v>
          </cell>
          <cell r="B678" t="str">
            <v>VAR_fin</v>
          </cell>
          <cell r="C678" t="str">
            <v>CON</v>
          </cell>
          <cell r="E678">
            <v>5.2452867043995708E-5</v>
          </cell>
          <cell r="F678">
            <v>5.2752447218006164E-5</v>
          </cell>
          <cell r="G678">
            <v>4.1612055047730453E-5</v>
          </cell>
          <cell r="H678">
            <v>4.6668895447075444E-5</v>
          </cell>
          <cell r="I678">
            <v>4.5900070451534842E-5</v>
          </cell>
          <cell r="J678">
            <v>4.8549107564312667E-5</v>
          </cell>
          <cell r="K678">
            <v>4.2788576418312811E-5</v>
          </cell>
          <cell r="L678">
            <v>2.8977298679826423E-5</v>
          </cell>
          <cell r="M678">
            <v>4.3797276796481258E-5</v>
          </cell>
          <cell r="N678">
            <v>4.357237952912021E-5</v>
          </cell>
          <cell r="O678">
            <v>4.7543176920136461E-5</v>
          </cell>
        </row>
        <row r="679">
          <cell r="A679" t="str">
            <v>RHES-SHCONBR6</v>
          </cell>
          <cell r="B679" t="str">
            <v>VAR_ncap</v>
          </cell>
          <cell r="C679" t="str">
            <v>-</v>
          </cell>
          <cell r="E679">
            <v>2.9615669318531999E-6</v>
          </cell>
          <cell r="K679">
            <v>4.3482987801605198E-7</v>
          </cell>
          <cell r="L679">
            <v>1.5158436684195699E-6</v>
          </cell>
          <cell r="M679">
            <v>3.0995960593266798E-7</v>
          </cell>
          <cell r="N679">
            <v>8.7026564864743902E-7</v>
          </cell>
          <cell r="O679">
            <v>1.2517883363149401E-8</v>
          </cell>
        </row>
        <row r="680">
          <cell r="A680" t="str">
            <v>RHES-SHCONBR6</v>
          </cell>
          <cell r="B680" t="str">
            <v>VAR_cap</v>
          </cell>
          <cell r="C680" t="str">
            <v>-</v>
          </cell>
          <cell r="E680">
            <v>2.9615669318531999E-6</v>
          </cell>
          <cell r="F680">
            <v>2.9615669318531999E-6</v>
          </cell>
          <cell r="G680">
            <v>2.9615669318531999E-6</v>
          </cell>
          <cell r="H680">
            <v>2.9615669318531999E-6</v>
          </cell>
          <cell r="I680">
            <v>2.9615669318531999E-6</v>
          </cell>
          <cell r="J680">
            <v>2.9615669318531999E-6</v>
          </cell>
          <cell r="K680">
            <v>2.43348133346611E-6</v>
          </cell>
          <cell r="L680">
            <v>1.9506735464356199E-6</v>
          </cell>
          <cell r="M680">
            <v>2.2606331523682899E-6</v>
          </cell>
          <cell r="N680">
            <v>3.13089880101573E-6</v>
          </cell>
          <cell r="O680">
            <v>3.1434166843788802E-6</v>
          </cell>
        </row>
        <row r="681">
          <cell r="A681" t="str">
            <v>RHSA-WHPLTBR</v>
          </cell>
          <cell r="B681" t="str">
            <v>VAR_fout</v>
          </cell>
          <cell r="C681" t="str">
            <v>RHSA-WHPLT</v>
          </cell>
          <cell r="D681">
            <v>0.16979305216580165</v>
          </cell>
          <cell r="E681">
            <v>0.19483633177936807</v>
          </cell>
          <cell r="F681">
            <v>0.1289102848715778</v>
          </cell>
          <cell r="G681">
            <v>0.13419815243845601</v>
          </cell>
          <cell r="H681">
            <v>0.13897847283580109</v>
          </cell>
          <cell r="I681">
            <v>0.14287543022061716</v>
          </cell>
          <cell r="J681">
            <v>0.14604959467679629</v>
          </cell>
          <cell r="K681">
            <v>0.14903716519475108</v>
          </cell>
          <cell r="L681">
            <v>0.15120326310960044</v>
          </cell>
          <cell r="M681">
            <v>0.15366577327953879</v>
          </cell>
          <cell r="N681">
            <v>0.15367295906379597</v>
          </cell>
          <cell r="O681">
            <v>0.15367420172738505</v>
          </cell>
        </row>
        <row r="682">
          <cell r="A682" t="str">
            <v>RHSA-WHPLTBR</v>
          </cell>
          <cell r="B682" t="str">
            <v>VAR_fin</v>
          </cell>
          <cell r="C682" t="str">
            <v>RPLT</v>
          </cell>
          <cell r="D682">
            <v>0.27166888346528273</v>
          </cell>
          <cell r="E682">
            <v>0.3117381308469887</v>
          </cell>
          <cell r="F682">
            <v>0.20625645579452451</v>
          </cell>
          <cell r="G682">
            <v>0.21471704390152946</v>
          </cell>
          <cell r="H682">
            <v>0.2223655565372816</v>
          </cell>
          <cell r="I682">
            <v>0.22860068835298722</v>
          </cell>
          <cell r="J682">
            <v>0.23367935148287416</v>
          </cell>
          <cell r="K682">
            <v>0.23845946431160212</v>
          </cell>
          <cell r="L682">
            <v>0.24192522097536084</v>
          </cell>
          <cell r="M682">
            <v>0.24586523724726195</v>
          </cell>
          <cell r="N682">
            <v>0.24587673450207337</v>
          </cell>
          <cell r="O682">
            <v>0.24587872276381612</v>
          </cell>
        </row>
        <row r="683">
          <cell r="A683" t="str">
            <v>RHSA-WHPLTBR</v>
          </cell>
          <cell r="B683" t="str">
            <v>VAR_ncap</v>
          </cell>
          <cell r="C683" t="str">
            <v>-</v>
          </cell>
          <cell r="E683">
            <v>1.95028077723128E-3</v>
          </cell>
          <cell r="F683">
            <v>4.3056153020368103E-8</v>
          </cell>
          <cell r="G683">
            <v>1.06968416298644E-7</v>
          </cell>
          <cell r="H683">
            <v>5.5909120911355999E-3</v>
          </cell>
          <cell r="I683">
            <v>4.1777201724188199E-3</v>
          </cell>
          <cell r="J683">
            <v>2.17389166659361E-4</v>
          </cell>
          <cell r="K683">
            <v>5.8000154279032601E-3</v>
          </cell>
          <cell r="L683">
            <v>3.7082244824560399E-3</v>
          </cell>
          <cell r="M683">
            <v>1.002148787158E-3</v>
          </cell>
          <cell r="N683">
            <v>5.9469504748894102E-3</v>
          </cell>
          <cell r="O683">
            <v>3.5970166447853299E-3</v>
          </cell>
        </row>
        <row r="684">
          <cell r="A684" t="str">
            <v>RHSA-WHPLTBR</v>
          </cell>
          <cell r="B684" t="str">
            <v>VAR_cap</v>
          </cell>
          <cell r="C684" t="str">
            <v>-</v>
          </cell>
          <cell r="D684">
            <v>1.12410901121583E-2</v>
          </cell>
          <cell r="E684">
            <v>1.319135768197173E-2</v>
          </cell>
          <cell r="F684">
            <v>1.3190397642458065E-2</v>
          </cell>
          <cell r="G684">
            <v>1.3190006485259522E-2</v>
          </cell>
          <cell r="H684">
            <v>9.5048204068622771E-3</v>
          </cell>
          <cell r="I684">
            <v>9.7686427177581282E-3</v>
          </cell>
          <cell r="J684">
            <v>9.9859235462002073E-3</v>
          </cell>
          <cell r="K684">
            <v>1.0194949902836484E-2</v>
          </cell>
          <cell r="L684">
            <v>1.0338571573645856E-2</v>
          </cell>
          <cell r="M684">
            <v>1.0510197764389082E-2</v>
          </cell>
          <cell r="N684">
            <v>1.0508799709015831E-2</v>
          </cell>
          <cell r="O684">
            <v>1.054592998946665E-2</v>
          </cell>
        </row>
        <row r="685">
          <cell r="A685" t="str">
            <v>ITOT-SWHCONBR8</v>
          </cell>
          <cell r="B685" t="str">
            <v>VAR_fout</v>
          </cell>
          <cell r="C685" t="str">
            <v>ITOT-ELS</v>
          </cell>
          <cell r="J685">
            <v>3.20329984424041E-5</v>
          </cell>
          <cell r="K685">
            <v>6.5319721956926156E-5</v>
          </cell>
          <cell r="L685">
            <v>5.9720153843610076E-5</v>
          </cell>
          <cell r="M685">
            <v>7.4949778982248515E-5</v>
          </cell>
          <cell r="N685">
            <v>7.0882351070260675E-5</v>
          </cell>
          <cell r="O685">
            <v>1.3829822800778542E-4</v>
          </cell>
        </row>
        <row r="686">
          <cell r="A686" t="str">
            <v>ITOT-SWHCONBR8</v>
          </cell>
          <cell r="B686" t="str">
            <v>VAR_fout</v>
          </cell>
          <cell r="C686" t="str">
            <v>ITOT-SWHC</v>
          </cell>
          <cell r="J686">
            <v>1.2368007114609093E-4</v>
          </cell>
          <cell r="K686">
            <v>2.5220080078988655E-4</v>
          </cell>
          <cell r="L686">
            <v>2.3058075220506444E-4</v>
          </cell>
          <cell r="M686">
            <v>2.8938265063058487E-4</v>
          </cell>
          <cell r="N686">
            <v>2.7367822712990111E-4</v>
          </cell>
          <cell r="O686">
            <v>5.3397232576075568E-4</v>
          </cell>
        </row>
        <row r="687">
          <cell r="A687" t="str">
            <v>ITOT-SWHCONBR8</v>
          </cell>
          <cell r="B687" t="str">
            <v>VAR_fin</v>
          </cell>
          <cell r="C687" t="str">
            <v>CON</v>
          </cell>
          <cell r="J687">
            <v>1.5571306958849499E-4</v>
          </cell>
          <cell r="K687">
            <v>3.175205227468127E-4</v>
          </cell>
          <cell r="L687">
            <v>2.9030090604867452E-4</v>
          </cell>
          <cell r="M687">
            <v>3.6433242961283346E-4</v>
          </cell>
          <cell r="N687">
            <v>3.4456057820016179E-4</v>
          </cell>
          <cell r="O687">
            <v>6.7227055376854153E-4</v>
          </cell>
        </row>
        <row r="688">
          <cell r="A688" t="str">
            <v>ITOT-SWHCONBR8</v>
          </cell>
          <cell r="B688" t="str">
            <v>VAR_ncap</v>
          </cell>
          <cell r="C688" t="str">
            <v>-</v>
          </cell>
          <cell r="J688">
            <v>8.1419055512799108E-6</v>
          </cell>
          <cell r="K688">
            <v>8.1565690230517604E-6</v>
          </cell>
          <cell r="L688">
            <v>1.53092230754507E-7</v>
          </cell>
          <cell r="M688">
            <v>1.05710750393547E-5</v>
          </cell>
          <cell r="N688">
            <v>6.2926668820414096E-6</v>
          </cell>
          <cell r="O688">
            <v>1.89036447109562E-5</v>
          </cell>
        </row>
        <row r="689">
          <cell r="A689" t="str">
            <v>ITOT-SWHCONBR8</v>
          </cell>
          <cell r="B689" t="str">
            <v>VAR_cap</v>
          </cell>
          <cell r="C689" t="str">
            <v>-</v>
          </cell>
          <cell r="J689">
            <v>8.1419055512799108E-6</v>
          </cell>
          <cell r="K689">
            <v>1.6298474574331702E-5</v>
          </cell>
          <cell r="L689">
            <v>1.5372801540190501E-5</v>
          </cell>
          <cell r="M689">
            <v>1.8880736293160999E-5</v>
          </cell>
          <cell r="N689">
            <v>1.8413009011690701E-5</v>
          </cell>
          <cell r="O689">
            <v>3.5767386632352299E-5</v>
          </cell>
        </row>
        <row r="690">
          <cell r="A690" t="str">
            <v>D-SCOM_KEV_HFC_ELC_CHP</v>
          </cell>
          <cell r="B690" t="str">
            <v>VAR_fout</v>
          </cell>
          <cell r="C690" t="str">
            <v>ELC5</v>
          </cell>
          <cell r="G690">
            <v>2.5760462458463665E-4</v>
          </cell>
          <cell r="H690">
            <v>6.6634714848366706E-4</v>
          </cell>
          <cell r="I690">
            <v>2.8383555066146954E-3</v>
          </cell>
          <cell r="J690">
            <v>8.8323920595770877E-3</v>
          </cell>
          <cell r="K690">
            <v>1.5324711410399023E-2</v>
          </cell>
          <cell r="L690">
            <v>1.2846235088836314E-2</v>
          </cell>
          <cell r="M690">
            <v>5.5093162709629138E-3</v>
          </cell>
          <cell r="N690">
            <v>1.7627624206684143E-3</v>
          </cell>
          <cell r="O690">
            <v>4.7294169275249225E-3</v>
          </cell>
        </row>
        <row r="691">
          <cell r="A691" t="str">
            <v>D-SCOM_KEV_HFC_ELC_CHP</v>
          </cell>
          <cell r="B691" t="str">
            <v>VAR_fout</v>
          </cell>
          <cell r="C691" t="str">
            <v>SCOM_ELC</v>
          </cell>
          <cell r="G691">
            <v>2.5748780890770702E-4</v>
          </cell>
          <cell r="H691">
            <v>6.6610499077073796E-4</v>
          </cell>
          <cell r="I691">
            <v>2.8374671583803312E-3</v>
          </cell>
          <cell r="J691">
            <v>8.8276814731195665E-3</v>
          </cell>
          <cell r="K691">
            <v>1.5323273634899968E-2</v>
          </cell>
          <cell r="L691">
            <v>1.2833038641104222E-2</v>
          </cell>
          <cell r="M691">
            <v>5.5084729660863077E-3</v>
          </cell>
          <cell r="N691">
            <v>1.762116431908981E-3</v>
          </cell>
          <cell r="O691">
            <v>4.7288709565124747E-3</v>
          </cell>
        </row>
        <row r="692">
          <cell r="A692" t="str">
            <v>D-SCOM_KEV_HFC_ELC_CHP</v>
          </cell>
          <cell r="B692" t="str">
            <v>VAR_fin</v>
          </cell>
          <cell r="C692" t="str">
            <v>SCOM_KEV_HFC_ELC_CHP</v>
          </cell>
          <cell r="G692">
            <v>5.1392030869423669E-4</v>
          </cell>
          <cell r="H692">
            <v>1.3305210502067399E-3</v>
          </cell>
          <cell r="I692">
            <v>5.6758170413752163E-3</v>
          </cell>
          <cell r="J692">
            <v>1.7658887965536604E-2</v>
          </cell>
          <cell r="K692">
            <v>3.0646194597673496E-2</v>
          </cell>
          <cell r="L692">
            <v>2.5676274679246811E-2</v>
          </cell>
          <cell r="M692">
            <v>1.1016267882856715E-2</v>
          </cell>
          <cell r="N692">
            <v>3.5216206486748582E-3</v>
          </cell>
          <cell r="O692">
            <v>9.4548327017566786E-3</v>
          </cell>
        </row>
        <row r="693">
          <cell r="A693" t="str">
            <v>D-EH2R</v>
          </cell>
          <cell r="B693" t="str">
            <v>VAR_fout</v>
          </cell>
          <cell r="C693" t="str">
            <v>EH2</v>
          </cell>
          <cell r="I693">
            <v>3.410875269916179E-2</v>
          </cell>
          <cell r="J693">
            <v>0.3389333122559548</v>
          </cell>
          <cell r="K693">
            <v>0.6242093778987684</v>
          </cell>
          <cell r="L693">
            <v>0.12993251755526761</v>
          </cell>
          <cell r="M693">
            <v>4.0479088785706132E-3</v>
          </cell>
          <cell r="N693">
            <v>2.763593513561043E-3</v>
          </cell>
          <cell r="O693">
            <v>8.0617380661820708E-3</v>
          </cell>
        </row>
        <row r="694">
          <cell r="A694" t="str">
            <v>D-EH2R</v>
          </cell>
          <cell r="B694" t="str">
            <v>VAR_fin</v>
          </cell>
          <cell r="C694" t="str">
            <v>H2</v>
          </cell>
          <cell r="I694">
            <v>3.410875269916179E-2</v>
          </cell>
          <cell r="J694">
            <v>0.3389333122559548</v>
          </cell>
          <cell r="K694">
            <v>0.6242093778987684</v>
          </cell>
          <cell r="L694">
            <v>0.12993251755526761</v>
          </cell>
          <cell r="M694">
            <v>4.0479088785706132E-3</v>
          </cell>
          <cell r="N694">
            <v>2.763593513561043E-3</v>
          </cell>
          <cell r="O694">
            <v>8.0617380661820708E-3</v>
          </cell>
        </row>
        <row r="695">
          <cell r="A695" t="str">
            <v>D-EH2R</v>
          </cell>
          <cell r="B695" t="str">
            <v>VAR_ncap</v>
          </cell>
          <cell r="C695" t="str">
            <v>-</v>
          </cell>
          <cell r="H695">
            <v>2.8558398473912698E-7</v>
          </cell>
          <cell r="I695">
            <v>1.5517907900633799E-3</v>
          </cell>
          <cell r="J695">
            <v>1.4046043228378E-2</v>
          </cell>
          <cell r="K695">
            <v>1.13689598164776E-2</v>
          </cell>
          <cell r="L695">
            <v>1.4527479825921099E-4</v>
          </cell>
          <cell r="M695">
            <v>8.7566418611128706E-5</v>
          </cell>
          <cell r="N695">
            <v>1.2405468094983099E-4</v>
          </cell>
          <cell r="O695">
            <v>2.8130277815758198E-4</v>
          </cell>
        </row>
        <row r="696">
          <cell r="A696" t="str">
            <v>D-EH2R</v>
          </cell>
          <cell r="B696" t="str">
            <v>VAR_cap</v>
          </cell>
          <cell r="C696" t="str">
            <v>-</v>
          </cell>
          <cell r="H696">
            <v>2.8558398473912698E-7</v>
          </cell>
          <cell r="I696">
            <v>1.55185076182568E-3</v>
          </cell>
          <cell r="J696">
            <v>1.4046043228378E-2</v>
          </cell>
          <cell r="K696">
            <v>2.54150030448556E-2</v>
          </cell>
          <cell r="L696">
            <v>5.7546736924140897E-3</v>
          </cell>
          <cell r="M696">
            <v>1.9785644853009501E-4</v>
          </cell>
          <cell r="N696">
            <v>1.3956461342731801E-4</v>
          </cell>
          <cell r="O696">
            <v>4.0535745910741302E-4</v>
          </cell>
        </row>
        <row r="697">
          <cell r="A697" t="str">
            <v>SCOM-ELCSPECADV</v>
          </cell>
          <cell r="B697" t="str">
            <v>VAR_fout</v>
          </cell>
          <cell r="C697" t="str">
            <v>SCOM-ELS</v>
          </cell>
          <cell r="G697">
            <v>8.2901000592827868E-5</v>
          </cell>
          <cell r="H697">
            <v>2.0957525956419369E-4</v>
          </cell>
          <cell r="I697">
            <v>2.6799395687426874E-4</v>
          </cell>
          <cell r="J697">
            <v>4.7438044401645668E-4</v>
          </cell>
          <cell r="K697">
            <v>5.1760153319152112E-4</v>
          </cell>
          <cell r="L697">
            <v>4.3618284960213769E-4</v>
          </cell>
          <cell r="M697">
            <v>3.3523240523179059E-4</v>
          </cell>
          <cell r="N697">
            <v>2.5834227879783974E-4</v>
          </cell>
          <cell r="O697">
            <v>5.3826448823759369E-4</v>
          </cell>
        </row>
        <row r="698">
          <cell r="A698" t="str">
            <v>SCOM-ELCSPECADV</v>
          </cell>
          <cell r="B698" t="str">
            <v>VAR_fin</v>
          </cell>
          <cell r="C698" t="str">
            <v>SCOM_ELC</v>
          </cell>
          <cell r="G698">
            <v>7.1380226171637514E-5</v>
          </cell>
          <cell r="H698">
            <v>1.7595143927515641E-4</v>
          </cell>
          <cell r="I698">
            <v>2.1952426450300418E-4</v>
          </cell>
          <cell r="J698">
            <v>3.7889508412445336E-4</v>
          </cell>
          <cell r="K698">
            <v>4.033596637218481E-4</v>
          </cell>
          <cell r="L698">
            <v>3.3991121790525231E-4</v>
          </cell>
          <cell r="M698">
            <v>2.6124194302362734E-4</v>
          </cell>
          <cell r="N698">
            <v>2.013225387075409E-4</v>
          </cell>
          <cell r="O698">
            <v>4.1946201671816272E-4</v>
          </cell>
        </row>
        <row r="699">
          <cell r="A699" t="str">
            <v>SCOM-ELCSPECADV</v>
          </cell>
          <cell r="B699" t="str">
            <v>VAR_ncap</v>
          </cell>
          <cell r="C699" t="str">
            <v>-</v>
          </cell>
          <cell r="G699">
            <v>8.8055906832835301E-6</v>
          </cell>
          <cell r="H699">
            <v>1.3407820886874099E-5</v>
          </cell>
          <cell r="I699">
            <v>6.1959715612491599E-6</v>
          </cell>
          <cell r="J699">
            <v>2.1895993034171199E-5</v>
          </cell>
          <cell r="K699">
            <v>4.7505187610096497E-6</v>
          </cell>
          <cell r="L699">
            <v>3.1645750755366602E-7</v>
          </cell>
          <cell r="M699">
            <v>2.8325023731195299E-6</v>
          </cell>
          <cell r="N699">
            <v>1.4207496020228099E-6</v>
          </cell>
          <cell r="O699">
            <v>4.8154218789937698E-5</v>
          </cell>
        </row>
        <row r="700">
          <cell r="A700" t="str">
            <v>SCOM-ELCSPECADV</v>
          </cell>
          <cell r="B700" t="str">
            <v>VAR_cap</v>
          </cell>
          <cell r="C700" t="str">
            <v>-</v>
          </cell>
          <cell r="G700">
            <v>8.8055906832835301E-6</v>
          </cell>
          <cell r="H700">
            <v>2.2196433898584043E-5</v>
          </cell>
          <cell r="I700">
            <v>2.8347118592653985E-5</v>
          </cell>
          <cell r="J700">
            <v>5.0170460398226788E-5</v>
          </cell>
          <cell r="K700">
            <v>5.4761521188686142E-5</v>
          </cell>
          <cell r="L700">
            <v>4.6131536037340684E-5</v>
          </cell>
          <cell r="M700">
            <v>3.5513480809100593E-5</v>
          </cell>
          <cell r="N700">
            <v>2.735997443782523E-5</v>
          </cell>
          <cell r="O700">
            <v>5.706036821883334E-5</v>
          </cell>
        </row>
        <row r="701">
          <cell r="A701" t="str">
            <v>RHSA-WHLTHRD</v>
          </cell>
          <cell r="B701" t="str">
            <v>VAR_fout</v>
          </cell>
          <cell r="C701" t="str">
            <v>RHSA-WHLTHRD</v>
          </cell>
          <cell r="D701">
            <v>1.3170450662400885</v>
          </cell>
          <cell r="E701">
            <v>1.4633762627372775</v>
          </cell>
          <cell r="F701">
            <v>1.4355082544567683</v>
          </cell>
          <cell r="G701">
            <v>0.99407554931673958</v>
          </cell>
          <cell r="H701">
            <v>1.015561322319543</v>
          </cell>
          <cell r="I701">
            <v>1.3627715034890877</v>
          </cell>
          <cell r="J701">
            <v>1.0685848701054081</v>
          </cell>
          <cell r="K701">
            <v>1.3971872034700126</v>
          </cell>
          <cell r="L701">
            <v>1.3707472382441881</v>
          </cell>
          <cell r="M701">
            <v>1.3536899573284249</v>
          </cell>
          <cell r="N701">
            <v>1.3881094943688488</v>
          </cell>
          <cell r="O701">
            <v>1.1987694572292851</v>
          </cell>
        </row>
        <row r="702">
          <cell r="A702" t="str">
            <v>RHSA-WHLTHRD</v>
          </cell>
          <cell r="B702" t="str">
            <v>VAR_fin</v>
          </cell>
          <cell r="C702" t="str">
            <v>RHSA_LTH</v>
          </cell>
          <cell r="D702">
            <v>1.7104481379741421</v>
          </cell>
          <cell r="E702">
            <v>1.8955651071726396</v>
          </cell>
          <cell r="F702">
            <v>1.8522687154280877</v>
          </cell>
          <cell r="G702">
            <v>1.2744558324573581</v>
          </cell>
          <cell r="H702">
            <v>1.2937086908529201</v>
          </cell>
          <cell r="I702">
            <v>1.7250272196064411</v>
          </cell>
          <cell r="J702">
            <v>1.3526390760827969</v>
          </cell>
          <cell r="K702">
            <v>1.7685913967974849</v>
          </cell>
          <cell r="L702">
            <v>1.7351230863850484</v>
          </cell>
          <cell r="M702">
            <v>1.713531591554966</v>
          </cell>
          <cell r="N702">
            <v>1.7571006257833537</v>
          </cell>
          <cell r="O702">
            <v>1.5174296926952962</v>
          </cell>
        </row>
        <row r="703">
          <cell r="A703" t="str">
            <v>RHSA-WHLTHRD</v>
          </cell>
          <cell r="B703" t="str">
            <v>VAR_ncap</v>
          </cell>
          <cell r="C703" t="str">
            <v>-</v>
          </cell>
          <cell r="E703">
            <v>2.5656459437103998E-2</v>
          </cell>
          <cell r="F703">
            <v>2.3244789767777801E-2</v>
          </cell>
          <cell r="G703">
            <v>1.7005522305822598E-2</v>
          </cell>
          <cell r="H703">
            <v>1.9525629885521999E-2</v>
          </cell>
          <cell r="I703">
            <v>5.4350178332380601E-2</v>
          </cell>
          <cell r="J703">
            <v>2.60149872036455E-2</v>
          </cell>
          <cell r="K703">
            <v>7.6414183311713901E-2</v>
          </cell>
          <cell r="L703">
            <v>1.47780567861431E-2</v>
          </cell>
          <cell r="M703">
            <v>2.18086146871877E-2</v>
          </cell>
          <cell r="N703">
            <v>3.2524178517507697E-2</v>
          </cell>
          <cell r="O703">
            <v>2.61808464995653E-2</v>
          </cell>
        </row>
        <row r="704">
          <cell r="A704" t="str">
            <v>RHSA-WHLTHRD</v>
          </cell>
          <cell r="B704" t="str">
            <v>VAR_cap</v>
          </cell>
          <cell r="C704" t="str">
            <v>-</v>
          </cell>
          <cell r="D704">
            <v>0.13737412127568699</v>
          </cell>
          <cell r="E704">
            <v>0.15071525468848987</v>
          </cell>
          <cell r="F704">
            <v>0.14483816632677701</v>
          </cell>
          <cell r="G704">
            <v>7.8490150746657272E-2</v>
          </cell>
          <cell r="H704">
            <v>7.916459580199231E-2</v>
          </cell>
          <cell r="I704">
            <v>0.12546768404582401</v>
          </cell>
          <cell r="J704">
            <v>0.12859600811104199</v>
          </cell>
          <cell r="K704">
            <v>0.19124105481156295</v>
          </cell>
          <cell r="L704">
            <v>0.130594651092103</v>
          </cell>
          <cell r="M704">
            <v>0.120610659190861</v>
          </cell>
          <cell r="N704">
            <v>0.122596772036906</v>
          </cell>
          <cell r="O704">
            <v>0.11486496625933901</v>
          </cell>
        </row>
        <row r="705">
          <cell r="A705" t="str">
            <v>RHES-SHCONBR7</v>
          </cell>
          <cell r="B705" t="str">
            <v>VAR_fout</v>
          </cell>
          <cell r="C705" t="str">
            <v>RHES-SHCON</v>
          </cell>
          <cell r="E705">
            <v>5.0001287892135815E-5</v>
          </cell>
          <cell r="F705">
            <v>5.0310104312801186E-5</v>
          </cell>
          <cell r="G705">
            <v>3.916624910205088E-5</v>
          </cell>
          <cell r="H705">
            <v>4.4223121955041965E-5</v>
          </cell>
          <cell r="I705">
            <v>4.3454029975711394E-5</v>
          </cell>
          <cell r="J705">
            <v>4.6103743810905076E-5</v>
          </cell>
          <cell r="K705">
            <v>4.1527776000224538E-5</v>
          </cell>
          <cell r="L705">
            <v>2.8010482507856557E-5</v>
          </cell>
          <cell r="M705">
            <v>4.2702781833302491E-5</v>
          </cell>
          <cell r="N705">
            <v>4.2415584291486342E-5</v>
          </cell>
          <cell r="O705">
            <v>4.6480355224114408E-5</v>
          </cell>
        </row>
        <row r="706">
          <cell r="A706" t="str">
            <v>RHES-SHCONBR7</v>
          </cell>
          <cell r="B706" t="str">
            <v>VAR_fin</v>
          </cell>
          <cell r="C706" t="str">
            <v>CON</v>
          </cell>
          <cell r="E706">
            <v>5.0001287892135815E-5</v>
          </cell>
          <cell r="F706">
            <v>5.0310104312801186E-5</v>
          </cell>
          <cell r="G706">
            <v>3.916624910205088E-5</v>
          </cell>
          <cell r="H706">
            <v>4.4223121955041965E-5</v>
          </cell>
          <cell r="I706">
            <v>4.3454029975711394E-5</v>
          </cell>
          <cell r="J706">
            <v>4.6103743810905076E-5</v>
          </cell>
          <cell r="K706">
            <v>4.1527776000224538E-5</v>
          </cell>
          <cell r="L706">
            <v>2.8010482507856557E-5</v>
          </cell>
          <cell r="M706">
            <v>4.2702781833302491E-5</v>
          </cell>
          <cell r="N706">
            <v>4.2415584291486342E-5</v>
          </cell>
          <cell r="O706">
            <v>4.6480355224114408E-5</v>
          </cell>
        </row>
        <row r="707">
          <cell r="A707" t="str">
            <v>RHES-SHCONBR7</v>
          </cell>
          <cell r="B707" t="str">
            <v>VAR_ncap</v>
          </cell>
          <cell r="C707" t="str">
            <v>-</v>
          </cell>
          <cell r="E707">
            <v>2.7635018894071101E-6</v>
          </cell>
          <cell r="K707">
            <v>4.6639088258982102E-7</v>
          </cell>
          <cell r="L707">
            <v>1.4058971452705299E-6</v>
          </cell>
          <cell r="M707">
            <v>2.9974803342640399E-7</v>
          </cell>
          <cell r="N707">
            <v>8.6528081287242896E-7</v>
          </cell>
          <cell r="O707">
            <v>1.25595827658156E-8</v>
          </cell>
        </row>
        <row r="708">
          <cell r="A708" t="str">
            <v>RHES-SHCONBR7</v>
          </cell>
          <cell r="B708" t="str">
            <v>VAR_cap</v>
          </cell>
          <cell r="C708" t="str">
            <v>-</v>
          </cell>
          <cell r="E708">
            <v>2.7635018894071101E-6</v>
          </cell>
          <cell r="F708">
            <v>2.7635018894071101E-6</v>
          </cell>
          <cell r="G708">
            <v>2.7635018894071101E-6</v>
          </cell>
          <cell r="H708">
            <v>2.7635018894071101E-6</v>
          </cell>
          <cell r="I708">
            <v>2.7635018894071101E-6</v>
          </cell>
          <cell r="J708">
            <v>2.7635018894071101E-6</v>
          </cell>
          <cell r="K708">
            <v>2.3313756019951999E-6</v>
          </cell>
          <cell r="L708">
            <v>1.8722880278603601E-6</v>
          </cell>
          <cell r="M708">
            <v>2.17203606128676E-6</v>
          </cell>
          <cell r="N708">
            <v>3.0373168741591898E-6</v>
          </cell>
          <cell r="O708">
            <v>3.0498764569250002E-6</v>
          </cell>
        </row>
        <row r="709">
          <cell r="A709" t="str">
            <v>ITOT-SWHCONBR9</v>
          </cell>
          <cell r="B709" t="str">
            <v>VAR_fout</v>
          </cell>
          <cell r="C709" t="str">
            <v>ITOT-ELS</v>
          </cell>
          <cell r="J709">
            <v>6.399202458169636E-6</v>
          </cell>
          <cell r="K709">
            <v>1.2475265933088843E-5</v>
          </cell>
          <cell r="L709">
            <v>1.0457519637058863E-5</v>
          </cell>
          <cell r="M709">
            <v>1.6231356506802982E-5</v>
          </cell>
          <cell r="N709">
            <v>1.3801206532213346E-5</v>
          </cell>
          <cell r="O709">
            <v>2.8643211029243305E-5</v>
          </cell>
        </row>
        <row r="710">
          <cell r="A710" t="str">
            <v>ITOT-SWHCONBR9</v>
          </cell>
          <cell r="B710" t="str">
            <v>VAR_fout</v>
          </cell>
          <cell r="C710" t="str">
            <v>ITOT-SWHC</v>
          </cell>
          <cell r="J710">
            <v>4.0198676548258629E-5</v>
          </cell>
          <cell r="K710">
            <v>7.2666346411918504E-5</v>
          </cell>
          <cell r="L710">
            <v>6.105852440484203E-5</v>
          </cell>
          <cell r="M710">
            <v>9.4261972541349236E-5</v>
          </cell>
          <cell r="N710">
            <v>8.038706474209023E-5</v>
          </cell>
          <cell r="O710">
            <v>1.662450260424926E-4</v>
          </cell>
        </row>
        <row r="711">
          <cell r="A711" t="str">
            <v>ITOT-SWHCONBR9</v>
          </cell>
          <cell r="B711" t="str">
            <v>VAR_fin</v>
          </cell>
          <cell r="C711" t="str">
            <v>CON</v>
          </cell>
          <cell r="J711">
            <v>4.7124713392054236E-5</v>
          </cell>
          <cell r="K711">
            <v>8.5186405174270187E-5</v>
          </cell>
          <cell r="L711">
            <v>7.1578611780058089E-5</v>
          </cell>
          <cell r="M711">
            <v>1.1050285286004517E-4</v>
          </cell>
          <cell r="N711">
            <v>9.4237365796153675E-5</v>
          </cell>
          <cell r="O711">
            <v>1.9488823707173583E-4</v>
          </cell>
        </row>
        <row r="712">
          <cell r="A712" t="str">
            <v>ITOT-SWHCONBR9</v>
          </cell>
          <cell r="B712" t="str">
            <v>VAR_ncap</v>
          </cell>
          <cell r="C712" t="str">
            <v>-</v>
          </cell>
          <cell r="J712">
            <v>2.0418127242537102E-6</v>
          </cell>
          <cell r="K712">
            <v>1.5952624942127301E-6</v>
          </cell>
          <cell r="L712">
            <v>5.3667815075522197E-8</v>
          </cell>
          <cell r="M712">
            <v>3.4059433901804501E-6</v>
          </cell>
          <cell r="N712">
            <v>1.0601689158976E-6</v>
          </cell>
          <cell r="O712">
            <v>5.1637744275179904E-6</v>
          </cell>
        </row>
        <row r="713">
          <cell r="A713" t="str">
            <v>ITOT-SWHCONBR9</v>
          </cell>
          <cell r="B713" t="str">
            <v>VAR_cap</v>
          </cell>
          <cell r="C713" t="str">
            <v>-</v>
          </cell>
          <cell r="J713">
            <v>2.0418127242537102E-6</v>
          </cell>
          <cell r="K713">
            <v>3.63707521846645E-6</v>
          </cell>
          <cell r="L713">
            <v>3.4202121817070899E-6</v>
          </cell>
          <cell r="M713">
            <v>5.0548736994686998E-6</v>
          </cell>
          <cell r="N713">
            <v>4.7853226501249902E-6</v>
          </cell>
          <cell r="O713">
            <v>9.6298867335960393E-6</v>
          </cell>
        </row>
        <row r="714">
          <cell r="A714" t="str">
            <v>SCOM-SHPLTBR</v>
          </cell>
          <cell r="B714" t="str">
            <v>VAR_fout</v>
          </cell>
          <cell r="C714" t="str">
            <v>SCOM-SHPLT</v>
          </cell>
          <cell r="D714">
            <v>1.8770710045494461</v>
          </cell>
          <cell r="E714">
            <v>2.1600823276478942</v>
          </cell>
          <cell r="F714">
            <v>2.1232737086657241</v>
          </cell>
          <cell r="G714">
            <v>2.175224682651669</v>
          </cell>
          <cell r="H714">
            <v>2.3124529554092987</v>
          </cell>
          <cell r="I714">
            <v>2.5824723544786128</v>
          </cell>
          <cell r="J714">
            <v>2.5138445104982305</v>
          </cell>
          <cell r="K714">
            <v>2.2393735739514558</v>
          </cell>
          <cell r="L714">
            <v>2.2057673106227065</v>
          </cell>
          <cell r="M714">
            <v>2.2212029114368139</v>
          </cell>
          <cell r="N714">
            <v>2.2218144464807881</v>
          </cell>
          <cell r="O714">
            <v>2.2221531334727054</v>
          </cell>
        </row>
        <row r="715">
          <cell r="A715" t="str">
            <v>SCOM-SHPLTBR</v>
          </cell>
          <cell r="B715" t="str">
            <v>VAR_fin</v>
          </cell>
          <cell r="C715" t="str">
            <v>SCOMPLTBRC</v>
          </cell>
          <cell r="D715">
            <v>1.8770710045494461</v>
          </cell>
          <cell r="E715">
            <v>2.1600823276478942</v>
          </cell>
          <cell r="F715">
            <v>2.1232737086657241</v>
          </cell>
          <cell r="G715">
            <v>2.175224682651669</v>
          </cell>
          <cell r="H715">
            <v>2.3124529554092987</v>
          </cell>
          <cell r="I715">
            <v>2.5824723544786128</v>
          </cell>
          <cell r="J715">
            <v>2.5138445104982305</v>
          </cell>
          <cell r="K715">
            <v>2.2393735739514558</v>
          </cell>
          <cell r="L715">
            <v>2.2057673106227065</v>
          </cell>
          <cell r="M715">
            <v>2.2212029114368139</v>
          </cell>
          <cell r="N715">
            <v>2.2218144464807881</v>
          </cell>
          <cell r="O715">
            <v>2.2221531334727054</v>
          </cell>
        </row>
        <row r="716">
          <cell r="A716" t="str">
            <v>SCOM-SHPLTBR</v>
          </cell>
          <cell r="B716" t="str">
            <v>VAR_fin</v>
          </cell>
          <cell r="C716" t="str">
            <v>SPLT</v>
          </cell>
          <cell r="D716">
            <v>2.085634449499385</v>
          </cell>
          <cell r="E716">
            <v>2.4000914751643259</v>
          </cell>
          <cell r="F716">
            <v>2.3591930096285814</v>
          </cell>
          <cell r="G716">
            <v>2.4169163140574099</v>
          </cell>
          <cell r="H716">
            <v>2.5693921726769999</v>
          </cell>
          <cell r="I716">
            <v>2.8694137271984563</v>
          </cell>
          <cell r="J716">
            <v>2.7931605672202591</v>
          </cell>
          <cell r="K716">
            <v>2.4881928599460603</v>
          </cell>
          <cell r="L716">
            <v>2.450852567358563</v>
          </cell>
          <cell r="M716">
            <v>2.4680032349297933</v>
          </cell>
          <cell r="N716">
            <v>2.468682718311987</v>
          </cell>
          <cell r="O716">
            <v>2.469059037191899</v>
          </cell>
        </row>
        <row r="717">
          <cell r="A717" t="str">
            <v>SCOM-SHPLTBR</v>
          </cell>
          <cell r="B717" t="str">
            <v>VAR_ncap</v>
          </cell>
          <cell r="C717" t="str">
            <v>-</v>
          </cell>
          <cell r="D717">
            <v>6.5888387496295799E-7</v>
          </cell>
          <cell r="E717">
            <v>2.3765788764952899E-2</v>
          </cell>
          <cell r="F717">
            <v>5.7130676591345496E-7</v>
          </cell>
          <cell r="G717">
            <v>4.8666573354639196E-3</v>
          </cell>
          <cell r="H717">
            <v>0.135300776281114</v>
          </cell>
          <cell r="I717">
            <v>7.2578093911255304E-2</v>
          </cell>
          <cell r="J717">
            <v>1.9937747039937099E-6</v>
          </cell>
          <cell r="K717">
            <v>0.110352526860612</v>
          </cell>
          <cell r="L717">
            <v>7.2818688050890396E-2</v>
          </cell>
          <cell r="M717">
            <v>2.1785133611493201E-3</v>
          </cell>
          <cell r="N717">
            <v>0.120996747318873</v>
          </cell>
          <cell r="O717">
            <v>0.19083956609515801</v>
          </cell>
        </row>
        <row r="718">
          <cell r="A718" t="str">
            <v>SCOM-SHPLTBR</v>
          </cell>
          <cell r="B718" t="str">
            <v>VAR_cap</v>
          </cell>
          <cell r="C718" t="str">
            <v>-</v>
          </cell>
          <cell r="D718">
            <v>0.15051152700806897</v>
          </cell>
          <cell r="E718">
            <v>0.17427728276749105</v>
          </cell>
          <cell r="F718">
            <v>0.17427746966120841</v>
          </cell>
          <cell r="G718">
            <v>0.17914381143448663</v>
          </cell>
          <cell r="H718">
            <v>0.1913762721736727</v>
          </cell>
          <cell r="I718">
            <v>0.2118194748061942</v>
          </cell>
          <cell r="J718">
            <v>0.207880542819666</v>
          </cell>
          <cell r="K718">
            <v>0.18293219080257145</v>
          </cell>
          <cell r="L718">
            <v>0.19432397175452246</v>
          </cell>
          <cell r="M718">
            <v>0.18534915407442848</v>
          </cell>
          <cell r="N718">
            <v>0.19245400160761808</v>
          </cell>
          <cell r="O718">
            <v>0.3140134480827611</v>
          </cell>
        </row>
        <row r="719">
          <cell r="A719" t="str">
            <v>ITOT-SWHELCHP</v>
          </cell>
          <cell r="B719" t="str">
            <v>VAR_fout</v>
          </cell>
          <cell r="C719" t="str">
            <v>ITOT-SWHAELCH</v>
          </cell>
          <cell r="D719">
            <v>1.1081424674210356</v>
          </cell>
          <cell r="E719">
            <v>1.4007911906289909</v>
          </cell>
          <cell r="F719">
            <v>3.5998026840126172</v>
          </cell>
          <cell r="G719">
            <v>5.9453822400417389</v>
          </cell>
          <cell r="H719">
            <v>8.171030815066576</v>
          </cell>
          <cell r="I719">
            <v>8.1710314021371282</v>
          </cell>
          <cell r="J719">
            <v>9.11847253885451</v>
          </cell>
          <cell r="K719">
            <v>11.469671516191639</v>
          </cell>
          <cell r="L719">
            <v>11.469674335195922</v>
          </cell>
          <cell r="M719">
            <v>13.217514217974895</v>
          </cell>
          <cell r="N719">
            <v>13.217514090780959</v>
          </cell>
          <cell r="O719">
            <v>13.217519709515484</v>
          </cell>
        </row>
        <row r="720">
          <cell r="A720" t="str">
            <v>ITOT-SWHELCHP</v>
          </cell>
          <cell r="B720" t="str">
            <v>VAR_fin</v>
          </cell>
          <cell r="C720" t="str">
            <v>ITOT_ELC</v>
          </cell>
          <cell r="D720">
            <v>0.35967205300596738</v>
          </cell>
          <cell r="E720">
            <v>0.45106240089513722</v>
          </cell>
          <cell r="F720">
            <v>1.1455680795097576</v>
          </cell>
          <cell r="G720">
            <v>1.855747585468335</v>
          </cell>
          <cell r="H720">
            <v>2.5024902533199738</v>
          </cell>
          <cell r="I720">
            <v>2.4563056934507923</v>
          </cell>
          <cell r="J720">
            <v>2.6914453590625933</v>
          </cell>
          <cell r="K720">
            <v>3.3251789659445237</v>
          </cell>
          <cell r="L720">
            <v>3.325179783203652</v>
          </cell>
          <cell r="M720">
            <v>3.831897033636761</v>
          </cell>
          <cell r="N720">
            <v>3.8318969967618974</v>
          </cell>
          <cell r="O720">
            <v>3.8318986256924048</v>
          </cell>
        </row>
        <row r="721">
          <cell r="A721" t="str">
            <v>ITOT-SWHELCHP</v>
          </cell>
          <cell r="B721" t="str">
            <v>VAR_fin</v>
          </cell>
          <cell r="C721" t="str">
            <v>ITOTELCHPC</v>
          </cell>
          <cell r="D721">
            <v>1.1081424674210356</v>
          </cell>
          <cell r="E721">
            <v>1.4007911906289909</v>
          </cell>
          <cell r="F721">
            <v>3.5998026840126172</v>
          </cell>
          <cell r="G721">
            <v>5.9453822400417389</v>
          </cell>
          <cell r="H721">
            <v>8.171030815066576</v>
          </cell>
          <cell r="I721">
            <v>8.1710314021371282</v>
          </cell>
          <cell r="J721">
            <v>9.11847253885451</v>
          </cell>
          <cell r="K721">
            <v>11.469671516191639</v>
          </cell>
          <cell r="L721">
            <v>11.469674335195922</v>
          </cell>
          <cell r="M721">
            <v>13.217514217974895</v>
          </cell>
          <cell r="N721">
            <v>13.217514090780959</v>
          </cell>
          <cell r="O721">
            <v>13.217519709515484</v>
          </cell>
        </row>
        <row r="722">
          <cell r="A722" t="str">
            <v>ITOT-SWHELCHP</v>
          </cell>
          <cell r="B722" t="str">
            <v>VAR_ncap</v>
          </cell>
          <cell r="C722" t="str">
            <v>-</v>
          </cell>
          <cell r="E722">
            <v>1.5956380668307599E-2</v>
          </cell>
          <cell r="F722">
            <v>0.119570918461455</v>
          </cell>
          <cell r="G722">
            <v>0.12756080616815599</v>
          </cell>
          <cell r="H722">
            <v>0.177099894082241</v>
          </cell>
          <cell r="I722">
            <v>0.142565948232943</v>
          </cell>
          <cell r="J722">
            <v>0.18063550961945901</v>
          </cell>
          <cell r="K722">
            <v>0.31986819815826301</v>
          </cell>
          <cell r="L722">
            <v>0.130483371555462</v>
          </cell>
          <cell r="M722">
            <v>0.27378451714035801</v>
          </cell>
          <cell r="N722">
            <v>0.29961943708564198</v>
          </cell>
          <cell r="O722">
            <v>0.14545076554807801</v>
          </cell>
        </row>
        <row r="723">
          <cell r="A723" t="str">
            <v>ITOT-SWHELCHP</v>
          </cell>
          <cell r="B723" t="str">
            <v>VAR_cap</v>
          </cell>
          <cell r="C723" t="str">
            <v>-</v>
          </cell>
          <cell r="D723">
            <v>6.02631234918991E-2</v>
          </cell>
          <cell r="E723">
            <v>7.6219431619439879E-2</v>
          </cell>
          <cell r="F723">
            <v>0.19579019357683589</v>
          </cell>
          <cell r="G723">
            <v>0.32335079159204799</v>
          </cell>
          <cell r="H723">
            <v>0.44803386518678834</v>
          </cell>
          <cell r="I723">
            <v>0.44806727367555099</v>
          </cell>
          <cell r="J723">
            <v>0.50030087179088756</v>
          </cell>
          <cell r="K723">
            <v>0.64306887779856092</v>
          </cell>
          <cell r="L723">
            <v>0.62895872474560399</v>
          </cell>
          <cell r="M723">
            <v>0.72413530374061275</v>
          </cell>
          <cell r="N723">
            <v>0.71917665584727186</v>
          </cell>
          <cell r="O723">
            <v>0.71885387161984593</v>
          </cell>
        </row>
        <row r="724">
          <cell r="A724" t="str">
            <v>RHES-SHCONBR8</v>
          </cell>
          <cell r="B724" t="str">
            <v>VAR_fout</v>
          </cell>
          <cell r="C724" t="str">
            <v>RHES-SHCON</v>
          </cell>
          <cell r="E724">
            <v>1.5976326592144768E-5</v>
          </cell>
          <cell r="F724">
            <v>1.6545873833212229E-5</v>
          </cell>
          <cell r="G724">
            <v>8.4071458328889939E-6</v>
          </cell>
          <cell r="H724">
            <v>1.3491333829972976E-5</v>
          </cell>
          <cell r="I724">
            <v>1.2695196170745114E-5</v>
          </cell>
          <cell r="J724">
            <v>1.531858578107675E-5</v>
          </cell>
          <cell r="K724">
            <v>1.7334860148932878E-5</v>
          </cell>
          <cell r="L724">
            <v>9.3525890776126574E-6</v>
          </cell>
          <cell r="M724">
            <v>1.952268173246427E-5</v>
          </cell>
          <cell r="N724">
            <v>1.4784611162024945E-5</v>
          </cell>
          <cell r="O724">
            <v>2.4504455116240512E-5</v>
          </cell>
        </row>
        <row r="725">
          <cell r="A725" t="str">
            <v>RHES-SHCONBR8</v>
          </cell>
          <cell r="B725" t="str">
            <v>VAR_fin</v>
          </cell>
          <cell r="C725" t="str">
            <v>CON</v>
          </cell>
          <cell r="E725">
            <v>1.5976326592144768E-5</v>
          </cell>
          <cell r="F725">
            <v>1.6545873833212229E-5</v>
          </cell>
          <cell r="G725">
            <v>8.4071458328889939E-6</v>
          </cell>
          <cell r="H725">
            <v>1.3491333829972976E-5</v>
          </cell>
          <cell r="I725">
            <v>1.2695196170745114E-5</v>
          </cell>
          <cell r="J725">
            <v>1.531858578107675E-5</v>
          </cell>
          <cell r="K725">
            <v>1.7334860148932878E-5</v>
          </cell>
          <cell r="L725">
            <v>9.3525890776126574E-6</v>
          </cell>
          <cell r="M725">
            <v>1.952268173246427E-5</v>
          </cell>
          <cell r="N725">
            <v>1.4784611162024945E-5</v>
          </cell>
          <cell r="O725">
            <v>2.4504455116240512E-5</v>
          </cell>
        </row>
        <row r="726">
          <cell r="A726" t="str">
            <v>RHES-SHCONBR8</v>
          </cell>
          <cell r="B726" t="str">
            <v>VAR_ncap</v>
          </cell>
          <cell r="C726" t="str">
            <v>-</v>
          </cell>
          <cell r="E726">
            <v>1.56667998859954E-8</v>
          </cell>
          <cell r="F726">
            <v>1.44614175164467E-8</v>
          </cell>
          <cell r="G726">
            <v>2.6509944124031198E-7</v>
          </cell>
          <cell r="K726">
            <v>1.07715062296972E-7</v>
          </cell>
          <cell r="L726">
            <v>9.08910940270415E-8</v>
          </cell>
          <cell r="M726">
            <v>1.0109993382033501E-7</v>
          </cell>
          <cell r="N726">
            <v>5.17078059590085E-7</v>
          </cell>
          <cell r="O726">
            <v>1.35446866685787E-8</v>
          </cell>
        </row>
        <row r="727">
          <cell r="A727" t="str">
            <v>RHES-SHCONBR8</v>
          </cell>
          <cell r="B727" t="str">
            <v>VAR_cap</v>
          </cell>
          <cell r="C727" t="str">
            <v>-</v>
          </cell>
          <cell r="E727">
            <v>1.56667998859954E-8</v>
          </cell>
          <cell r="F727">
            <v>3.0128217402442099E-8</v>
          </cell>
          <cell r="G727">
            <v>2.9522765864275402E-7</v>
          </cell>
          <cell r="H727">
            <v>2.9522765864275402E-7</v>
          </cell>
          <cell r="I727">
            <v>2.9522765864275402E-7</v>
          </cell>
          <cell r="J727">
            <v>2.9522765864275402E-7</v>
          </cell>
          <cell r="K727">
            <v>3.9784886203899298E-7</v>
          </cell>
          <cell r="L727">
            <v>3.9696847254293902E-7</v>
          </cell>
          <cell r="M727">
            <v>2.99706090144348E-7</v>
          </cell>
          <cell r="N727">
            <v>8.1678414973443299E-7</v>
          </cell>
          <cell r="O727">
            <v>8.3032883640301204E-7</v>
          </cell>
        </row>
        <row r="728">
          <cell r="A728" t="str">
            <v>RHEM-SHWODBR</v>
          </cell>
          <cell r="B728" t="str">
            <v>VAR_fout</v>
          </cell>
          <cell r="C728" t="str">
            <v>RHEM-SHWOD</v>
          </cell>
          <cell r="D728">
            <v>4.7439195749510832</v>
          </cell>
          <cell r="E728">
            <v>4.7437185202256273</v>
          </cell>
          <cell r="F728">
            <v>3.6316698203171236</v>
          </cell>
          <cell r="G728">
            <v>2.4267379227770443</v>
          </cell>
          <cell r="H728">
            <v>2.1635186295619357</v>
          </cell>
          <cell r="I728">
            <v>1.7175252642909971</v>
          </cell>
          <cell r="J728">
            <v>1.455275644665784</v>
          </cell>
          <cell r="K728">
            <v>1.2465689519405625</v>
          </cell>
          <cell r="L728">
            <v>1.1413549328894668</v>
          </cell>
          <cell r="M728">
            <v>1.0484372996408584</v>
          </cell>
          <cell r="N728">
            <v>1.0370481578167585</v>
          </cell>
          <cell r="O728">
            <v>0.74796293152844162</v>
          </cell>
        </row>
        <row r="729">
          <cell r="A729" t="str">
            <v>RHEM-SHWODBR</v>
          </cell>
          <cell r="B729" t="str">
            <v>VAR_fin</v>
          </cell>
          <cell r="C729" t="str">
            <v>RHEMWODBRC</v>
          </cell>
          <cell r="D729">
            <v>4.7439195749510832</v>
          </cell>
          <cell r="E729">
            <v>4.7437185202256273</v>
          </cell>
          <cell r="F729">
            <v>3.6316698203171236</v>
          </cell>
          <cell r="G729">
            <v>2.4267379227770443</v>
          </cell>
          <cell r="H729">
            <v>2.1635186295619357</v>
          </cell>
          <cell r="I729">
            <v>1.7175252642909971</v>
          </cell>
          <cell r="J729">
            <v>1.455275644665784</v>
          </cell>
          <cell r="K729">
            <v>1.2465689519405625</v>
          </cell>
          <cell r="L729">
            <v>1.1413549328894668</v>
          </cell>
          <cell r="M729">
            <v>1.0484372996408584</v>
          </cell>
          <cell r="N729">
            <v>1.0370481578167585</v>
          </cell>
          <cell r="O729">
            <v>0.74796293152844162</v>
          </cell>
        </row>
        <row r="730">
          <cell r="A730" t="str">
            <v>RHEM-SHWODBR</v>
          </cell>
          <cell r="B730" t="str">
            <v>VAR_fin</v>
          </cell>
          <cell r="C730" t="str">
            <v>RWOD</v>
          </cell>
          <cell r="D730">
            <v>6.5887771874320604</v>
          </cell>
          <cell r="E730">
            <v>6.5884979447578136</v>
          </cell>
          <cell r="F730">
            <v>5.0439858615515671</v>
          </cell>
          <cell r="G730">
            <v>3.37046933719034</v>
          </cell>
          <cell r="H730">
            <v>3.0048869855026878</v>
          </cell>
          <cell r="I730">
            <v>2.3854517559597186</v>
          </cell>
          <cell r="J730">
            <v>2.0212161731469234</v>
          </cell>
          <cell r="K730">
            <v>1.7313457665841132</v>
          </cell>
          <cell r="L730">
            <v>1.5852151845687039</v>
          </cell>
          <cell r="M730">
            <v>1.4561629161678586</v>
          </cell>
          <cell r="N730">
            <v>1.4403446636343855</v>
          </cell>
          <cell r="O730">
            <v>1.0388374049006146</v>
          </cell>
        </row>
        <row r="731">
          <cell r="A731" t="str">
            <v>RHEM-SHWODBR</v>
          </cell>
          <cell r="B731" t="str">
            <v>VAR_ncap</v>
          </cell>
          <cell r="C731" t="str">
            <v>-</v>
          </cell>
          <cell r="D731">
            <v>1.5320612582512099E-4</v>
          </cell>
          <cell r="E731">
            <v>4.5696116733557199E-8</v>
          </cell>
          <cell r="F731">
            <v>5.51081910703099E-8</v>
          </cell>
          <cell r="G731">
            <v>9.2024403264456598E-7</v>
          </cell>
          <cell r="H731">
            <v>6.6196777548183899E-2</v>
          </cell>
          <cell r="I731">
            <v>5.5286581449490599E-2</v>
          </cell>
          <cell r="J731">
            <v>1.49726915231926E-7</v>
          </cell>
          <cell r="K731">
            <v>3.36014899865874E-2</v>
          </cell>
          <cell r="L731">
            <v>4.10762069579894E-2</v>
          </cell>
          <cell r="M731">
            <v>8.2252009905943902E-6</v>
          </cell>
          <cell r="N731">
            <v>3.9858422500400302E-2</v>
          </cell>
          <cell r="O731">
            <v>1.2997308329201899E-2</v>
          </cell>
        </row>
        <row r="732">
          <cell r="A732" t="str">
            <v>RHEM-SHWODBR</v>
          </cell>
          <cell r="B732" t="str">
            <v>VAR_cap</v>
          </cell>
          <cell r="C732" t="str">
            <v>-</v>
          </cell>
          <cell r="D732">
            <v>0.33522498508081816</v>
          </cell>
          <cell r="E732">
            <v>0.33522453185580958</v>
          </cell>
          <cell r="F732">
            <v>0.33522286519101718</v>
          </cell>
          <cell r="G732">
            <v>0.33522271886289268</v>
          </cell>
          <cell r="H732">
            <v>0.15313217352901301</v>
          </cell>
          <cell r="I732">
            <v>0.12148402156781846</v>
          </cell>
          <cell r="J732">
            <v>0.1051503061149576</v>
          </cell>
          <cell r="K732">
            <v>8.8887953571834183E-2</v>
          </cell>
          <cell r="L732">
            <v>8.3172659382521774E-2</v>
          </cell>
          <cell r="M732">
            <v>7.4685670895801692E-2</v>
          </cell>
          <cell r="N732">
            <v>7.3872355644834076E-2</v>
          </cell>
          <cell r="O732">
            <v>5.2863737616995143E-2</v>
          </cell>
        </row>
        <row r="733">
          <cell r="A733" t="str">
            <v>RHES-SHCONBR9</v>
          </cell>
          <cell r="B733" t="str">
            <v>VAR_fout</v>
          </cell>
          <cell r="C733" t="str">
            <v>RHES-SHCON</v>
          </cell>
          <cell r="E733">
            <v>1.5789582933957145E-5</v>
          </cell>
          <cell r="F733">
            <v>1.6194779840181324E-5</v>
          </cell>
          <cell r="G733">
            <v>4.8156656132881487E-6</v>
          </cell>
          <cell r="H733">
            <v>9.8374853036309904E-6</v>
          </cell>
          <cell r="I733">
            <v>9.004655970952196E-6</v>
          </cell>
          <cell r="J733">
            <v>1.1583514339504419E-5</v>
          </cell>
          <cell r="K733">
            <v>1.2353585075378765E-5</v>
          </cell>
          <cell r="L733">
            <v>4.4696814964242631E-6</v>
          </cell>
          <cell r="M733">
            <v>1.5823047774005838E-5</v>
          </cell>
          <cell r="N733">
            <v>5.1864371663154668E-6</v>
          </cell>
          <cell r="O733">
            <v>1.9158302281073987E-5</v>
          </cell>
        </row>
        <row r="734">
          <cell r="A734" t="str">
            <v>RHES-SHCONBR9</v>
          </cell>
          <cell r="B734" t="str">
            <v>VAR_fin</v>
          </cell>
          <cell r="C734" t="str">
            <v>CON</v>
          </cell>
          <cell r="E734">
            <v>1.5789582933957145E-5</v>
          </cell>
          <cell r="F734">
            <v>1.6194779840181324E-5</v>
          </cell>
          <cell r="G734">
            <v>4.8156656132881487E-6</v>
          </cell>
          <cell r="H734">
            <v>9.8374853036309904E-6</v>
          </cell>
          <cell r="I734">
            <v>9.004655970952196E-6</v>
          </cell>
          <cell r="J734">
            <v>1.1583514339504419E-5</v>
          </cell>
          <cell r="K734">
            <v>1.2353585075378765E-5</v>
          </cell>
          <cell r="L734">
            <v>4.4696814964242631E-6</v>
          </cell>
          <cell r="M734">
            <v>1.5823047774005838E-5</v>
          </cell>
          <cell r="N734">
            <v>5.1864371663154668E-6</v>
          </cell>
          <cell r="O734">
            <v>1.9158302281073987E-5</v>
          </cell>
        </row>
        <row r="735">
          <cell r="A735" t="str">
            <v>RHES-SHCONBR9</v>
          </cell>
          <cell r="B735" t="str">
            <v>VAR_ncap</v>
          </cell>
          <cell r="C735" t="str">
            <v>-</v>
          </cell>
          <cell r="N735">
            <v>3.6429208557096701E-8</v>
          </cell>
        </row>
        <row r="736">
          <cell r="A736" t="str">
            <v>RHES-SHCONBR9</v>
          </cell>
          <cell r="B736" t="str">
            <v>VAR_cap</v>
          </cell>
          <cell r="C736" t="str">
            <v>-</v>
          </cell>
          <cell r="N736">
            <v>3.6429208557096701E-8</v>
          </cell>
          <cell r="O736">
            <v>3.6429208557096701E-8</v>
          </cell>
        </row>
        <row r="737">
          <cell r="A737" t="str">
            <v>D-RHNS_LTH_CHPNGA</v>
          </cell>
          <cell r="B737" t="str">
            <v>VAR_fout</v>
          </cell>
          <cell r="C737" t="str">
            <v>RHSA_LTH</v>
          </cell>
          <cell r="D737">
            <v>5.8792524079622426E-6</v>
          </cell>
          <cell r="E737">
            <v>2.7778748523720549E-4</v>
          </cell>
          <cell r="F737">
            <v>2.8748524913049028E-5</v>
          </cell>
          <cell r="G737">
            <v>9.6767687733819875E-5</v>
          </cell>
          <cell r="H737">
            <v>4.6742250553823812E-6</v>
          </cell>
          <cell r="I737">
            <v>6.8925714101175658E-6</v>
          </cell>
          <cell r="J737">
            <v>9.3233213314285306E-6</v>
          </cell>
          <cell r="K737">
            <v>8.6493793283975889E-6</v>
          </cell>
          <cell r="L737">
            <v>6.3015356856847368E-5</v>
          </cell>
          <cell r="M737">
            <v>8.173060897315173E-6</v>
          </cell>
          <cell r="N737">
            <v>1.1805800279283773E-4</v>
          </cell>
          <cell r="O737">
            <v>1.6640454338466927E-5</v>
          </cell>
        </row>
        <row r="738">
          <cell r="A738" t="str">
            <v>D-RHNS_LTH_CHPNGA</v>
          </cell>
          <cell r="B738" t="str">
            <v>VAR_fout</v>
          </cell>
          <cell r="C738" t="str">
            <v>LTH</v>
          </cell>
          <cell r="G738">
            <v>1.0278190981278099E-8</v>
          </cell>
          <cell r="H738">
            <v>3.5581319244599137E-7</v>
          </cell>
          <cell r="I738">
            <v>9.2188188028687167E-7</v>
          </cell>
          <cell r="J738">
            <v>6.9267259559954165E-6</v>
          </cell>
          <cell r="K738">
            <v>8.1842078460703209E-6</v>
          </cell>
          <cell r="L738">
            <v>2.7540114771751157E-7</v>
          </cell>
          <cell r="M738">
            <v>1.3791309826022487E-6</v>
          </cell>
          <cell r="N738">
            <v>8.1830637123671298E-7</v>
          </cell>
          <cell r="O738">
            <v>5.7807635813613279E-6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RHNS_LTH_CHPNGA_ON</v>
          </cell>
          <cell r="D739">
            <v>2.9716313763172693E-6</v>
          </cell>
          <cell r="E739">
            <v>9.8955856507781915E-4</v>
          </cell>
          <cell r="F739">
            <v>1.2231955529212499E-3</v>
          </cell>
          <cell r="G739">
            <v>9.8097857028934805E-4</v>
          </cell>
          <cell r="H739">
            <v>1.2308749420958582E-3</v>
          </cell>
          <cell r="I739">
            <v>7.0420484063983026E-4</v>
          </cell>
          <cell r="J739">
            <v>1.3329283727522116E-6</v>
          </cell>
          <cell r="K739">
            <v>2.7955253565485574E-6</v>
          </cell>
          <cell r="L739">
            <v>4.6995246166291318E-4</v>
          </cell>
          <cell r="M739">
            <v>8.2781642412242836E-4</v>
          </cell>
          <cell r="N739">
            <v>5.1364401529437303E-4</v>
          </cell>
          <cell r="O739">
            <v>1.9339505404436658E-3</v>
          </cell>
        </row>
        <row r="740">
          <cell r="A740" t="str">
            <v>D-RHNS_LTH_CHPNGA</v>
          </cell>
          <cell r="B740" t="str">
            <v>VAR_fin</v>
          </cell>
          <cell r="C740" t="str">
            <v>RHNS_LTH_CHPNGA</v>
          </cell>
          <cell r="D740">
            <v>8.850883784279514E-6</v>
          </cell>
          <cell r="E740">
            <v>1.2675430731342871E-3</v>
          </cell>
          <cell r="F740">
            <v>1.2523907770530169E-3</v>
          </cell>
          <cell r="G740">
            <v>1.0784826736675117E-3</v>
          </cell>
          <cell r="H740">
            <v>1.2367899518361573E-3</v>
          </cell>
          <cell r="I740">
            <v>7.1274785665056603E-4</v>
          </cell>
          <cell r="J740">
            <v>1.7582975660176157E-5</v>
          </cell>
          <cell r="K740">
            <v>1.9629112531016472E-5</v>
          </cell>
          <cell r="L740">
            <v>5.342257344980656E-4</v>
          </cell>
          <cell r="M740">
            <v>8.3838008163732993E-4</v>
          </cell>
          <cell r="N740">
            <v>6.3357781914407697E-4</v>
          </cell>
          <cell r="O740">
            <v>1.9568609294665371E-3</v>
          </cell>
        </row>
        <row r="741">
          <cell r="A741" t="str">
            <v>D-SLFO</v>
          </cell>
          <cell r="B741" t="str">
            <v>VAR_fout</v>
          </cell>
          <cell r="C741" t="str">
            <v>CO2</v>
          </cell>
          <cell r="D741">
            <v>2267.7886854355002</v>
          </cell>
          <cell r="E741">
            <v>2000.73955352444</v>
          </cell>
          <cell r="F741">
            <v>1856.20463674452</v>
          </cell>
          <cell r="G741">
            <v>1505.2507092262499</v>
          </cell>
          <cell r="H741">
            <v>1098.3747287619999</v>
          </cell>
          <cell r="I741">
            <v>788.09410553057398</v>
          </cell>
          <cell r="J741">
            <v>395.43357419061402</v>
          </cell>
          <cell r="L741">
            <v>9.2141164490507094E-3</v>
          </cell>
          <cell r="M741">
            <v>1.1047174745666501E-2</v>
          </cell>
          <cell r="N741">
            <v>7.6698961179080798E-3</v>
          </cell>
          <cell r="O741">
            <v>1.50259361711261E-2</v>
          </cell>
        </row>
        <row r="742">
          <cell r="A742" t="str">
            <v>D-SLFO</v>
          </cell>
          <cell r="B742" t="str">
            <v>VAR_fout</v>
          </cell>
          <cell r="C742" t="str">
            <v>SLFO</v>
          </cell>
          <cell r="D742">
            <v>30.256634620328288</v>
          </cell>
          <cell r="E742">
            <v>26.693688891830227</v>
          </cell>
          <cell r="F742">
            <v>24.765337204134191</v>
          </cell>
          <cell r="G742">
            <v>20.083072996435323</v>
          </cell>
          <cell r="H742">
            <v>14.654652438148675</v>
          </cell>
          <cell r="I742">
            <v>10.514785810046789</v>
          </cell>
          <cell r="J742">
            <v>5.2761637857133312</v>
          </cell>
          <cell r="K742">
            <v>4.3330059353961357</v>
          </cell>
          <cell r="L742">
            <v>0.86371662312908881</v>
          </cell>
          <cell r="M742">
            <v>0.86975740483442265</v>
          </cell>
          <cell r="N742">
            <v>0.86999467897854432</v>
          </cell>
          <cell r="O742">
            <v>0.87013238333666576</v>
          </cell>
        </row>
        <row r="743">
          <cell r="A743" t="str">
            <v>D-SLFO</v>
          </cell>
          <cell r="B743" t="str">
            <v>VAR_fin</v>
          </cell>
          <cell r="C743" t="str">
            <v>LFO</v>
          </cell>
          <cell r="D743">
            <v>30.77053847266621</v>
          </cell>
          <cell r="E743">
            <v>27.147076709965297</v>
          </cell>
          <cell r="F743">
            <v>25.185951651893085</v>
          </cell>
          <cell r="G743">
            <v>20.424025905376471</v>
          </cell>
          <cell r="H743">
            <v>14.903320607354129</v>
          </cell>
          <cell r="I743">
            <v>10.693271445462342</v>
          </cell>
          <cell r="J743">
            <v>5.365448767850939</v>
          </cell>
          <cell r="L743">
            <v>1.2502193282294043E-4</v>
          </cell>
          <cell r="M743">
            <v>1.4989382287200123E-4</v>
          </cell>
          <cell r="N743">
            <v>1.0406914678301328E-4</v>
          </cell>
          <cell r="O743">
            <v>2.0387973095150767E-4</v>
          </cell>
        </row>
        <row r="744">
          <cell r="A744" t="str">
            <v>D-SLFO</v>
          </cell>
          <cell r="B744" t="str">
            <v>VAR_fin</v>
          </cell>
          <cell r="C744" t="str">
            <v>BDS</v>
          </cell>
          <cell r="F744">
            <v>2.0802891918659563E-5</v>
          </cell>
          <cell r="G744">
            <v>1.5487420005306238E-4</v>
          </cell>
          <cell r="H744">
            <v>2.386499704936677E-4</v>
          </cell>
          <cell r="I744">
            <v>1.0710464610543552E-4</v>
          </cell>
          <cell r="J744">
            <v>3.3091097682988354E-4</v>
          </cell>
          <cell r="K744">
            <v>4.4066014465759169</v>
          </cell>
          <cell r="L744">
            <v>0.87826256834283778</v>
          </cell>
          <cell r="M744">
            <v>0.88438123429842519</v>
          </cell>
          <cell r="N744">
            <v>0.88466801483737734</v>
          </cell>
          <cell r="O744">
            <v>0.88470894522762911</v>
          </cell>
        </row>
        <row r="745">
          <cell r="A745" t="str">
            <v>D-RCOA</v>
          </cell>
          <cell r="B745" t="str">
            <v>VAR_fout</v>
          </cell>
          <cell r="C745" t="str">
            <v>CO2</v>
          </cell>
          <cell r="D745">
            <v>9.27005079267993</v>
          </cell>
          <cell r="E745">
            <v>9.2700170846412995</v>
          </cell>
          <cell r="F745">
            <v>5.9375162960958801E-2</v>
          </cell>
          <cell r="G745">
            <v>3.6316902726406301E-2</v>
          </cell>
          <cell r="H745">
            <v>1.41330449319369E-2</v>
          </cell>
        </row>
        <row r="746">
          <cell r="A746" t="str">
            <v>D-RCOA</v>
          </cell>
          <cell r="B746" t="str">
            <v>VAR_fout</v>
          </cell>
          <cell r="C746" t="str">
            <v>RCOA</v>
          </cell>
          <cell r="D746">
            <v>0.10000054792534989</v>
          </cell>
          <cell r="E746">
            <v>0.10000018430033769</v>
          </cell>
          <cell r="F746">
            <v>6.4050876980538114E-4</v>
          </cell>
          <cell r="G746">
            <v>3.9176809845098399E-4</v>
          </cell>
          <cell r="H746">
            <v>1.5246003162822983E-4</v>
          </cell>
        </row>
        <row r="747">
          <cell r="A747" t="str">
            <v>D-RCOA</v>
          </cell>
          <cell r="B747" t="str">
            <v>VAR_fin</v>
          </cell>
          <cell r="C747" t="str">
            <v>COA</v>
          </cell>
          <cell r="D747">
            <v>0.10000054792534989</v>
          </cell>
          <cell r="E747">
            <v>0.10000018430033769</v>
          </cell>
          <cell r="F747">
            <v>6.4050876980538114E-4</v>
          </cell>
          <cell r="G747">
            <v>3.9176809845098399E-4</v>
          </cell>
          <cell r="H747">
            <v>1.5246003162822983E-4</v>
          </cell>
        </row>
        <row r="748">
          <cell r="A748" t="str">
            <v>SCOM-ELCSPECDC</v>
          </cell>
          <cell r="B748" t="str">
            <v>VAR_fout</v>
          </cell>
          <cell r="C748" t="str">
            <v>SCOM-ELSDC</v>
          </cell>
          <cell r="F748">
            <v>10.166015736999416</v>
          </cell>
          <cell r="G748">
            <v>9.4002629187538513</v>
          </cell>
          <cell r="H748">
            <v>9.4002629187538513</v>
          </cell>
          <cell r="I748">
            <v>8.5871820412315873</v>
          </cell>
          <cell r="J748">
            <v>8.1145446338317555</v>
          </cell>
          <cell r="K748">
            <v>7.6419072264318952</v>
          </cell>
          <cell r="L748">
            <v>7.6419072264318952</v>
          </cell>
          <cell r="M748">
            <v>7.6419072264318952</v>
          </cell>
          <cell r="N748">
            <v>7.6419072264318952</v>
          </cell>
          <cell r="O748">
            <v>7.6419072264318952</v>
          </cell>
        </row>
        <row r="749">
          <cell r="A749" t="str">
            <v>SCOM-ELCSPECDC</v>
          </cell>
          <cell r="B749" t="str">
            <v>VAR_fin</v>
          </cell>
          <cell r="C749" t="str">
            <v>SCOM_ELC</v>
          </cell>
          <cell r="F749">
            <v>10.166015736999416</v>
          </cell>
          <cell r="G749">
            <v>9.4002629187538513</v>
          </cell>
          <cell r="H749">
            <v>9.4002629187538513</v>
          </cell>
          <cell r="I749">
            <v>8.5871820412315873</v>
          </cell>
          <cell r="J749">
            <v>8.1145446338317555</v>
          </cell>
          <cell r="K749">
            <v>7.6419072264318952</v>
          </cell>
          <cell r="L749">
            <v>7.6419072264318952</v>
          </cell>
          <cell r="M749">
            <v>7.6419072264318952</v>
          </cell>
          <cell r="N749">
            <v>7.6419072264318952</v>
          </cell>
          <cell r="O749">
            <v>7.6419072264318952</v>
          </cell>
        </row>
        <row r="750">
          <cell r="A750" t="str">
            <v>D-RHEM_KEV_WOD_ELC_CHP</v>
          </cell>
          <cell r="B750" t="str">
            <v>VAR_fout</v>
          </cell>
          <cell r="C750" t="str">
            <v>ELC5</v>
          </cell>
          <cell r="G750">
            <v>8.7849441555191911E-5</v>
          </cell>
          <cell r="H750">
            <v>1.545392777484586E-4</v>
          </cell>
          <cell r="I750">
            <v>7.8432501181043737E-2</v>
          </cell>
          <cell r="J750">
            <v>9.7152201478455838E-2</v>
          </cell>
          <cell r="K750">
            <v>9.5912814128853746E-2</v>
          </cell>
          <cell r="L750">
            <v>9.4379045483479668E-2</v>
          </cell>
          <cell r="M750">
            <v>9.3284127858346E-2</v>
          </cell>
          <cell r="N750">
            <v>9.3909866813741763E-2</v>
          </cell>
          <cell r="O750">
            <v>7.6410319400426391E-2</v>
          </cell>
        </row>
        <row r="751">
          <cell r="A751" t="str">
            <v>D-RHEM_KEV_WOD_ELC_CHP</v>
          </cell>
          <cell r="B751" t="str">
            <v>VAR_fout</v>
          </cell>
          <cell r="C751" t="str">
            <v>RHEM_ELC</v>
          </cell>
          <cell r="G751">
            <v>8.7781262637002958E-5</v>
          </cell>
          <cell r="H751">
            <v>1.5445174316663151E-4</v>
          </cell>
          <cell r="I751">
            <v>7.8258992621836762E-2</v>
          </cell>
          <cell r="J751">
            <v>9.6836282571337778E-2</v>
          </cell>
          <cell r="K751">
            <v>9.5910378038995506E-2</v>
          </cell>
          <cell r="L751">
            <v>9.6646225968456692E-2</v>
          </cell>
          <cell r="M751">
            <v>9.5312377688022379E-2</v>
          </cell>
          <cell r="N751">
            <v>9.5940493523565692E-2</v>
          </cell>
          <cell r="O751">
            <v>7.7325457051479529E-2</v>
          </cell>
        </row>
        <row r="752">
          <cell r="A752" t="str">
            <v>D-RHEM_KEV_WOD_ELC_CHP</v>
          </cell>
          <cell r="B752" t="str">
            <v>VAR_fin</v>
          </cell>
          <cell r="C752" t="str">
            <v>RHEM_KEV_WOD_ELC_CHP</v>
          </cell>
          <cell r="G752">
            <v>1.747741279471749E-4</v>
          </cell>
          <cell r="H752">
            <v>3.0770690891794724E-4</v>
          </cell>
          <cell r="I752">
            <v>0.15668996508907956</v>
          </cell>
          <cell r="J752">
            <v>0.19398612441432914</v>
          </cell>
          <cell r="K752">
            <v>0.19181971822347504</v>
          </cell>
          <cell r="L752">
            <v>0.19102357486497798</v>
          </cell>
          <cell r="M752">
            <v>0.18859326148591093</v>
          </cell>
          <cell r="N752">
            <v>0.18984799741344577</v>
          </cell>
          <cell r="O752">
            <v>0.15373215889259015</v>
          </cell>
        </row>
        <row r="753">
          <cell r="A753" t="str">
            <v>RHES-SHSTG-SOL</v>
          </cell>
          <cell r="B753" t="str">
            <v>VAR_fout</v>
          </cell>
          <cell r="C753" t="str">
            <v>RHES-SHASOL</v>
          </cell>
          <cell r="D753">
            <v>7.2884826177457775E-6</v>
          </cell>
          <cell r="E753">
            <v>8.434099268339887E-6</v>
          </cell>
          <cell r="F753">
            <v>6.1112969366694331E-2</v>
          </cell>
          <cell r="G753">
            <v>5.805479998602206E-2</v>
          </cell>
          <cell r="H753">
            <v>7.0914383609147189E-2</v>
          </cell>
          <cell r="I753">
            <v>7.4623230588635084E-2</v>
          </cell>
          <cell r="J753">
            <v>6.5490076513277207E-2</v>
          </cell>
          <cell r="K753">
            <v>0.21376223353294285</v>
          </cell>
          <cell r="L753">
            <v>0.20686350597048919</v>
          </cell>
          <cell r="M753">
            <v>0.20291401045693219</v>
          </cell>
          <cell r="N753">
            <v>0.20519555048447163</v>
          </cell>
          <cell r="O753">
            <v>0.19045109538600485</v>
          </cell>
        </row>
        <row r="754">
          <cell r="A754" t="str">
            <v>RHES-SHSTG-SOL</v>
          </cell>
          <cell r="B754" t="str">
            <v>VAR_fin</v>
          </cell>
          <cell r="C754" t="str">
            <v>RHES-SHASOL</v>
          </cell>
          <cell r="D754">
            <v>2.386151478224273E-7</v>
          </cell>
          <cell r="E754">
            <v>5.2943828801674631E-7</v>
          </cell>
          <cell r="F754">
            <v>6.1111039345183304E-2</v>
          </cell>
          <cell r="G754">
            <v>5.8051446709431007E-2</v>
          </cell>
          <cell r="H754">
            <v>7.0914066155493782E-2</v>
          </cell>
          <cell r="I754">
            <v>7.4626466487526605E-2</v>
          </cell>
          <cell r="J754">
            <v>6.5486609317369313E-2</v>
          </cell>
          <cell r="K754">
            <v>0.21377212218752051</v>
          </cell>
          <cell r="L754">
            <v>0.2068717511069274</v>
          </cell>
          <cell r="M754">
            <v>0.20291817609705676</v>
          </cell>
          <cell r="N754">
            <v>0.20520640935576487</v>
          </cell>
          <cell r="O754">
            <v>0.19045454458621108</v>
          </cell>
        </row>
        <row r="755">
          <cell r="A755" t="str">
            <v>RHES-SHSTG-SOL</v>
          </cell>
          <cell r="B755" t="str">
            <v>VAR_ncap</v>
          </cell>
          <cell r="C755" t="str">
            <v>-</v>
          </cell>
          <cell r="D755">
            <v>1.4083488670179401E-3</v>
          </cell>
          <cell r="E755">
            <v>9.7484475339330995E-3</v>
          </cell>
          <cell r="F755">
            <v>2.5292774225250702E-7</v>
          </cell>
          <cell r="G755">
            <v>2.334692444169E-7</v>
          </cell>
          <cell r="H755">
            <v>5.4407007669388698E-3</v>
          </cell>
          <cell r="I755">
            <v>5.0084829879405001E-3</v>
          </cell>
          <cell r="J755">
            <v>1.0270808928142101E-7</v>
          </cell>
          <cell r="K755">
            <v>2.9149199877914402E-2</v>
          </cell>
          <cell r="L755">
            <v>3.1371414019087298E-3</v>
          </cell>
          <cell r="M755">
            <v>3.03320993827529E-4</v>
          </cell>
          <cell r="N755">
            <v>2.5906987058759601E-2</v>
          </cell>
          <cell r="O755">
            <v>6.2187349408394897E-3</v>
          </cell>
        </row>
        <row r="756">
          <cell r="A756" t="str">
            <v>RHES-SHSTG-SOL</v>
          </cell>
          <cell r="B756" t="str">
            <v>VAR_cap</v>
          </cell>
          <cell r="C756" t="str">
            <v>-</v>
          </cell>
          <cell r="D756">
            <v>1.4083488670179401E-3</v>
          </cell>
          <cell r="E756">
            <v>1.1156796400951E-2</v>
          </cell>
          <cell r="F756">
            <v>1.11570493286933E-2</v>
          </cell>
          <cell r="G756">
            <v>1.11572827979377E-2</v>
          </cell>
          <cell r="H756">
            <v>1.0800977277296901E-2</v>
          </cell>
          <cell r="I756">
            <v>1.0449425921384601E-2</v>
          </cell>
          <cell r="J756">
            <v>1.04492864629687E-2</v>
          </cell>
          <cell r="K756">
            <v>3.4157785573944201E-2</v>
          </cell>
          <cell r="L756">
            <v>3.3056004214763401E-2</v>
          </cell>
          <cell r="M756">
            <v>3.2589662273650698E-2</v>
          </cell>
          <cell r="N756">
            <v>3.35158950254427E-2</v>
          </cell>
          <cell r="O756">
            <v>3.2429042993426603E-2</v>
          </cell>
        </row>
        <row r="757">
          <cell r="A757" t="str">
            <v>D-ITOT_LTH</v>
          </cell>
          <cell r="B757" t="str">
            <v>VAR_fout</v>
          </cell>
          <cell r="C757" t="str">
            <v>ITOT_LTH_DH</v>
          </cell>
          <cell r="D757">
            <v>7.1200037188833001</v>
          </cell>
          <cell r="E757">
            <v>7.6289064156124047</v>
          </cell>
          <cell r="F757">
            <v>7.2438531554882424</v>
          </cell>
          <cell r="G757">
            <v>7.76657455400579</v>
          </cell>
          <cell r="H757">
            <v>7.9957698375227801</v>
          </cell>
          <cell r="I757">
            <v>7.1262565650053311</v>
          </cell>
          <cell r="J757">
            <v>8.8519880599001368</v>
          </cell>
          <cell r="K757">
            <v>8.1445986246411657</v>
          </cell>
          <cell r="L757">
            <v>9.8775620350740478</v>
          </cell>
          <cell r="M757">
            <v>9.4220786153588403</v>
          </cell>
          <cell r="N757">
            <v>8.2313697214650219</v>
          </cell>
          <cell r="O757">
            <v>8.0196883751643693</v>
          </cell>
        </row>
        <row r="758">
          <cell r="A758" t="str">
            <v>D-ITOT_LTH</v>
          </cell>
          <cell r="B758" t="str">
            <v>VAR_fin</v>
          </cell>
          <cell r="C758" t="str">
            <v>LTH</v>
          </cell>
          <cell r="D758">
            <v>7.7403397334367376</v>
          </cell>
          <cell r="E758">
            <v>8.2914013310037209</v>
          </cell>
          <cell r="F758">
            <v>7.8698075904712121</v>
          </cell>
          <cell r="G758">
            <v>8.4321602881944617</v>
          </cell>
          <cell r="H758">
            <v>8.6753033703520632</v>
          </cell>
          <cell r="I758">
            <v>7.7268249952277621</v>
          </cell>
          <cell r="J758">
            <v>9.5917061069543621</v>
          </cell>
          <cell r="K758">
            <v>8.8194263713811409</v>
          </cell>
          <cell r="L758">
            <v>10.695975960500254</v>
          </cell>
          <cell r="M758">
            <v>10.202753069023482</v>
          </cell>
          <cell r="N758">
            <v>8.913386962304152</v>
          </cell>
          <cell r="O758">
            <v>8.6841665754031663</v>
          </cell>
        </row>
        <row r="759">
          <cell r="A759" t="str">
            <v>D-ITOT_LTH</v>
          </cell>
          <cell r="B759" t="str">
            <v>VAR_ncap</v>
          </cell>
          <cell r="C759" t="str">
            <v>-</v>
          </cell>
          <cell r="D759">
            <v>0.79547231095038096</v>
          </cell>
          <cell r="G759">
            <v>1.1162065014980699E-8</v>
          </cell>
          <cell r="H759">
            <v>1.4828851460083001E-8</v>
          </cell>
          <cell r="I759">
            <v>2.8614426296442401E-8</v>
          </cell>
          <cell r="J759">
            <v>2.2568954332657099E-8</v>
          </cell>
          <cell r="K759">
            <v>4.9350246939832098E-8</v>
          </cell>
          <cell r="L759">
            <v>3.7427951576775403E-8</v>
          </cell>
          <cell r="M759">
            <v>1.5415984931309901E-7</v>
          </cell>
          <cell r="N759">
            <v>1.05051106692111E-7</v>
          </cell>
          <cell r="O759">
            <v>5.3258936055566604E-7</v>
          </cell>
        </row>
        <row r="760">
          <cell r="A760" t="str">
            <v>D-ITOT_LTH</v>
          </cell>
          <cell r="B760" t="str">
            <v>VAR_cap</v>
          </cell>
          <cell r="C760" t="str">
            <v>-</v>
          </cell>
          <cell r="D760">
            <v>0.79547231095038096</v>
          </cell>
          <cell r="E760">
            <v>0.79547231095038096</v>
          </cell>
          <cell r="F760">
            <v>0.79547231095038096</v>
          </cell>
          <cell r="G760">
            <v>0.79547232211244601</v>
          </cell>
          <cell r="H760">
            <v>0.79547233694129804</v>
          </cell>
          <cell r="I760">
            <v>0.79547236555572398</v>
          </cell>
          <cell r="J760">
            <v>0.79547238812467802</v>
          </cell>
          <cell r="K760">
            <v>0.79547243747492502</v>
          </cell>
          <cell r="L760">
            <v>0.79547247490287698</v>
          </cell>
          <cell r="M760">
            <v>0.79547262906272598</v>
          </cell>
          <cell r="N760">
            <v>0.79547273411383301</v>
          </cell>
          <cell r="O760">
            <v>0.79547326670319296</v>
          </cell>
        </row>
        <row r="761">
          <cell r="A761" t="str">
            <v>D-IH2</v>
          </cell>
          <cell r="B761" t="str">
            <v>VAR_fout</v>
          </cell>
          <cell r="C761" t="str">
            <v>IH2</v>
          </cell>
          <cell r="G761">
            <v>3.6190675153313542E-4</v>
          </cell>
          <cell r="H761">
            <v>2.0774288259169946</v>
          </cell>
          <cell r="I761">
            <v>3.7416617989891021</v>
          </cell>
          <cell r="J761">
            <v>12.994554003305584</v>
          </cell>
          <cell r="K761">
            <v>20.516893934191138</v>
          </cell>
          <cell r="L761">
            <v>23.598439949517179</v>
          </cell>
          <cell r="M761">
            <v>24.193278847677586</v>
          </cell>
          <cell r="N761">
            <v>24.293519908431811</v>
          </cell>
          <cell r="O761">
            <v>24.289622392322421</v>
          </cell>
        </row>
        <row r="762">
          <cell r="A762" t="str">
            <v>D-IH2</v>
          </cell>
          <cell r="B762" t="str">
            <v>VAR_fin</v>
          </cell>
          <cell r="C762" t="str">
            <v>H2</v>
          </cell>
          <cell r="G762">
            <v>3.6466389759277684E-4</v>
          </cell>
          <cell r="H762">
            <v>2.093255484793342</v>
          </cell>
          <cell r="I762">
            <v>3.7701672304072504</v>
          </cell>
          <cell r="J762">
            <v>13.093551557828215</v>
          </cell>
          <cell r="K762">
            <v>20.673199593113203</v>
          </cell>
          <cell r="L762">
            <v>23.778222021680392</v>
          </cell>
          <cell r="M762">
            <v>24.377592633375404</v>
          </cell>
          <cell r="N762">
            <v>24.478597369425813</v>
          </cell>
          <cell r="O762">
            <v>24.474670160526411</v>
          </cell>
        </row>
        <row r="763">
          <cell r="A763" t="str">
            <v>D-IH2</v>
          </cell>
          <cell r="B763" t="str">
            <v>VAR_ncap</v>
          </cell>
          <cell r="C763" t="str">
            <v>-</v>
          </cell>
          <cell r="G763">
            <v>6.1043095107365795E-5</v>
          </cell>
          <cell r="H763">
            <v>0.135278830536015</v>
          </cell>
          <cell r="I763">
            <v>4.7131429510463996E-3</v>
          </cell>
          <cell r="J763">
            <v>0.33870991046742599</v>
          </cell>
          <cell r="K763">
            <v>0.34254521644550001</v>
          </cell>
          <cell r="L763">
            <v>8.5632116962979593E-2</v>
          </cell>
          <cell r="M763">
            <v>1.3778125541896301E-2</v>
          </cell>
          <cell r="N763">
            <v>1.3221189088034401E-5</v>
          </cell>
          <cell r="O763">
            <v>5.5795302583472801E-5</v>
          </cell>
        </row>
        <row r="764">
          <cell r="A764" t="str">
            <v>D-IH2</v>
          </cell>
          <cell r="B764" t="str">
            <v>VAR_cap</v>
          </cell>
          <cell r="C764" t="str">
            <v>-</v>
          </cell>
          <cell r="G764">
            <v>6.1043095107365795E-5</v>
          </cell>
          <cell r="H764">
            <v>0.13533987363112199</v>
          </cell>
          <cell r="I764">
            <v>0.14005301658216901</v>
          </cell>
          <cell r="J764">
            <v>0.478762927049595</v>
          </cell>
          <cell r="K764">
            <v>0.82130814349509496</v>
          </cell>
          <cell r="L764">
            <v>0.90694026045807397</v>
          </cell>
          <cell r="M764">
            <v>0.92071838599997102</v>
          </cell>
          <cell r="N764">
            <v>0.92071225569220905</v>
          </cell>
          <cell r="O764">
            <v>0.92072635939653502</v>
          </cell>
        </row>
        <row r="765">
          <cell r="A765" t="str">
            <v>D-RHNM_LTH_CHPWOD</v>
          </cell>
          <cell r="B765" t="str">
            <v>VAR_fout</v>
          </cell>
          <cell r="C765" t="str">
            <v>RHNM_LTH_CHPWOD_ON</v>
          </cell>
          <cell r="D765">
            <v>2.4976702633162487E-6</v>
          </cell>
          <cell r="E765">
            <v>6.0217612164026672E-6</v>
          </cell>
          <cell r="F765">
            <v>1.0018827955955326E-6</v>
          </cell>
          <cell r="G765">
            <v>3.7480693518674254E-4</v>
          </cell>
          <cell r="H765">
            <v>7.1789078370801114E-4</v>
          </cell>
          <cell r="I765">
            <v>2.7690492851829714E-3</v>
          </cell>
          <cell r="J765">
            <v>3.3927281811464267E-3</v>
          </cell>
          <cell r="K765">
            <v>1.3788456770266499E-3</v>
          </cell>
          <cell r="L765">
            <v>1.7792835362563095E-3</v>
          </cell>
          <cell r="M765">
            <v>3.4462600595513721E-3</v>
          </cell>
          <cell r="N765">
            <v>1.3221490446661613E-3</v>
          </cell>
          <cell r="O765">
            <v>2.1682194339414044E-3</v>
          </cell>
        </row>
        <row r="766">
          <cell r="A766" t="str">
            <v>D-RHNM_LTH_CHPWOD</v>
          </cell>
          <cell r="B766" t="str">
            <v>VAR_fout</v>
          </cell>
          <cell r="C766" t="str">
            <v>RHSA_LTH</v>
          </cell>
          <cell r="D766">
            <v>7.3594198208091076E-6</v>
          </cell>
          <cell r="E766">
            <v>1.0714632920593017E-5</v>
          </cell>
          <cell r="F766">
            <v>9.4658785793888065E-6</v>
          </cell>
          <cell r="G766">
            <v>2.3847209938521681E-6</v>
          </cell>
          <cell r="H766">
            <v>3.1717606008316818E-6</v>
          </cell>
          <cell r="I766">
            <v>6.1803312061065998E-6</v>
          </cell>
          <cell r="J766">
            <v>6.692280949454249E-5</v>
          </cell>
          <cell r="K766">
            <v>9.9883779543684181E-5</v>
          </cell>
          <cell r="L766">
            <v>2.5912599573347028E-5</v>
          </cell>
          <cell r="M766">
            <v>3.9151870468994702E-6</v>
          </cell>
          <cell r="N766">
            <v>1.3610699973260601E-4</v>
          </cell>
          <cell r="O766">
            <v>5.5830880212039694E-6</v>
          </cell>
        </row>
        <row r="767">
          <cell r="A767" t="str">
            <v>D-RHNM_LTH_CHPWOD</v>
          </cell>
          <cell r="B767" t="str">
            <v>VAR_fout</v>
          </cell>
          <cell r="C767" t="str">
            <v>LTH</v>
          </cell>
          <cell r="I767">
            <v>4.810248717423739E-6</v>
          </cell>
          <cell r="J767">
            <v>5.4834968113498581E-6</v>
          </cell>
          <cell r="K767">
            <v>2.0738160898851606E-6</v>
          </cell>
          <cell r="L767">
            <v>2.9824263078946403E-6</v>
          </cell>
          <cell r="M767">
            <v>7.8878773308206674E-6</v>
          </cell>
          <cell r="N767">
            <v>3.3671089746032718E-6</v>
          </cell>
          <cell r="O767">
            <v>6.4900272646696951E-6</v>
          </cell>
        </row>
        <row r="768">
          <cell r="A768" t="str">
            <v>D-RHNM_LTH_CHPWOD</v>
          </cell>
          <cell r="B768" t="str">
            <v>VAR_fin</v>
          </cell>
          <cell r="C768" t="str">
            <v>RHNM_LTH_CHPWOD</v>
          </cell>
          <cell r="D768">
            <v>9.857090084125366E-6</v>
          </cell>
          <cell r="E768">
            <v>1.6998016340865969E-5</v>
          </cell>
          <cell r="F768">
            <v>1.0809039792854847E-5</v>
          </cell>
          <cell r="G768">
            <v>3.7748187047132852E-4</v>
          </cell>
          <cell r="H768">
            <v>7.2181735310830272E-4</v>
          </cell>
          <cell r="I768">
            <v>2.7804526406249204E-3</v>
          </cell>
          <cell r="J768">
            <v>3.4658149085798695E-3</v>
          </cell>
          <cell r="K768">
            <v>1.4817718397035229E-3</v>
          </cell>
          <cell r="L768">
            <v>1.8092162970182553E-3</v>
          </cell>
          <cell r="M768">
            <v>3.4584477103782314E-3</v>
          </cell>
          <cell r="N768">
            <v>1.4624332629565855E-3</v>
          </cell>
          <cell r="O768">
            <v>2.1807431867824426E-3</v>
          </cell>
        </row>
        <row r="769">
          <cell r="A769" t="str">
            <v>RHNS-SHWODBR</v>
          </cell>
          <cell r="B769" t="str">
            <v>VAR_fout</v>
          </cell>
          <cell r="C769" t="str">
            <v>RHNS-SHWOD</v>
          </cell>
          <cell r="E769">
            <v>2.6568846297232319E-2</v>
          </cell>
          <cell r="F769">
            <v>9.4748564350025821E-2</v>
          </cell>
          <cell r="G769">
            <v>0.10855486601733542</v>
          </cell>
          <cell r="H769">
            <v>0.23309766668693074</v>
          </cell>
          <cell r="I769">
            <v>0.15380883944521442</v>
          </cell>
          <cell r="J769">
            <v>0.16251103809514417</v>
          </cell>
          <cell r="K769">
            <v>0.24810148569222804</v>
          </cell>
          <cell r="L769">
            <v>0.1594378460358194</v>
          </cell>
          <cell r="M769">
            <v>0.15872831137112517</v>
          </cell>
          <cell r="N769">
            <v>0.15877429616438093</v>
          </cell>
          <cell r="O769">
            <v>9.9042768648335056E-2</v>
          </cell>
        </row>
        <row r="770">
          <cell r="A770" t="str">
            <v>RHNS-SHWODBR</v>
          </cell>
          <cell r="B770" t="str">
            <v>VAR_fin</v>
          </cell>
          <cell r="C770" t="str">
            <v>RHNSWODBRC</v>
          </cell>
          <cell r="E770">
            <v>2.6568846297232319E-2</v>
          </cell>
          <cell r="F770">
            <v>9.4748564350025821E-2</v>
          </cell>
          <cell r="G770">
            <v>0.10855486601733542</v>
          </cell>
          <cell r="H770">
            <v>0.23309766668693074</v>
          </cell>
          <cell r="I770">
            <v>0.15380883944521442</v>
          </cell>
          <cell r="J770">
            <v>0.16251103809514417</v>
          </cell>
          <cell r="K770">
            <v>0.24810148569222804</v>
          </cell>
          <cell r="L770">
            <v>0.1594378460358194</v>
          </cell>
          <cell r="M770">
            <v>0.15872831137112517</v>
          </cell>
          <cell r="N770">
            <v>0.15877429616438093</v>
          </cell>
          <cell r="O770">
            <v>9.9042768648335056E-2</v>
          </cell>
        </row>
        <row r="771">
          <cell r="A771" t="str">
            <v>RHNS-SHWODBR</v>
          </cell>
          <cell r="B771" t="str">
            <v>VAR_fin</v>
          </cell>
          <cell r="C771" t="str">
            <v>RWOD</v>
          </cell>
          <cell r="E771">
            <v>3.6901175412822729E-2</v>
          </cell>
          <cell r="F771">
            <v>0.13159522826392475</v>
          </cell>
          <cell r="G771">
            <v>0.1507706472462991</v>
          </cell>
          <cell r="H771">
            <v>0.32374675928740415</v>
          </cell>
          <cell r="I771">
            <v>0.21362338811835332</v>
          </cell>
          <cell r="J771">
            <v>0.22570977513214455</v>
          </cell>
          <cell r="K771">
            <v>0.34458539679476125</v>
          </cell>
          <cell r="L771">
            <v>0.22144145282752706</v>
          </cell>
          <cell r="M771">
            <v>0.22045598801545149</v>
          </cell>
          <cell r="N771">
            <v>0.2205198557838626</v>
          </cell>
          <cell r="O771">
            <v>0.13755940090046531</v>
          </cell>
        </row>
        <row r="772">
          <cell r="A772" t="str">
            <v>RHNS-SHWODBR</v>
          </cell>
          <cell r="B772" t="str">
            <v>VAR_ncap</v>
          </cell>
          <cell r="C772" t="str">
            <v>-</v>
          </cell>
          <cell r="E772">
            <v>1.94499386163747E-3</v>
          </cell>
          <cell r="F772">
            <v>6.1231895285354396E-3</v>
          </cell>
          <cell r="H772">
            <v>9.9250713120855108E-3</v>
          </cell>
          <cell r="J772">
            <v>1.8077392638544E-2</v>
          </cell>
          <cell r="L772">
            <v>5.3788336350231104E-7</v>
          </cell>
          <cell r="M772">
            <v>1.15738005893786E-2</v>
          </cell>
          <cell r="N772">
            <v>1.52032907540162E-6</v>
          </cell>
          <cell r="O772">
            <v>2.47839776137431E-7</v>
          </cell>
        </row>
        <row r="773">
          <cell r="A773" t="str">
            <v>RHNS-SHWODBR</v>
          </cell>
          <cell r="B773" t="str">
            <v>VAR_cap</v>
          </cell>
          <cell r="C773" t="str">
            <v>-</v>
          </cell>
          <cell r="E773">
            <v>1.94499386163747E-3</v>
          </cell>
          <cell r="F773">
            <v>8.0680979594330363E-3</v>
          </cell>
          <cell r="G773">
            <v>8.0680529133314687E-3</v>
          </cell>
          <cell r="H773">
            <v>1.7044567252768063E-2</v>
          </cell>
          <cell r="I773">
            <v>1.1210858119972324E-2</v>
          </cell>
          <cell r="J773">
            <v>1.8106301873167471E-2</v>
          </cell>
          <cell r="K773">
            <v>1.8077376353817579E-2</v>
          </cell>
          <cell r="L773">
            <v>1.4658452327145839E-2</v>
          </cell>
          <cell r="M773">
            <v>1.1574298484452092E-2</v>
          </cell>
          <cell r="N773">
            <v>1.1575594755864027E-2</v>
          </cell>
          <cell r="O773">
            <v>1.1573832206659902E-2</v>
          </cell>
        </row>
        <row r="774">
          <cell r="A774" t="str">
            <v>D-RHNM_NKEV_GAS_ELC_CHP</v>
          </cell>
          <cell r="B774" t="str">
            <v>VAR_fout</v>
          </cell>
          <cell r="C774" t="str">
            <v>ELC5</v>
          </cell>
          <cell r="E774">
            <v>7.5911261088800158E-4</v>
          </cell>
          <cell r="F774">
            <v>3.0906034069786131E-3</v>
          </cell>
          <cell r="G774">
            <v>2.8609578100236743E-3</v>
          </cell>
          <cell r="H774">
            <v>3.0901772686715841E-3</v>
          </cell>
          <cell r="I774">
            <v>1.9018823909773492E-3</v>
          </cell>
          <cell r="L774">
            <v>2.9368028775225187E-4</v>
          </cell>
          <cell r="M774">
            <v>9.0355099667004145E-4</v>
          </cell>
          <cell r="N774">
            <v>4.0911016374161122E-4</v>
          </cell>
          <cell r="O774">
            <v>1.0370650619059161E-3</v>
          </cell>
        </row>
        <row r="775">
          <cell r="A775" t="str">
            <v>D-RHNM_NKEV_GAS_ELC_CHP</v>
          </cell>
          <cell r="B775" t="str">
            <v>VAR_fout</v>
          </cell>
          <cell r="C775" t="str">
            <v>RHNM_ELC</v>
          </cell>
          <cell r="E775">
            <v>7.5902952109221358E-4</v>
          </cell>
          <cell r="F775">
            <v>3.0879070845587671E-3</v>
          </cell>
          <cell r="G775">
            <v>2.8586299616711512E-3</v>
          </cell>
          <cell r="H775">
            <v>3.0884592234472204E-3</v>
          </cell>
          <cell r="I775">
            <v>1.9011223324530229E-3</v>
          </cell>
          <cell r="L775">
            <v>2.9477689295550464E-4</v>
          </cell>
          <cell r="M775">
            <v>9.1747348830623153E-4</v>
          </cell>
          <cell r="N775">
            <v>4.1262542040759688E-4</v>
          </cell>
          <cell r="O775">
            <v>1.0390837176466319E-3</v>
          </cell>
        </row>
        <row r="776">
          <cell r="A776" t="str">
            <v>D-RHNM_NKEV_GAS_ELC_CHP</v>
          </cell>
          <cell r="B776" t="str">
            <v>VAR_fin</v>
          </cell>
          <cell r="C776" t="str">
            <v>RHNM_NKEV_GAS_ELC_CHP</v>
          </cell>
          <cell r="E776">
            <v>1.5181421319802155E-3</v>
          </cell>
          <cell r="F776">
            <v>6.1766139332446821E-3</v>
          </cell>
          <cell r="G776">
            <v>5.7183283426060875E-3</v>
          </cell>
          <cell r="H776">
            <v>6.1766418466671236E-3</v>
          </cell>
          <cell r="I776">
            <v>3.7998859671818977E-3</v>
          </cell>
          <cell r="L776">
            <v>5.8845718070775737E-4</v>
          </cell>
          <cell r="M776">
            <v>1.8210244849762725E-3</v>
          </cell>
          <cell r="N776">
            <v>8.2173558414920782E-4</v>
          </cell>
          <cell r="O776">
            <v>2.0761487795525496E-3</v>
          </cell>
        </row>
        <row r="777">
          <cell r="A777" t="str">
            <v>D-RLFO</v>
          </cell>
          <cell r="B777" t="str">
            <v>VAR_fout</v>
          </cell>
          <cell r="C777" t="str">
            <v>CO2</v>
          </cell>
          <cell r="D777">
            <v>4514.4828096015599</v>
          </cell>
          <cell r="E777">
            <v>3846.5256820714799</v>
          </cell>
          <cell r="F777">
            <v>3755.4681049932101</v>
          </cell>
          <cell r="G777">
            <v>3116.8712098927399</v>
          </cell>
          <cell r="H777">
            <v>1527.8671227029699</v>
          </cell>
          <cell r="I777">
            <v>688.64550821030105</v>
          </cell>
          <cell r="J777">
            <v>437.18281782389101</v>
          </cell>
          <cell r="L777">
            <v>9.0796675410925697E-3</v>
          </cell>
          <cell r="M777">
            <v>1.0938502100797101E-2</v>
          </cell>
          <cell r="N777">
            <v>7.5801438942731201E-3</v>
          </cell>
          <cell r="O777">
            <v>1.47279927062385E-2</v>
          </cell>
        </row>
        <row r="778">
          <cell r="A778" t="str">
            <v>D-RLFO</v>
          </cell>
          <cell r="B778" t="str">
            <v>VAR_fout</v>
          </cell>
          <cell r="C778" t="str">
            <v>RLFO</v>
          </cell>
          <cell r="D778">
            <v>60.231827483360391</v>
          </cell>
          <cell r="E778">
            <v>51.320002991282287</v>
          </cell>
          <cell r="F778">
            <v>50.105141363343897</v>
          </cell>
          <cell r="G778">
            <v>41.585170614457397</v>
          </cell>
          <cell r="H778">
            <v>20.384901458747471</v>
          </cell>
          <cell r="I778">
            <v>9.1879523269219696</v>
          </cell>
          <cell r="J778">
            <v>5.8331957546409994</v>
          </cell>
          <cell r="K778">
            <v>5.8329886267283255</v>
          </cell>
          <cell r="L778">
            <v>5.3411170245486623</v>
          </cell>
          <cell r="M778">
            <v>2.9157195069962656</v>
          </cell>
          <cell r="N778">
            <v>2.9156731783066503</v>
          </cell>
          <cell r="O778">
            <v>0.64704474815709268</v>
          </cell>
        </row>
        <row r="779">
          <cell r="A779" t="str">
            <v>D-RLFO</v>
          </cell>
          <cell r="B779" t="str">
            <v>VAR_fin</v>
          </cell>
          <cell r="C779" t="str">
            <v>LFO</v>
          </cell>
          <cell r="D779">
            <v>61.254854947103951</v>
          </cell>
          <cell r="E779">
            <v>52.191664614267012</v>
          </cell>
          <cell r="F779">
            <v>50.956147964629658</v>
          </cell>
          <cell r="G779">
            <v>42.29133256299518</v>
          </cell>
          <cell r="H779">
            <v>20.730897187285844</v>
          </cell>
          <cell r="I779">
            <v>9.3439010611981317</v>
          </cell>
          <cell r="J779">
            <v>5.931924258126072</v>
          </cell>
          <cell r="L779">
            <v>1.2319765998768751E-4</v>
          </cell>
          <cell r="M779">
            <v>1.4841929580457398E-4</v>
          </cell>
          <cell r="N779">
            <v>1.0285134184902465E-4</v>
          </cell>
          <cell r="O779">
            <v>1.9983707878206878E-4</v>
          </cell>
        </row>
        <row r="780">
          <cell r="A780" t="str">
            <v>D-RLFO</v>
          </cell>
          <cell r="B780" t="str">
            <v>VAR_fin</v>
          </cell>
          <cell r="C780" t="str">
            <v>BDS</v>
          </cell>
          <cell r="F780">
            <v>2.0812208055356285E-5</v>
          </cell>
          <cell r="G780">
            <v>1.551930210299764E-4</v>
          </cell>
          <cell r="H780">
            <v>2.3840895111144564E-4</v>
          </cell>
          <cell r="I780">
            <v>1.0714972228701073E-4</v>
          </cell>
          <cell r="J780">
            <v>3.4739685806020999E-4</v>
          </cell>
          <cell r="K780">
            <v>5.9320599863955241</v>
          </cell>
          <cell r="L780">
            <v>5.4317118447031225</v>
          </cell>
          <cell r="M780">
            <v>2.9650941353993825</v>
          </cell>
          <cell r="N780">
            <v>2.9650925751776227</v>
          </cell>
          <cell r="O780">
            <v>0.65783491637945657</v>
          </cell>
        </row>
        <row r="781">
          <cell r="A781" t="str">
            <v>D-SCOM_LTH_CHPBIO</v>
          </cell>
          <cell r="B781" t="str">
            <v>VAR_fout</v>
          </cell>
          <cell r="C781" t="str">
            <v>SCOM_LTH_CHPBIO_ON</v>
          </cell>
          <cell r="D781">
            <v>1.4243091152741298</v>
          </cell>
          <cell r="E781">
            <v>1.542798331777079</v>
          </cell>
          <cell r="F781">
            <v>1.3893066596281851</v>
          </cell>
          <cell r="G781">
            <v>1.1579583298199572</v>
          </cell>
          <cell r="H781">
            <v>1.1668902341160883</v>
          </cell>
          <cell r="I781">
            <v>0.93448182897991705</v>
          </cell>
          <cell r="J781">
            <v>1.9654769428219316</v>
          </cell>
          <cell r="K781">
            <v>1.8896767311421734</v>
          </cell>
          <cell r="L781">
            <v>2.2914754149768943</v>
          </cell>
          <cell r="M781">
            <v>2.3863309263600283</v>
          </cell>
          <cell r="N781">
            <v>2.2601784136554803</v>
          </cell>
          <cell r="O781">
            <v>1.9176621143477839</v>
          </cell>
        </row>
        <row r="782">
          <cell r="A782" t="str">
            <v>D-SCOM_LTH_CHPBIO</v>
          </cell>
          <cell r="B782" t="str">
            <v>VAR_fout</v>
          </cell>
          <cell r="C782" t="str">
            <v>LTH</v>
          </cell>
          <cell r="E782">
            <v>3.5518249741202296E-2</v>
          </cell>
          <cell r="F782">
            <v>9.2292081580795271E-2</v>
          </cell>
          <cell r="G782">
            <v>0.16537215755253085</v>
          </cell>
          <cell r="H782">
            <v>0.26834896374132794</v>
          </cell>
          <cell r="I782">
            <v>0.30929138429768749</v>
          </cell>
          <cell r="J782">
            <v>0.83711936106186657</v>
          </cell>
          <cell r="K782">
            <v>1.1225375394684478</v>
          </cell>
          <cell r="L782">
            <v>1.4892676048820142</v>
          </cell>
          <cell r="M782">
            <v>2.312654579519303</v>
          </cell>
          <cell r="N782">
            <v>2.7919542650827589</v>
          </cell>
          <cell r="O782">
            <v>3.1339079883730432</v>
          </cell>
        </row>
        <row r="783">
          <cell r="A783" t="str">
            <v>D-SCOM_LTH_CHPBIO</v>
          </cell>
          <cell r="B783" t="str">
            <v>VAR_fin</v>
          </cell>
          <cell r="C783" t="str">
            <v>SCOM_LTH_CHPBIO</v>
          </cell>
          <cell r="D783">
            <v>1.4243091152741298</v>
          </cell>
          <cell r="E783">
            <v>1.5783165815182805</v>
          </cell>
          <cell r="F783">
            <v>1.4815987412089822</v>
          </cell>
          <cell r="G783">
            <v>1.3233304873724885</v>
          </cell>
          <cell r="H783">
            <v>1.435239197857417</v>
          </cell>
          <cell r="I783">
            <v>1.2437732132776049</v>
          </cell>
          <cell r="J783">
            <v>2.8025963038837975</v>
          </cell>
          <cell r="K783">
            <v>3.0122142706106216</v>
          </cell>
          <cell r="L783">
            <v>3.7807430198589103</v>
          </cell>
          <cell r="M783">
            <v>4.6989855058793282</v>
          </cell>
          <cell r="N783">
            <v>5.052132678738241</v>
          </cell>
          <cell r="O783">
            <v>5.0515701027208229</v>
          </cell>
        </row>
        <row r="784">
          <cell r="A784" t="str">
            <v>D-SCOM_LTH_CHPHFC</v>
          </cell>
          <cell r="B784" t="str">
            <v>VAR_fout</v>
          </cell>
          <cell r="C784" t="str">
            <v>SCOM_LTH_CHPHFC_ON</v>
          </cell>
          <cell r="G784">
            <v>2.7295237892773833E-4</v>
          </cell>
          <cell r="H784">
            <v>6.7368351588322829E-4</v>
          </cell>
          <cell r="I784">
            <v>2.7439730239360713E-3</v>
          </cell>
          <cell r="J784">
            <v>8.090419052798517E-3</v>
          </cell>
          <cell r="K784">
            <v>1.6763421287588932E-2</v>
          </cell>
          <cell r="L784">
            <v>1.4407356671086041E-2</v>
          </cell>
          <cell r="M784">
            <v>5.93514694466756E-3</v>
          </cell>
          <cell r="N784">
            <v>1.7025705833589608E-3</v>
          </cell>
          <cell r="O784">
            <v>4.6877529830281189E-3</v>
          </cell>
        </row>
        <row r="785">
          <cell r="A785" t="str">
            <v>D-SCOM_LTH_CHPHFC</v>
          </cell>
          <cell r="B785" t="str">
            <v>VAR_fout</v>
          </cell>
          <cell r="C785" t="str">
            <v>LTH</v>
          </cell>
          <cell r="H785">
            <v>6.7157845128180403E-8</v>
          </cell>
          <cell r="I785">
            <v>3.2927913836510365E-6</v>
          </cell>
          <cell r="J785">
            <v>1.7118375481865074E-5</v>
          </cell>
          <cell r="K785">
            <v>4.9803081988790266E-5</v>
          </cell>
          <cell r="L785">
            <v>2.0196113943868088E-5</v>
          </cell>
          <cell r="M785">
            <v>1.4428865720648583E-5</v>
          </cell>
          <cell r="N785">
            <v>4.112902816787191E-6</v>
          </cell>
          <cell r="O785">
            <v>1.5312138605897618E-5</v>
          </cell>
        </row>
        <row r="786">
          <cell r="A786" t="str">
            <v>D-SCOM_LTH_CHPHFC</v>
          </cell>
          <cell r="B786" t="str">
            <v>VAR_fin</v>
          </cell>
          <cell r="C786" t="str">
            <v>SCOM_LTH_CHPHFC</v>
          </cell>
          <cell r="G786">
            <v>2.731729431611905E-4</v>
          </cell>
          <cell r="H786">
            <v>6.7439619577626278E-4</v>
          </cell>
          <cell r="I786">
            <v>2.7482689523152231E-3</v>
          </cell>
          <cell r="J786">
            <v>8.107866337659057E-3</v>
          </cell>
          <cell r="K786">
            <v>1.6813329794554001E-2</v>
          </cell>
          <cell r="L786">
            <v>1.4427552785029923E-2</v>
          </cell>
          <cell r="M786">
            <v>5.9497909259417598E-3</v>
          </cell>
          <cell r="N786">
            <v>1.7074769711273609E-3</v>
          </cell>
          <cell r="O786">
            <v>4.7033542581474044E-3</v>
          </cell>
        </row>
        <row r="787">
          <cell r="A787" t="str">
            <v>D-SCOM_NKEV_GAS_ELC_CHP</v>
          </cell>
          <cell r="B787" t="str">
            <v>VAR_fout</v>
          </cell>
          <cell r="C787" t="str">
            <v>ELC5</v>
          </cell>
          <cell r="D787">
            <v>0.23945157161092187</v>
          </cell>
          <cell r="E787">
            <v>0.31280140656087296</v>
          </cell>
          <cell r="F787">
            <v>0.61265565105193887</v>
          </cell>
          <cell r="G787">
            <v>0.66770617357219297</v>
          </cell>
          <cell r="H787">
            <v>0.64419186650213234</v>
          </cell>
          <cell r="I787">
            <v>0.39054981450378495</v>
          </cell>
          <cell r="L787">
            <v>6.6463082314420908E-4</v>
          </cell>
          <cell r="M787">
            <v>6.793203969458015E-4</v>
          </cell>
          <cell r="N787">
            <v>5.2589121401952737E-4</v>
          </cell>
          <cell r="O787">
            <v>1.4036271230350749E-3</v>
          </cell>
        </row>
        <row r="788">
          <cell r="A788" t="str">
            <v>D-SCOM_NKEV_GAS_ELC_CHP</v>
          </cell>
          <cell r="B788" t="str">
            <v>VAR_fout</v>
          </cell>
          <cell r="C788" t="str">
            <v>SCOM_ELC</v>
          </cell>
          <cell r="D788">
            <v>0.35494907445484464</v>
          </cell>
          <cell r="E788">
            <v>0.31306579000487239</v>
          </cell>
          <cell r="F788">
            <v>0.60794138695037658</v>
          </cell>
          <cell r="G788">
            <v>0.66402649831520788</v>
          </cell>
          <cell r="H788">
            <v>0.63980334604131373</v>
          </cell>
          <cell r="I788">
            <v>0.39068971447142764</v>
          </cell>
          <cell r="L788">
            <v>6.6443431797286103E-4</v>
          </cell>
          <cell r="M788">
            <v>6.7939022497424538E-4</v>
          </cell>
          <cell r="N788">
            <v>5.2589033658794132E-4</v>
          </cell>
          <cell r="O788">
            <v>1.4039493775787582E-3</v>
          </cell>
        </row>
        <row r="789">
          <cell r="A789" t="str">
            <v>D-SCOM_NKEV_GAS_ELC_CHP</v>
          </cell>
          <cell r="B789" t="str">
            <v>VAR_fin</v>
          </cell>
          <cell r="C789" t="str">
            <v>SCOM_NKEV_GAS_ELC_CHP</v>
          </cell>
          <cell r="D789">
            <v>0.59440064606576692</v>
          </cell>
          <cell r="E789">
            <v>0.62586719656574508</v>
          </cell>
          <cell r="F789">
            <v>1.2205953112565564</v>
          </cell>
          <cell r="G789">
            <v>1.3317314670384279</v>
          </cell>
          <cell r="H789">
            <v>1.2839934571302525</v>
          </cell>
          <cell r="I789">
            <v>0.78123866470346748</v>
          </cell>
          <cell r="L789">
            <v>1.3290651411170698E-3</v>
          </cell>
          <cell r="M789">
            <v>1.3587106219200464E-3</v>
          </cell>
          <cell r="N789">
            <v>1.051781550607469E-3</v>
          </cell>
          <cell r="O789">
            <v>2.8075765006138312E-3</v>
          </cell>
        </row>
        <row r="790">
          <cell r="A790" t="str">
            <v>RHEM-SHLTHDH</v>
          </cell>
          <cell r="B790" t="str">
            <v>VAR_fout</v>
          </cell>
          <cell r="C790" t="str">
            <v>RHEM-SHLTHD</v>
          </cell>
          <cell r="D790">
            <v>2.0422128009983815</v>
          </cell>
          <cell r="E790">
            <v>3.7887238790455946</v>
          </cell>
          <cell r="F790">
            <v>4.0562847274765756</v>
          </cell>
          <cell r="G790">
            <v>3.1660737997650505</v>
          </cell>
          <cell r="H790">
            <v>3.1115774171125508</v>
          </cell>
          <cell r="I790">
            <v>3.6576211740234039</v>
          </cell>
          <cell r="J790">
            <v>2.8064624686834283</v>
          </cell>
          <cell r="K790">
            <v>3.7018624665756334</v>
          </cell>
          <cell r="L790">
            <v>3.565792196827994</v>
          </cell>
          <cell r="M790">
            <v>3.4292246069758194</v>
          </cell>
          <cell r="N790">
            <v>3.4305120252821522</v>
          </cell>
          <cell r="O790">
            <v>2.2750934456088059</v>
          </cell>
        </row>
        <row r="791">
          <cell r="A791" t="str">
            <v>RHEM-SHLTHDH</v>
          </cell>
          <cell r="B791" t="str">
            <v>VAR_fin</v>
          </cell>
          <cell r="C791" t="str">
            <v>RHEMLTHDHC</v>
          </cell>
          <cell r="D791">
            <v>2.0422128009983815</v>
          </cell>
          <cell r="E791">
            <v>3.7887238790455946</v>
          </cell>
          <cell r="F791">
            <v>4.0562847274765756</v>
          </cell>
          <cell r="G791">
            <v>3.1660737997650505</v>
          </cell>
          <cell r="H791">
            <v>3.1115774171125508</v>
          </cell>
          <cell r="I791">
            <v>3.6576211740234039</v>
          </cell>
          <cell r="J791">
            <v>2.8064624686834283</v>
          </cell>
          <cell r="K791">
            <v>3.7018624665756334</v>
          </cell>
          <cell r="L791">
            <v>3.565792196827994</v>
          </cell>
          <cell r="M791">
            <v>3.4292246069758194</v>
          </cell>
          <cell r="N791">
            <v>3.4305120252821522</v>
          </cell>
          <cell r="O791">
            <v>2.2750934456088059</v>
          </cell>
        </row>
        <row r="792">
          <cell r="A792" t="str">
            <v>RHEM-SHLTHDH</v>
          </cell>
          <cell r="B792" t="str">
            <v>VAR_fin</v>
          </cell>
          <cell r="C792" t="str">
            <v>RHEM_LTH_DH</v>
          </cell>
          <cell r="D792">
            <v>2.0628412131296785</v>
          </cell>
          <cell r="E792">
            <v>3.8269938172177733</v>
          </cell>
          <cell r="F792">
            <v>4.0972573004813926</v>
          </cell>
          <cell r="G792">
            <v>3.1980543431970219</v>
          </cell>
          <cell r="H792">
            <v>3.1430074920328797</v>
          </cell>
          <cell r="I792">
            <v>3.6945668424478839</v>
          </cell>
          <cell r="J792">
            <v>2.8348105744277063</v>
          </cell>
          <cell r="K792">
            <v>3.7392550167430625</v>
          </cell>
          <cell r="L792">
            <v>3.6018102998262584</v>
          </cell>
          <cell r="M792">
            <v>3.4638632393695135</v>
          </cell>
          <cell r="N792">
            <v>3.4651636619011605</v>
          </cell>
          <cell r="O792">
            <v>2.2980741874836434</v>
          </cell>
        </row>
        <row r="793">
          <cell r="A793" t="str">
            <v>RHEM-SHLTHDH</v>
          </cell>
          <cell r="B793" t="str">
            <v>VAR_ncap</v>
          </cell>
          <cell r="C793" t="str">
            <v>-</v>
          </cell>
          <cell r="E793">
            <v>1.42405774429651E-8</v>
          </cell>
          <cell r="F793">
            <v>1.09497363153155E-8</v>
          </cell>
          <cell r="H793">
            <v>1.6580094373726398E-8</v>
          </cell>
          <cell r="I793">
            <v>2.0347518989011601E-8</v>
          </cell>
          <cell r="J793">
            <v>2.6428989667125599E-8</v>
          </cell>
          <cell r="K793">
            <v>3.9430073532990198E-8</v>
          </cell>
          <cell r="L793">
            <v>4.2200153838277498E-8</v>
          </cell>
          <cell r="M793">
            <v>6.1843805685207106E-8</v>
          </cell>
          <cell r="N793">
            <v>9.3129931166924798E-8</v>
          </cell>
          <cell r="O793">
            <v>3.6113405388737198E-7</v>
          </cell>
        </row>
        <row r="794">
          <cell r="A794" t="str">
            <v>RHEM-SHLTHDH</v>
          </cell>
          <cell r="B794" t="str">
            <v>VAR_cap</v>
          </cell>
          <cell r="C794" t="str">
            <v>-</v>
          </cell>
          <cell r="D794">
            <v>0.31562546711168799</v>
          </cell>
          <cell r="E794">
            <v>0.31562548135226542</v>
          </cell>
          <cell r="F794">
            <v>0.31562549230200176</v>
          </cell>
          <cell r="G794">
            <v>0.31562549230200176</v>
          </cell>
          <cell r="H794">
            <v>0.31562550888209612</v>
          </cell>
          <cell r="I794">
            <v>0.31562552922961512</v>
          </cell>
          <cell r="J794">
            <v>0.31562555565860478</v>
          </cell>
          <cell r="K794">
            <v>0.31562559508867832</v>
          </cell>
          <cell r="L794">
            <v>0.31562563728883214</v>
          </cell>
          <cell r="M794">
            <v>0.31562569913263783</v>
          </cell>
          <cell r="N794">
            <v>0.31562579226256898</v>
          </cell>
          <cell r="O794">
            <v>0.31562615339662287</v>
          </cell>
        </row>
        <row r="795">
          <cell r="A795" t="str">
            <v>D-ITOT_SOLELC</v>
          </cell>
          <cell r="B795" t="str">
            <v>VAR_fout</v>
          </cell>
          <cell r="C795" t="str">
            <v>ITOT_ELC</v>
          </cell>
          <cell r="D795">
            <v>3.517213850175227</v>
          </cell>
          <cell r="E795">
            <v>4.8481558602689923</v>
          </cell>
          <cell r="F795">
            <v>11.918092429848121</v>
          </cell>
          <cell r="G795">
            <v>14.052125420680033</v>
          </cell>
          <cell r="H795">
            <v>17.065523590607743</v>
          </cell>
          <cell r="I795">
            <v>20.30352280612777</v>
          </cell>
          <cell r="J795">
            <v>19.282595776067929</v>
          </cell>
          <cell r="K795">
            <v>21.860128422360738</v>
          </cell>
          <cell r="L795">
            <v>23.240797578753554</v>
          </cell>
          <cell r="M795">
            <v>24.013498156570357</v>
          </cell>
          <cell r="N795">
            <v>25.288182261728103</v>
          </cell>
          <cell r="O795">
            <v>26.332198589722577</v>
          </cell>
        </row>
        <row r="796">
          <cell r="A796" t="str">
            <v>D-ITOT_SOLELC</v>
          </cell>
          <cell r="B796" t="str">
            <v>VAR_fout</v>
          </cell>
          <cell r="C796" t="str">
            <v>ELC5</v>
          </cell>
          <cell r="D796">
            <v>7.4014953230680666E-4</v>
          </cell>
          <cell r="E796">
            <v>4.6685072938114071E-4</v>
          </cell>
          <cell r="F796">
            <v>8.8200590345851454E-3</v>
          </cell>
          <cell r="G796">
            <v>6.4432098909285487E-2</v>
          </cell>
          <cell r="H796">
            <v>2.7188364004614836</v>
          </cell>
          <cell r="I796">
            <v>0.49026607679751766</v>
          </cell>
          <cell r="J796">
            <v>2.5718442069681346</v>
          </cell>
          <cell r="K796">
            <v>0.87442039900698121</v>
          </cell>
          <cell r="L796">
            <v>0.69355376177239314</v>
          </cell>
          <cell r="M796">
            <v>1.0934012733243197</v>
          </cell>
          <cell r="N796">
            <v>1.0843689307610571</v>
          </cell>
          <cell r="O796">
            <v>1.3051850276691088</v>
          </cell>
        </row>
        <row r="797">
          <cell r="A797" t="str">
            <v>D-ITOT_SOLELC</v>
          </cell>
          <cell r="B797" t="str">
            <v>VAR_fin</v>
          </cell>
          <cell r="C797" t="str">
            <v>ITOT_SOL_ELC</v>
          </cell>
          <cell r="D797">
            <v>3.517953999707534</v>
          </cell>
          <cell r="E797">
            <v>4.8486222356889401</v>
          </cell>
          <cell r="F797">
            <v>11.926912488882705</v>
          </cell>
          <cell r="G797">
            <v>14.116557519589314</v>
          </cell>
          <cell r="H797">
            <v>19.78435999106922</v>
          </cell>
          <cell r="I797">
            <v>20.793788882925288</v>
          </cell>
          <cell r="J797">
            <v>21.854439983036066</v>
          </cell>
          <cell r="K797">
            <v>22.734548821367714</v>
          </cell>
          <cell r="L797">
            <v>23.934351340525939</v>
          </cell>
          <cell r="M797">
            <v>25.106899429894675</v>
          </cell>
          <cell r="N797">
            <v>26.372551192489166</v>
          </cell>
          <cell r="O797">
            <v>27.637383617391656</v>
          </cell>
        </row>
        <row r="798">
          <cell r="A798" t="str">
            <v>D-SWOD</v>
          </cell>
          <cell r="B798" t="str">
            <v>VAR_fout</v>
          </cell>
          <cell r="C798" t="str">
            <v>SWOD</v>
          </cell>
          <cell r="D798">
            <v>8.5743686031733706</v>
          </cell>
          <cell r="E798">
            <v>9.7296443503960077</v>
          </cell>
          <cell r="F798">
            <v>9.6557815650175183</v>
          </cell>
          <cell r="G798">
            <v>8.0129753542947117</v>
          </cell>
          <cell r="H798">
            <v>8.1512830128598814</v>
          </cell>
          <cell r="I798">
            <v>6.0269773673847187</v>
          </cell>
          <cell r="J798">
            <v>5.3665759074969905</v>
          </cell>
          <cell r="K798">
            <v>0.54099175425564916</v>
          </cell>
          <cell r="L798">
            <v>0.53436679976253365</v>
          </cell>
          <cell r="M798">
            <v>0.5357431519777387</v>
          </cell>
          <cell r="N798">
            <v>0.53513836036178009</v>
          </cell>
          <cell r="O798">
            <v>1.4991751461902927</v>
          </cell>
        </row>
        <row r="799">
          <cell r="A799" t="str">
            <v>D-SWOD</v>
          </cell>
          <cell r="B799" t="str">
            <v>VAR_fin</v>
          </cell>
          <cell r="C799" t="str">
            <v>WOD</v>
          </cell>
          <cell r="D799">
            <v>8.5743686031733706</v>
          </cell>
          <cell r="E799">
            <v>9.7296443503960077</v>
          </cell>
          <cell r="F799">
            <v>9.6557815650175183</v>
          </cell>
          <cell r="G799">
            <v>8.0129753542947117</v>
          </cell>
          <cell r="H799">
            <v>8.1512830128598814</v>
          </cell>
          <cell r="I799">
            <v>6.0269773673847187</v>
          </cell>
          <cell r="J799">
            <v>5.3665759074969905</v>
          </cell>
          <cell r="K799">
            <v>0.54099175425564916</v>
          </cell>
          <cell r="L799">
            <v>0.53436679976253365</v>
          </cell>
          <cell r="M799">
            <v>0.5357431519777387</v>
          </cell>
          <cell r="N799">
            <v>0.53513836036178009</v>
          </cell>
          <cell r="O799">
            <v>1.4991751461902927</v>
          </cell>
        </row>
        <row r="800">
          <cell r="A800" t="str">
            <v>ITOT-PROCESSCO2CCS</v>
          </cell>
          <cell r="B800" t="str">
            <v>VAR_fout</v>
          </cell>
          <cell r="C800" t="str">
            <v>CO2_O</v>
          </cell>
          <cell r="I800">
            <v>2.7848019084827494E-2</v>
          </cell>
          <cell r="J800">
            <v>1035.2914986793071</v>
          </cell>
          <cell r="K800">
            <v>1031.8774987665449</v>
          </cell>
          <cell r="L800">
            <v>1031.8788581822616</v>
          </cell>
          <cell r="M800">
            <v>1031.8801219787913</v>
          </cell>
          <cell r="N800">
            <v>1031.880512654775</v>
          </cell>
          <cell r="O800">
            <v>1031.8812791624193</v>
          </cell>
        </row>
        <row r="801">
          <cell r="A801" t="str">
            <v>ITOT-PROCESSCO2CCS</v>
          </cell>
          <cell r="B801" t="str">
            <v>VAR_fout</v>
          </cell>
          <cell r="C801" t="str">
            <v>CO2</v>
          </cell>
          <cell r="I801">
            <v>-2.7848019084827501E-2</v>
          </cell>
          <cell r="J801">
            <v>-1035.2914986793101</v>
          </cell>
          <cell r="K801">
            <v>-1031.8774987665399</v>
          </cell>
          <cell r="L801">
            <v>-1031.87885818226</v>
          </cell>
          <cell r="M801">
            <v>-1031.8801219787899</v>
          </cell>
          <cell r="N801">
            <v>-1031.88051265477</v>
          </cell>
          <cell r="O801">
            <v>-1031.88127916242</v>
          </cell>
        </row>
        <row r="802">
          <cell r="A802" t="str">
            <v>ITOT-PROCESSCO2CCS</v>
          </cell>
          <cell r="B802" t="str">
            <v>VAR_fin</v>
          </cell>
          <cell r="C802" t="str">
            <v>ITOT_ELC</v>
          </cell>
          <cell r="I802">
            <v>5.8972275709046506E-5</v>
          </cell>
          <cell r="J802">
            <v>2.192381997203237</v>
          </cell>
          <cell r="K802">
            <v>2.1851523503291537</v>
          </cell>
          <cell r="L802">
            <v>2.1851552290918508</v>
          </cell>
          <cell r="M802">
            <v>2.1851579053668555</v>
          </cell>
          <cell r="N802">
            <v>2.1851587326806983</v>
          </cell>
          <cell r="O802">
            <v>2.1851603558733603</v>
          </cell>
        </row>
        <row r="803">
          <cell r="A803" t="str">
            <v>ITOT-PROCESSCO2CCS</v>
          </cell>
          <cell r="B803" t="str">
            <v>VAR_fin</v>
          </cell>
          <cell r="C803" t="str">
            <v>ITOT_LTH_DH</v>
          </cell>
          <cell r="I803">
            <v>2.2933662775740288E-5</v>
          </cell>
          <cell r="J803">
            <v>0.85259299891237039</v>
          </cell>
          <cell r="K803">
            <v>0.84978146957244849</v>
          </cell>
          <cell r="L803">
            <v>0.84978258909127524</v>
          </cell>
          <cell r="M803">
            <v>0.84978362986488798</v>
          </cell>
          <cell r="N803">
            <v>0.84978395159805031</v>
          </cell>
          <cell r="O803">
            <v>0.8497845828396392</v>
          </cell>
        </row>
        <row r="804">
          <cell r="A804" t="str">
            <v>ITOT-PROCESSCO2CCS</v>
          </cell>
          <cell r="B804" t="str">
            <v>VAR_ncap</v>
          </cell>
          <cell r="C804" t="str">
            <v>-</v>
          </cell>
          <cell r="I804">
            <v>7.7899774544485101E-2</v>
          </cell>
          <cell r="J804">
            <v>2098.2357837682298</v>
          </cell>
          <cell r="K804">
            <v>2.2351362005380098E-3</v>
          </cell>
          <cell r="L804">
            <v>13.312057006199</v>
          </cell>
          <cell r="M804">
            <v>190.402118861134</v>
          </cell>
          <cell r="N804">
            <v>346.303135846619</v>
          </cell>
          <cell r="O804">
            <v>1910.4126815817399</v>
          </cell>
        </row>
        <row r="805">
          <cell r="A805" t="str">
            <v>ITOT-PROCESSCO2CCS</v>
          </cell>
          <cell r="B805" t="str">
            <v>VAR_cap</v>
          </cell>
          <cell r="C805" t="str">
            <v>-</v>
          </cell>
          <cell r="I805">
            <v>7.7899774544485101E-2</v>
          </cell>
          <cell r="J805">
            <v>2098.3136835427699</v>
          </cell>
          <cell r="K805">
            <v>2098.3159186789699</v>
          </cell>
          <cell r="L805">
            <v>2111.62797568517</v>
          </cell>
          <cell r="M805">
            <v>2302.03009454631</v>
          </cell>
          <cell r="N805">
            <v>2319.77658212496</v>
          </cell>
          <cell r="O805">
            <v>2460.4322284319001</v>
          </cell>
        </row>
        <row r="806">
          <cell r="A806" t="str">
            <v>D-RSH2R</v>
          </cell>
          <cell r="B806" t="str">
            <v>VAR_fout</v>
          </cell>
          <cell r="C806" t="str">
            <v>RSH2</v>
          </cell>
          <cell r="G806">
            <v>1.0283786844050751E-4</v>
          </cell>
          <cell r="H806">
            <v>2.088666794464845E-4</v>
          </cell>
          <cell r="I806">
            <v>5.5874822491444112E-3</v>
          </cell>
          <cell r="J806">
            <v>1.0784748196479294E-3</v>
          </cell>
          <cell r="K806">
            <v>1.1224789142463426E-3</v>
          </cell>
          <cell r="L806">
            <v>0.82183774851785218</v>
          </cell>
          <cell r="M806">
            <v>0.35268629375555177</v>
          </cell>
          <cell r="N806">
            <v>1.3581274439600965E-3</v>
          </cell>
          <cell r="O806">
            <v>1.9261734279822538E-3</v>
          </cell>
        </row>
        <row r="807">
          <cell r="A807" t="str">
            <v>D-RSH2R</v>
          </cell>
          <cell r="B807" t="str">
            <v>VAR_fin</v>
          </cell>
          <cell r="C807" t="str">
            <v>H2</v>
          </cell>
          <cell r="G807">
            <v>1.0283786844050751E-4</v>
          </cell>
          <cell r="H807">
            <v>2.088666794464845E-4</v>
          </cell>
          <cell r="I807">
            <v>5.5874822491444112E-3</v>
          </cell>
          <cell r="J807">
            <v>1.0784748196479294E-3</v>
          </cell>
          <cell r="K807">
            <v>1.1224789142463426E-3</v>
          </cell>
          <cell r="L807">
            <v>0.82183774851785218</v>
          </cell>
          <cell r="M807">
            <v>0.35268629375555177</v>
          </cell>
          <cell r="N807">
            <v>1.3581274439600965E-3</v>
          </cell>
          <cell r="O807">
            <v>1.9261734279822538E-3</v>
          </cell>
        </row>
        <row r="808">
          <cell r="A808" t="str">
            <v>D-RSH2R</v>
          </cell>
          <cell r="B808" t="str">
            <v>VAR_ncap</v>
          </cell>
          <cell r="C808" t="str">
            <v>-</v>
          </cell>
          <cell r="G808">
            <v>1.3839071252217199E-5</v>
          </cell>
          <cell r="H808">
            <v>1.9412564793677999E-5</v>
          </cell>
          <cell r="I808">
            <v>3.50991707628838E-4</v>
          </cell>
          <cell r="J808">
            <v>4.8033019152221901E-5</v>
          </cell>
          <cell r="K808">
            <v>1.84793376864043E-7</v>
          </cell>
          <cell r="L808">
            <v>2.8949361864793799E-2</v>
          </cell>
          <cell r="M808">
            <v>6.9549894348900295E-7</v>
          </cell>
          <cell r="N808">
            <v>7.8186771312264899E-5</v>
          </cell>
          <cell r="O808">
            <v>6.4491370651075495E-5</v>
          </cell>
        </row>
        <row r="809">
          <cell r="A809" t="str">
            <v>D-RSH2R</v>
          </cell>
          <cell r="B809" t="str">
            <v>VAR_cap</v>
          </cell>
          <cell r="C809" t="str">
            <v>-</v>
          </cell>
          <cell r="G809">
            <v>1.3839071252217199E-5</v>
          </cell>
          <cell r="H809">
            <v>2.99189403023493E-5</v>
          </cell>
          <cell r="I809">
            <v>3.5506828679163698E-4</v>
          </cell>
          <cell r="J809">
            <v>4.8033019152221901E-5</v>
          </cell>
          <cell r="K809">
            <v>4.8217812529086002E-5</v>
          </cell>
          <cell r="L809">
            <v>2.89567984300295E-2</v>
          </cell>
          <cell r="M809">
            <v>2.1978533530466301E-2</v>
          </cell>
          <cell r="N809">
            <v>7.8309959422761695E-5</v>
          </cell>
          <cell r="O809">
            <v>1.4267814196333999E-4</v>
          </cell>
        </row>
        <row r="810">
          <cell r="A810" t="str">
            <v>SCOM-SHLTHCHPBIO</v>
          </cell>
          <cell r="B810" t="str">
            <v>VAR_fout</v>
          </cell>
          <cell r="C810" t="str">
            <v>SCOM-SHLTHC-BIO</v>
          </cell>
          <cell r="D810">
            <v>1.4100660241213883</v>
          </cell>
          <cell r="E810">
            <v>1.5273703484593069</v>
          </cell>
          <cell r="F810">
            <v>1.3754135930319049</v>
          </cell>
          <cell r="G810">
            <v>1.146378746521757</v>
          </cell>
          <cell r="H810">
            <v>1.1552213317749274</v>
          </cell>
          <cell r="I810">
            <v>0.925137010690118</v>
          </cell>
          <cell r="J810">
            <v>1.9458221733937116</v>
          </cell>
          <cell r="K810">
            <v>1.8707799638307523</v>
          </cell>
          <cell r="L810">
            <v>2.2685606608271272</v>
          </cell>
          <cell r="M810">
            <v>2.3624676170964278</v>
          </cell>
          <cell r="N810">
            <v>2.2375766295189243</v>
          </cell>
          <cell r="O810">
            <v>1.8984854932043047</v>
          </cell>
        </row>
        <row r="811">
          <cell r="A811" t="str">
            <v>SCOM-SHLTHCHPBIO</v>
          </cell>
          <cell r="B811" t="str">
            <v>VAR_fin</v>
          </cell>
          <cell r="C811" t="str">
            <v>SCOM_LTH_CHPBIO_ON</v>
          </cell>
          <cell r="D811">
            <v>1.4243091152741298</v>
          </cell>
          <cell r="E811">
            <v>1.542798331777079</v>
          </cell>
          <cell r="F811">
            <v>1.3893066596281851</v>
          </cell>
          <cell r="G811">
            <v>1.1579583298199572</v>
          </cell>
          <cell r="H811">
            <v>1.1668902341160883</v>
          </cell>
          <cell r="I811">
            <v>0.93448182897991705</v>
          </cell>
          <cell r="J811">
            <v>1.9654769428219316</v>
          </cell>
          <cell r="K811">
            <v>1.8896767311421734</v>
          </cell>
          <cell r="L811">
            <v>2.2914754149768943</v>
          </cell>
          <cell r="M811">
            <v>2.3863309263600283</v>
          </cell>
          <cell r="N811">
            <v>2.2601784136554803</v>
          </cell>
          <cell r="O811">
            <v>1.9176621143477839</v>
          </cell>
        </row>
        <row r="812">
          <cell r="A812" t="str">
            <v>SCOM-SHLTHCHPBIO</v>
          </cell>
          <cell r="B812" t="str">
            <v>VAR_fin</v>
          </cell>
          <cell r="C812" t="str">
            <v>SCOMLTHCHPC</v>
          </cell>
          <cell r="D812">
            <v>1.4100660241213883</v>
          </cell>
          <cell r="E812">
            <v>1.5273703484593069</v>
          </cell>
          <cell r="F812">
            <v>1.3754135930319049</v>
          </cell>
          <cell r="G812">
            <v>1.146378746521757</v>
          </cell>
          <cell r="H812">
            <v>1.1552213317749274</v>
          </cell>
          <cell r="I812">
            <v>0.925137010690118</v>
          </cell>
          <cell r="J812">
            <v>1.9458221733937116</v>
          </cell>
          <cell r="K812">
            <v>1.8707799638307523</v>
          </cell>
          <cell r="L812">
            <v>2.2685606608271272</v>
          </cell>
          <cell r="M812">
            <v>2.3624676170964278</v>
          </cell>
          <cell r="N812">
            <v>2.2375766295189243</v>
          </cell>
          <cell r="O812">
            <v>1.8984854932043047</v>
          </cell>
        </row>
        <row r="813">
          <cell r="A813" t="str">
            <v>SCOM-SHLTHCHPBIO</v>
          </cell>
          <cell r="B813" t="str">
            <v>VAR_ncap</v>
          </cell>
          <cell r="C813" t="str">
            <v>-</v>
          </cell>
          <cell r="D813">
            <v>3.2730928949772697E-8</v>
          </cell>
          <cell r="E813">
            <v>1.82955263521596E-2</v>
          </cell>
          <cell r="F813">
            <v>2.2843269831666901E-2</v>
          </cell>
          <cell r="G813">
            <v>1.8650995921262199E-2</v>
          </cell>
          <cell r="H813">
            <v>6.7127676373213693E-2</v>
          </cell>
          <cell r="I813">
            <v>2.7332324343980901E-2</v>
          </cell>
          <cell r="J813">
            <v>8.2889003110692E-2</v>
          </cell>
          <cell r="K813">
            <v>6.8536414906074206E-2</v>
          </cell>
          <cell r="L813">
            <v>0.10137959656572</v>
          </cell>
          <cell r="M813">
            <v>0.117046973882237</v>
          </cell>
          <cell r="N813">
            <v>8.9996039577945497E-2</v>
          </cell>
          <cell r="O813">
            <v>4.88111473958565E-2</v>
          </cell>
        </row>
        <row r="814">
          <cell r="A814" t="str">
            <v>SCOM-SHLTHCHPBIO</v>
          </cell>
          <cell r="B814" t="str">
            <v>VAR_cap</v>
          </cell>
          <cell r="C814" t="str">
            <v>-</v>
          </cell>
          <cell r="D814">
            <v>0.10913972030996795</v>
          </cell>
          <cell r="E814">
            <v>0.12094075155337182</v>
          </cell>
          <cell r="F814">
            <v>0.11363440215563209</v>
          </cell>
          <cell r="G814">
            <v>0.10145030166168161</v>
          </cell>
          <cell r="H814">
            <v>0.11010748887017568</v>
          </cell>
          <cell r="I814">
            <v>8.9579959300997603E-2</v>
          </cell>
          <cell r="J814">
            <v>0.15692447192731829</v>
          </cell>
          <cell r="K814">
            <v>0.15477963876454312</v>
          </cell>
          <cell r="L814">
            <v>0.2150540203743391</v>
          </cell>
          <cell r="M814">
            <v>0.25783105537958356</v>
          </cell>
          <cell r="N814">
            <v>0.24844524243439212</v>
          </cell>
          <cell r="O814">
            <v>0.20402008140070252</v>
          </cell>
        </row>
        <row r="815">
          <cell r="A815" t="str">
            <v>D-RSH2</v>
          </cell>
          <cell r="B815" t="str">
            <v>VAR_fout</v>
          </cell>
          <cell r="C815" t="str">
            <v>RSH2</v>
          </cell>
          <cell r="G815">
            <v>1.0139764724192877E-4</v>
          </cell>
          <cell r="H815">
            <v>2.4128102316200975E-4</v>
          </cell>
          <cell r="I815">
            <v>6.1541991767014546E-2</v>
          </cell>
          <cell r="J815">
            <v>0.17440253784693838</v>
          </cell>
          <cell r="K815">
            <v>0.89437475643300302</v>
          </cell>
          <cell r="L815">
            <v>0.61582391011410254</v>
          </cell>
          <cell r="M815">
            <v>2.0665617537848353E-2</v>
          </cell>
          <cell r="N815">
            <v>0.15708957480257674</v>
          </cell>
          <cell r="O815">
            <v>5.79483274245099E-2</v>
          </cell>
        </row>
        <row r="816">
          <cell r="A816" t="str">
            <v>D-RSH2</v>
          </cell>
          <cell r="B816" t="str">
            <v>VAR_fin</v>
          </cell>
          <cell r="C816" t="str">
            <v>H2</v>
          </cell>
          <cell r="G816">
            <v>1.0217013386276589E-4</v>
          </cell>
          <cell r="H816">
            <v>2.4311919561792326E-4</v>
          </cell>
          <cell r="I816">
            <v>6.2010842539717941E-2</v>
          </cell>
          <cell r="J816">
            <v>0.17573120405164183</v>
          </cell>
          <cell r="K816">
            <v>0.90118845036132922</v>
          </cell>
          <cell r="L816">
            <v>0.62051549561233077</v>
          </cell>
          <cell r="M816">
            <v>2.0823056230890574E-2</v>
          </cell>
          <cell r="N816">
            <v>0.15828634413706089</v>
          </cell>
          <cell r="O816">
            <v>5.8389800267844391E-2</v>
          </cell>
        </row>
        <row r="817">
          <cell r="A817" t="str">
            <v>D-RSH2</v>
          </cell>
          <cell r="B817" t="str">
            <v>VAR_ncap</v>
          </cell>
          <cell r="C817" t="str">
            <v>-</v>
          </cell>
          <cell r="G817">
            <v>2.08144477262867E-5</v>
          </cell>
          <cell r="H817">
            <v>1.7100709986352301E-5</v>
          </cell>
          <cell r="I817">
            <v>6.9170852462294603E-3</v>
          </cell>
          <cell r="J817">
            <v>1.04381963225111E-2</v>
          </cell>
          <cell r="K817">
            <v>1.4187719132239899E-2</v>
          </cell>
          <cell r="L817">
            <v>1.05612476711475E-7</v>
          </cell>
          <cell r="M817">
            <v>1.3555140293998401E-7</v>
          </cell>
          <cell r="N817">
            <v>1.6242178246655199E-7</v>
          </cell>
          <cell r="O817">
            <v>7.6578963449006904E-7</v>
          </cell>
        </row>
        <row r="818">
          <cell r="A818" t="str">
            <v>D-RSH2</v>
          </cell>
          <cell r="B818" t="str">
            <v>VAR_cap</v>
          </cell>
          <cell r="C818" t="str">
            <v>-</v>
          </cell>
          <cell r="G818">
            <v>2.08144477262867E-5</v>
          </cell>
          <cell r="H818">
            <v>3.7915157712639002E-5</v>
          </cell>
          <cell r="I818">
            <v>6.9550004039420901E-3</v>
          </cell>
          <cell r="J818">
            <v>1.7393196726453199E-2</v>
          </cell>
          <cell r="K818">
            <v>3.1580915858693097E-2</v>
          </cell>
          <cell r="L818">
            <v>3.1581021471169798E-2</v>
          </cell>
          <cell r="M818">
            <v>3.1581157022572699E-2</v>
          </cell>
          <cell r="N818">
            <v>3.1574720979469E-2</v>
          </cell>
          <cell r="O818">
            <v>3.1561270786263397E-2</v>
          </cell>
        </row>
        <row r="819">
          <cell r="A819" t="str">
            <v>RHES-SHNGABR</v>
          </cell>
          <cell r="B819" t="str">
            <v>VAR_fout</v>
          </cell>
          <cell r="C819" t="str">
            <v>CO2_R</v>
          </cell>
          <cell r="D819">
            <v>1043.1351423472599</v>
          </cell>
          <cell r="E819">
            <v>1218.00122504459</v>
          </cell>
          <cell r="F819">
            <v>1104.53921979952</v>
          </cell>
          <cell r="G819">
            <v>1104.5391270462201</v>
          </cell>
          <cell r="H819">
            <v>1079.1953294458499</v>
          </cell>
          <cell r="I819">
            <v>942.45936954549404</v>
          </cell>
          <cell r="J819">
            <v>615.00724096268095</v>
          </cell>
          <cell r="K819">
            <v>345.51801457152402</v>
          </cell>
          <cell r="L819">
            <v>150.947254939853</v>
          </cell>
          <cell r="M819">
            <v>50.077795629813203</v>
          </cell>
          <cell r="N819">
            <v>50.077415781411801</v>
          </cell>
          <cell r="O819">
            <v>30.577731399942699</v>
          </cell>
        </row>
        <row r="820">
          <cell r="A820" t="str">
            <v>RHES-SHNGABR</v>
          </cell>
          <cell r="B820" t="str">
            <v>VAR_fout</v>
          </cell>
          <cell r="C820" t="str">
            <v>RHES-SHNGA</v>
          </cell>
          <cell r="D820">
            <v>17.570538745210875</v>
          </cell>
          <cell r="E820">
            <v>20.515978081424795</v>
          </cell>
          <cell r="F820">
            <v>18.604827283857105</v>
          </cell>
          <cell r="G820">
            <v>18.604825721523195</v>
          </cell>
          <cell r="H820">
            <v>18.177935513715585</v>
          </cell>
          <cell r="I820">
            <v>15.874758884188321</v>
          </cell>
          <cell r="J820">
            <v>10.359164519761462</v>
          </cell>
          <cell r="K820">
            <v>5.8198956355132649</v>
          </cell>
          <cell r="L820">
            <v>2.5425512800152568</v>
          </cell>
          <cell r="M820">
            <v>0.84350896894188898</v>
          </cell>
          <cell r="N820">
            <v>0.84350257078619229</v>
          </cell>
          <cell r="O820">
            <v>0.51505044024726176</v>
          </cell>
        </row>
        <row r="821">
          <cell r="A821" t="str">
            <v>RHES-SHNGABR</v>
          </cell>
          <cell r="B821" t="str">
            <v>VAR_fin</v>
          </cell>
          <cell r="C821" t="str">
            <v>RNGA</v>
          </cell>
          <cell r="D821">
            <v>18.495303942327226</v>
          </cell>
          <cell r="E821">
            <v>21.595766401499787</v>
          </cell>
          <cell r="F821">
            <v>19.584028719849595</v>
          </cell>
          <cell r="G821">
            <v>19.584027075287558</v>
          </cell>
          <cell r="H821">
            <v>19.134668961805886</v>
          </cell>
          <cell r="I821">
            <v>16.710272509671888</v>
          </cell>
          <cell r="J821">
            <v>10.904383705012069</v>
          </cell>
          <cell r="K821">
            <v>6.1262059321192286</v>
          </cell>
          <cell r="L821">
            <v>2.6763697684371115</v>
          </cell>
          <cell r="M821">
            <v>0.88790417783356734</v>
          </cell>
          <cell r="N821">
            <v>0.88789744293283479</v>
          </cell>
          <cell r="O821">
            <v>0.54215835815501234</v>
          </cell>
        </row>
        <row r="822">
          <cell r="A822" t="str">
            <v>RHES-SHNGABR</v>
          </cell>
          <cell r="B822" t="str">
            <v>VAR_ncap</v>
          </cell>
          <cell r="C822" t="str">
            <v>-</v>
          </cell>
          <cell r="E822">
            <v>0.23552333914967499</v>
          </cell>
          <cell r="F822">
            <v>3.8129807089880399E-8</v>
          </cell>
          <cell r="G822">
            <v>1.1715566284512099E-7</v>
          </cell>
          <cell r="H822">
            <v>0.98184846876470699</v>
          </cell>
          <cell r="I822">
            <v>0.309706367086303</v>
          </cell>
          <cell r="J822">
            <v>2.3736563864917801E-7</v>
          </cell>
          <cell r="K822">
            <v>0.16498748985797601</v>
          </cell>
          <cell r="L822">
            <v>5.7970640852738504E-7</v>
          </cell>
          <cell r="M822">
            <v>2.7551748223125402E-7</v>
          </cell>
          <cell r="N822">
            <v>4.2571477082466301E-2</v>
          </cell>
          <cell r="O822">
            <v>3.7888823017245502E-7</v>
          </cell>
        </row>
        <row r="823">
          <cell r="A823" t="str">
            <v>RHES-SHNGABR</v>
          </cell>
          <cell r="B823" t="str">
            <v>VAR_cap</v>
          </cell>
          <cell r="C823" t="str">
            <v>-</v>
          </cell>
          <cell r="D823">
            <v>1.4219190615860799</v>
          </cell>
          <cell r="E823">
            <v>1.6574423854845082</v>
          </cell>
          <cell r="F823">
            <v>1.6574418445038921</v>
          </cell>
          <cell r="G823">
            <v>1.6574415781163585</v>
          </cell>
          <cell r="H823">
            <v>1.4712698253493763</v>
          </cell>
          <cell r="I823">
            <v>1.2915548379895938</v>
          </cell>
          <cell r="J823">
            <v>0.84959020117268302</v>
          </cell>
          <cell r="K823">
            <v>0.47469397123876711</v>
          </cell>
          <cell r="L823">
            <v>0.21257570666602049</v>
          </cell>
          <cell r="M823">
            <v>0.14998768697696729</v>
          </cell>
          <cell r="N823">
            <v>6.9137933573883634E-2</v>
          </cell>
          <cell r="O823">
            <v>4.2571905053172723E-2</v>
          </cell>
        </row>
        <row r="824">
          <cell r="A824" t="str">
            <v>SCOM-SHLTHCHPHFC</v>
          </cell>
          <cell r="B824" t="str">
            <v>VAR_fout</v>
          </cell>
          <cell r="C824" t="str">
            <v>SCOM-SHLTHC-HFC</v>
          </cell>
          <cell r="G824">
            <v>2.7022285513846099E-4</v>
          </cell>
          <cell r="H824">
            <v>6.669466807243962E-4</v>
          </cell>
          <cell r="I824">
            <v>2.7165332936967086E-3</v>
          </cell>
          <cell r="J824">
            <v>8.0095148622705316E-3</v>
          </cell>
          <cell r="K824">
            <v>1.6595787074713035E-2</v>
          </cell>
          <cell r="L824">
            <v>1.426328310437518E-2</v>
          </cell>
          <cell r="M824">
            <v>5.875795475220884E-3</v>
          </cell>
          <cell r="N824">
            <v>1.6855448775253718E-3</v>
          </cell>
          <cell r="O824">
            <v>4.6408754531978343E-3</v>
          </cell>
        </row>
        <row r="825">
          <cell r="A825" t="str">
            <v>SCOM-SHLTHCHPHFC</v>
          </cell>
          <cell r="B825" t="str">
            <v>VAR_fin</v>
          </cell>
          <cell r="C825" t="str">
            <v>SCOM_LTH_CHPHFC_ON</v>
          </cell>
          <cell r="G825">
            <v>2.7295237892773833E-4</v>
          </cell>
          <cell r="H825">
            <v>6.7368351588322829E-4</v>
          </cell>
          <cell r="I825">
            <v>2.7439730239360713E-3</v>
          </cell>
          <cell r="J825">
            <v>8.090419052798517E-3</v>
          </cell>
          <cell r="K825">
            <v>1.6763421287588932E-2</v>
          </cell>
          <cell r="L825">
            <v>1.4407356671086041E-2</v>
          </cell>
          <cell r="M825">
            <v>5.93514694466756E-3</v>
          </cell>
          <cell r="N825">
            <v>1.7025705833589608E-3</v>
          </cell>
          <cell r="O825">
            <v>4.6877529830281189E-3</v>
          </cell>
        </row>
        <row r="826">
          <cell r="A826" t="str">
            <v>SCOM-SHLTHCHPHFC</v>
          </cell>
          <cell r="B826" t="str">
            <v>VAR_fin</v>
          </cell>
          <cell r="C826" t="str">
            <v>SCOMLTHCHPC</v>
          </cell>
          <cell r="G826">
            <v>2.7022285513846099E-4</v>
          </cell>
          <cell r="H826">
            <v>6.669466807243962E-4</v>
          </cell>
          <cell r="I826">
            <v>2.7165332936967086E-3</v>
          </cell>
          <cell r="J826">
            <v>8.0095148622705316E-3</v>
          </cell>
          <cell r="K826">
            <v>1.6595787074713035E-2</v>
          </cell>
          <cell r="L826">
            <v>1.426328310437518E-2</v>
          </cell>
          <cell r="M826">
            <v>5.875795475220884E-3</v>
          </cell>
          <cell r="N826">
            <v>1.6855448775253718E-3</v>
          </cell>
          <cell r="O826">
            <v>4.6408754531978343E-3</v>
          </cell>
        </row>
        <row r="827">
          <cell r="A827" t="str">
            <v>SCOM-SHLTHCHPHFC</v>
          </cell>
          <cell r="B827" t="str">
            <v>VAR_ncap</v>
          </cell>
          <cell r="C827" t="str">
            <v>-</v>
          </cell>
          <cell r="G827">
            <v>2.3237336342769501E-5</v>
          </cell>
          <cell r="H827">
            <v>4.4389695002377797E-5</v>
          </cell>
          <cell r="I827">
            <v>1.8480342483422201E-4</v>
          </cell>
          <cell r="J827">
            <v>5.0866866094843204E-4</v>
          </cell>
          <cell r="K827">
            <v>1.0216623285297501E-3</v>
          </cell>
          <cell r="L827">
            <v>7.3829041445817596E-4</v>
          </cell>
          <cell r="M827">
            <v>4.3707493751263498E-4</v>
          </cell>
          <cell r="N827">
            <v>7.4553212017014204E-5</v>
          </cell>
          <cell r="O827">
            <v>3.19098213568681E-4</v>
          </cell>
        </row>
        <row r="828">
          <cell r="A828" t="str">
            <v>SCOM-SHLTHCHPHFC</v>
          </cell>
          <cell r="B828" t="str">
            <v>VAR_cap</v>
          </cell>
          <cell r="C828" t="str">
            <v>-</v>
          </cell>
          <cell r="G828">
            <v>2.3237336342769501E-5</v>
          </cell>
          <cell r="H828">
            <v>5.4047163944268201E-5</v>
          </cell>
          <cell r="I828">
            <v>2.0948038691398431E-4</v>
          </cell>
          <cell r="J828">
            <v>6.2025879908065901E-4</v>
          </cell>
          <cell r="K828">
            <v>1.2824028773394799E-3</v>
          </cell>
          <cell r="L828">
            <v>1.1027534536687301E-3</v>
          </cell>
          <cell r="M828">
            <v>6.9463492126950986E-4</v>
          </cell>
          <cell r="N828">
            <v>1.4455315050332005E-4</v>
          </cell>
          <cell r="O828">
            <v>3.7430732319159799E-4</v>
          </cell>
        </row>
        <row r="829">
          <cell r="A829" t="str">
            <v>RHSA-WHNGABR</v>
          </cell>
          <cell r="B829" t="str">
            <v>VAR_fout</v>
          </cell>
          <cell r="C829" t="str">
            <v>RHSA-WHNGA</v>
          </cell>
          <cell r="D829">
            <v>6.3804507551609753</v>
          </cell>
          <cell r="E829">
            <v>5.0848610464518718</v>
          </cell>
          <cell r="F829">
            <v>6.3803673081258996</v>
          </cell>
          <cell r="G829">
            <v>9.7944483791219028</v>
          </cell>
          <cell r="H829">
            <v>7.2192480284382858</v>
          </cell>
          <cell r="I829">
            <v>8.2241456115044489</v>
          </cell>
          <cell r="J829">
            <v>5.1486692171391901</v>
          </cell>
          <cell r="K829">
            <v>1.615007597825417</v>
          </cell>
          <cell r="L829">
            <v>0.88878652060223406</v>
          </cell>
          <cell r="M829">
            <v>0.6307104783672185</v>
          </cell>
          <cell r="N829">
            <v>0.63070826534348179</v>
          </cell>
          <cell r="O829">
            <v>0.47586527696797698</v>
          </cell>
        </row>
        <row r="830">
          <cell r="A830" t="str">
            <v>RHSA-WHNGABR</v>
          </cell>
          <cell r="B830" t="str">
            <v>VAR_fout</v>
          </cell>
          <cell r="C830" t="str">
            <v>CO2_R</v>
          </cell>
          <cell r="D830">
            <v>479.80989678810499</v>
          </cell>
          <cell r="E830">
            <v>380.35300135263401</v>
          </cell>
          <cell r="F830">
            <v>473.49041602407999</v>
          </cell>
          <cell r="G830">
            <v>717.41154361360395</v>
          </cell>
          <cell r="H830">
            <v>522.00716513323005</v>
          </cell>
          <cell r="I830">
            <v>587.14153479601305</v>
          </cell>
          <cell r="J830">
            <v>365.26408031025198</v>
          </cell>
          <cell r="K830">
            <v>113.858035646692</v>
          </cell>
          <cell r="L830">
            <v>62.659449702457501</v>
          </cell>
          <cell r="M830">
            <v>44.465088724888901</v>
          </cell>
          <cell r="N830">
            <v>44.464932706715501</v>
          </cell>
          <cell r="O830">
            <v>33.548502026242403</v>
          </cell>
        </row>
        <row r="831">
          <cell r="A831" t="str">
            <v>RHSA-WHNGABR</v>
          </cell>
          <cell r="B831" t="str">
            <v>VAR_fin</v>
          </cell>
          <cell r="C831" t="str">
            <v>RNGA</v>
          </cell>
          <cell r="D831">
            <v>8.5072676735479664</v>
          </cell>
          <cell r="E831">
            <v>6.7438475417133583</v>
          </cell>
          <cell r="F831">
            <v>8.395220142270917</v>
          </cell>
          <cell r="G831">
            <v>12.720062830028441</v>
          </cell>
          <cell r="H831">
            <v>9.2554461903054897</v>
          </cell>
          <cell r="I831">
            <v>10.410310900638546</v>
          </cell>
          <cell r="J831">
            <v>6.4763134806782254</v>
          </cell>
          <cell r="K831">
            <v>2.0187594972817693</v>
          </cell>
          <cell r="L831">
            <v>1.1109831507527936</v>
          </cell>
          <cell r="M831">
            <v>0.78838809795902387</v>
          </cell>
          <cell r="N831">
            <v>0.78838533167935232</v>
          </cell>
          <cell r="O831">
            <v>0.59483159620997172</v>
          </cell>
        </row>
        <row r="832">
          <cell r="A832" t="str">
            <v>RHSA-WHNGABR</v>
          </cell>
          <cell r="B832" t="str">
            <v>VAR_ncap</v>
          </cell>
          <cell r="C832" t="str">
            <v>-</v>
          </cell>
          <cell r="E832">
            <v>1.7795159351039901E-7</v>
          </cell>
          <cell r="F832">
            <v>4.6486599008763399E-7</v>
          </cell>
          <cell r="G832">
            <v>0.233352163887213</v>
          </cell>
          <cell r="H832">
            <v>0.22048370038538301</v>
          </cell>
          <cell r="I832">
            <v>0.15267921327043801</v>
          </cell>
          <cell r="J832">
            <v>2.1391987451460501E-7</v>
          </cell>
          <cell r="K832">
            <v>6.5283690940000196E-7</v>
          </cell>
          <cell r="L832">
            <v>3.7298068075295503E-2</v>
          </cell>
          <cell r="M832">
            <v>7.5859457657455999E-3</v>
          </cell>
          <cell r="N832">
            <v>1.1652374245899599E-2</v>
          </cell>
          <cell r="O832">
            <v>1.33369789785118E-2</v>
          </cell>
        </row>
        <row r="833">
          <cell r="A833" t="str">
            <v>RHSA-WHNGABR</v>
          </cell>
          <cell r="B833" t="str">
            <v>VAR_cap</v>
          </cell>
          <cell r="C833" t="str">
            <v>-</v>
          </cell>
          <cell r="D833">
            <v>0.43610075802020798</v>
          </cell>
          <cell r="E833">
            <v>0.43610084513578651</v>
          </cell>
          <cell r="F833">
            <v>0.4361012317613373</v>
          </cell>
          <cell r="G833">
            <v>0.66945323169973936</v>
          </cell>
          <cell r="H833">
            <v>0.56693166916578885</v>
          </cell>
          <cell r="I833">
            <v>0.56212048674762027</v>
          </cell>
          <cell r="J833">
            <v>0.37316266874071691</v>
          </cell>
          <cell r="K833">
            <v>0.15267877293014273</v>
          </cell>
          <cell r="L833">
            <v>6.0758263709577202E-2</v>
          </cell>
          <cell r="M833">
            <v>4.4884287275498237E-2</v>
          </cell>
          <cell r="N833">
            <v>4.47120915021334E-2</v>
          </cell>
          <cell r="O833">
            <v>3.2574921994611664E-2</v>
          </cell>
        </row>
        <row r="834">
          <cell r="A834" t="str">
            <v>ITOT-SWHWSTBR</v>
          </cell>
          <cell r="B834" t="str">
            <v>VAR_fout</v>
          </cell>
          <cell r="C834" t="str">
            <v>ITOT-SWH</v>
          </cell>
          <cell r="D834">
            <v>4.1173660447455127</v>
          </cell>
          <cell r="E834">
            <v>4.2663174296639967</v>
          </cell>
          <cell r="F834">
            <v>2.9611651590113919</v>
          </cell>
          <cell r="G834">
            <v>2.9280932783585718</v>
          </cell>
          <cell r="H834">
            <v>2.8950243442591503</v>
          </cell>
          <cell r="I834">
            <v>2.8804140209506603</v>
          </cell>
          <cell r="J834">
            <v>9.418665710677883E-4</v>
          </cell>
          <cell r="K834">
            <v>1.0401127937567893E-4</v>
          </cell>
          <cell r="L834">
            <v>2.1007744733773248E-4</v>
          </cell>
          <cell r="M834">
            <v>1.1058574901741116E-4</v>
          </cell>
          <cell r="N834">
            <v>1.6006551673440589E-4</v>
          </cell>
          <cell r="O834">
            <v>7.1110489162650234E-5</v>
          </cell>
        </row>
        <row r="835">
          <cell r="A835" t="str">
            <v>ITOT-SWHWSTBR</v>
          </cell>
          <cell r="B835" t="str">
            <v>VAR_fout</v>
          </cell>
          <cell r="C835" t="str">
            <v>CO2_I</v>
          </cell>
          <cell r="D835">
            <v>723.65827453102997</v>
          </cell>
          <cell r="E835">
            <v>749.83760885003505</v>
          </cell>
          <cell r="F835">
            <v>520.44720976563895</v>
          </cell>
          <cell r="G835">
            <v>514.63457619635506</v>
          </cell>
          <cell r="H835">
            <v>508.82246050615402</v>
          </cell>
          <cell r="I835">
            <v>506.25458550041901</v>
          </cell>
          <cell r="J835">
            <v>0.16306943618487099</v>
          </cell>
          <cell r="K835">
            <v>1.7743100599380501E-2</v>
          </cell>
          <cell r="L835">
            <v>3.5836741016436698E-2</v>
          </cell>
          <cell r="M835">
            <v>1.88646277735584E-2</v>
          </cell>
          <cell r="N835">
            <v>2.7305294031163298E-2</v>
          </cell>
          <cell r="O835">
            <v>1.2130612857158E-2</v>
          </cell>
        </row>
        <row r="836">
          <cell r="A836" t="str">
            <v>ITOT-SWHWSTBR</v>
          </cell>
          <cell r="B836" t="str">
            <v>VAR_fin</v>
          </cell>
          <cell r="C836" t="str">
            <v>IWST</v>
          </cell>
          <cell r="D836">
            <v>7.798041751411958</v>
          </cell>
          <cell r="E836">
            <v>8.0801466470908956</v>
          </cell>
          <cell r="F836">
            <v>5.6082673466124922</v>
          </cell>
          <cell r="G836">
            <v>5.5456312090124475</v>
          </cell>
          <cell r="H836">
            <v>5.4830006520059662</v>
          </cell>
          <cell r="I836">
            <v>5.4553295851338248</v>
          </cell>
          <cell r="J836">
            <v>1.7572137519921433E-3</v>
          </cell>
          <cell r="K836">
            <v>1.9119720473470382E-4</v>
          </cell>
          <cell r="L836">
            <v>3.8617177819436164E-4</v>
          </cell>
          <cell r="M836">
            <v>2.032826268702411E-4</v>
          </cell>
          <cell r="N836">
            <v>2.9423808223236371E-4</v>
          </cell>
          <cell r="O836">
            <v>1.307178109607542E-4</v>
          </cell>
        </row>
        <row r="837">
          <cell r="A837" t="str">
            <v>ITOT-SWHWSTBR</v>
          </cell>
          <cell r="B837" t="str">
            <v>VAR_ncap</v>
          </cell>
          <cell r="C837" t="str">
            <v>-</v>
          </cell>
          <cell r="E837">
            <v>1.70185581204176E-6</v>
          </cell>
          <cell r="F837">
            <v>1.3288893630409301E-6</v>
          </cell>
          <cell r="G837">
            <v>3.2089559456706001E-6</v>
          </cell>
          <cell r="H837">
            <v>0.12412714075265099</v>
          </cell>
          <cell r="I837">
            <v>4.2324245934986703E-2</v>
          </cell>
          <cell r="J837">
            <v>2.7440400134418002E-6</v>
          </cell>
          <cell r="K837">
            <v>4.8935968234738701E-6</v>
          </cell>
          <cell r="L837">
            <v>1.48288180025223E-5</v>
          </cell>
          <cell r="M837">
            <v>4.7005266643121404E-6</v>
          </cell>
          <cell r="N837">
            <v>8.1497509995429008E-6</v>
          </cell>
          <cell r="O837">
            <v>2.0610300715206798E-6</v>
          </cell>
        </row>
        <row r="838">
          <cell r="A838" t="str">
            <v>ITOT-SWHWSTBR</v>
          </cell>
          <cell r="B838" t="str">
            <v>VAR_cap</v>
          </cell>
          <cell r="C838" t="str">
            <v>-</v>
          </cell>
          <cell r="D838">
            <v>0.35954682816669398</v>
          </cell>
          <cell r="E838">
            <v>0.30307395094253103</v>
          </cell>
          <cell r="F838">
            <v>0.30234194622279537</v>
          </cell>
          <cell r="G838">
            <v>0.28672244335714869</v>
          </cell>
          <cell r="H838">
            <v>0.1984790960283688</v>
          </cell>
          <cell r="I838">
            <v>0.16645165827390071</v>
          </cell>
          <cell r="J838">
            <v>8.8655270737009184E-5</v>
          </cell>
          <cell r="K838">
            <v>9.5463907204967891E-6</v>
          </cell>
          <cell r="L838">
            <v>1.9578900069260573E-5</v>
          </cell>
          <cell r="M838">
            <v>1.0296539819658701E-5</v>
          </cell>
          <cell r="N838">
            <v>1.4592481240452729E-5</v>
          </cell>
          <cell r="O838">
            <v>6.1551700794274801E-6</v>
          </cell>
        </row>
        <row r="839">
          <cell r="A839" t="str">
            <v>SCOM-SHSTG-ELC</v>
          </cell>
          <cell r="B839" t="str">
            <v>VAR_fout</v>
          </cell>
          <cell r="C839" t="str">
            <v>SCOM-SHAELCB</v>
          </cell>
          <cell r="D839">
            <v>3.2251762307368369E-6</v>
          </cell>
          <cell r="E839">
            <v>3.5608082260439768E-5</v>
          </cell>
          <cell r="F839">
            <v>3.7074322329410526E-2</v>
          </cell>
          <cell r="G839">
            <v>6.3668037900708727E-2</v>
          </cell>
          <cell r="H839">
            <v>1.4697078865874245</v>
          </cell>
          <cell r="I839">
            <v>1.4961010591423805</v>
          </cell>
          <cell r="J839">
            <v>1.4506537478033832</v>
          </cell>
          <cell r="K839">
            <v>9.826176550886348E-2</v>
          </cell>
          <cell r="L839">
            <v>8.6605574799308818E-2</v>
          </cell>
          <cell r="M839">
            <v>0.14025065992645117</v>
          </cell>
          <cell r="N839">
            <v>5.1910625516307936E-2</v>
          </cell>
          <cell r="O839">
            <v>0.18914968562437559</v>
          </cell>
        </row>
        <row r="840">
          <cell r="A840" t="str">
            <v>SCOM-SHSTG-ELC</v>
          </cell>
          <cell r="B840" t="str">
            <v>VAR_fin</v>
          </cell>
          <cell r="C840" t="str">
            <v>SCOM-SHAELCB</v>
          </cell>
          <cell r="D840">
            <v>3.9562783653841666E-6</v>
          </cell>
          <cell r="E840">
            <v>4.9199403337338173E-5</v>
          </cell>
          <cell r="F840">
            <v>4.7854966649831306E-2</v>
          </cell>
          <cell r="G840">
            <v>7.9600218020802582E-2</v>
          </cell>
          <cell r="H840">
            <v>1.7814786804190661</v>
          </cell>
          <cell r="I840">
            <v>1.7601313544282795</v>
          </cell>
          <cell r="J840">
            <v>1.6578985289315959</v>
          </cell>
          <cell r="K840">
            <v>0.10919297810259486</v>
          </cell>
          <cell r="L840">
            <v>9.624248099617029E-2</v>
          </cell>
          <cell r="M840">
            <v>0.15585036609542108</v>
          </cell>
          <cell r="N840">
            <v>5.7684819183045237E-2</v>
          </cell>
          <cell r="O840">
            <v>0.21017292212902827</v>
          </cell>
        </row>
        <row r="841">
          <cell r="A841" t="str">
            <v>SCOM-SHSTG-ELC</v>
          </cell>
          <cell r="B841" t="str">
            <v>VAR_ncap</v>
          </cell>
          <cell r="C841" t="str">
            <v>-</v>
          </cell>
          <cell r="D841">
            <v>3.0643250212679701E-3</v>
          </cell>
          <cell r="E841">
            <v>8.3835783709175198E-3</v>
          </cell>
          <cell r="F841">
            <v>3.0148204877174501E-2</v>
          </cell>
          <cell r="G841">
            <v>2.35534647960187E-5</v>
          </cell>
          <cell r="H841">
            <v>8.6404401356562095E-3</v>
          </cell>
          <cell r="I841">
            <v>2.1587064767224901E-2</v>
          </cell>
          <cell r="J841">
            <v>2.8371397401449001E-5</v>
          </cell>
          <cell r="K841">
            <v>3.4362220250197098E-2</v>
          </cell>
          <cell r="L841">
            <v>8.6707535568372306E-3</v>
          </cell>
          <cell r="M841">
            <v>4.3213803560051601E-4</v>
          </cell>
          <cell r="N841">
            <v>4.72871716951552E-3</v>
          </cell>
          <cell r="O841">
            <v>1.11442033813155E-2</v>
          </cell>
        </row>
        <row r="842">
          <cell r="A842" t="str">
            <v>SCOM-SHSTG-ELC</v>
          </cell>
          <cell r="B842" t="str">
            <v>VAR_cap</v>
          </cell>
          <cell r="C842" t="str">
            <v>-</v>
          </cell>
          <cell r="D842">
            <v>3.0643250212679701E-3</v>
          </cell>
          <cell r="E842">
            <v>1.1429693321199409E-2</v>
          </cell>
          <cell r="F842">
            <v>4.1571157381704166E-2</v>
          </cell>
          <cell r="G842">
            <v>4.1572846758239669E-2</v>
          </cell>
          <cell r="H842">
            <v>4.3842228796173034E-2</v>
          </cell>
          <cell r="I842">
            <v>3.655891101669604E-2</v>
          </cell>
          <cell r="J842">
            <v>2.8768742725181491E-2</v>
          </cell>
          <cell r="K842">
            <v>5.5908740797657563E-2</v>
          </cell>
          <cell r="L842">
            <v>4.6307220008490732E-2</v>
          </cell>
          <cell r="M842">
            <v>4.3311621979945716E-2</v>
          </cell>
          <cell r="N842">
            <v>1.7007766001479303E-2</v>
          </cell>
          <cell r="O842">
            <v>1.6204894223152102E-2</v>
          </cell>
        </row>
        <row r="843">
          <cell r="A843" t="str">
            <v>SCOM-SHNGABR</v>
          </cell>
          <cell r="B843" t="str">
            <v>VAR_fout</v>
          </cell>
          <cell r="C843" t="str">
            <v>CO2_S</v>
          </cell>
          <cell r="D843">
            <v>1440.9459859645201</v>
          </cell>
          <cell r="E843">
            <v>1508.6876539345701</v>
          </cell>
          <cell r="F843">
            <v>1464.22435235442</v>
          </cell>
          <cell r="G843">
            <v>1423.2994552017101</v>
          </cell>
          <cell r="H843">
            <v>1441.3368610279799</v>
          </cell>
          <cell r="I843">
            <v>1467.1467716930599</v>
          </cell>
          <cell r="J843">
            <v>1315.62519480931</v>
          </cell>
          <cell r="K843">
            <v>417.11376226690902</v>
          </cell>
          <cell r="L843">
            <v>242.44552022878199</v>
          </cell>
          <cell r="M843">
            <v>112.09213914706901</v>
          </cell>
          <cell r="N843">
            <v>53.047528393213803</v>
          </cell>
          <cell r="O843">
            <v>23.007104494687301</v>
          </cell>
        </row>
        <row r="844">
          <cell r="A844" t="str">
            <v>SCOM-SHNGABR</v>
          </cell>
          <cell r="B844" t="str">
            <v>VAR_fout</v>
          </cell>
          <cell r="C844" t="str">
            <v>SCOM-SHNGA</v>
          </cell>
          <cell r="D844">
            <v>24.189714944704019</v>
          </cell>
          <cell r="E844">
            <v>25.326920401421635</v>
          </cell>
          <cell r="F844">
            <v>24.580497842074806</v>
          </cell>
          <cell r="G844">
            <v>23.893475839926232</v>
          </cell>
          <cell r="H844">
            <v>24.196276714857873</v>
          </cell>
          <cell r="I844">
            <v>24.629557620469686</v>
          </cell>
          <cell r="J844">
            <v>22.085906582546603</v>
          </cell>
          <cell r="K844">
            <v>7.0022492911111547</v>
          </cell>
          <cell r="L844">
            <v>4.0700262751549783</v>
          </cell>
          <cell r="M844">
            <v>1.8817338886542059</v>
          </cell>
          <cell r="N844">
            <v>0.89052927927343239</v>
          </cell>
          <cell r="O844">
            <v>0.3862291195162153</v>
          </cell>
        </row>
        <row r="845">
          <cell r="A845" t="str">
            <v>SCOM-SHNGABR</v>
          </cell>
          <cell r="B845" t="str">
            <v>VAR_fin</v>
          </cell>
          <cell r="C845" t="str">
            <v>SNGA</v>
          </cell>
          <cell r="D845">
            <v>25.548687694406471</v>
          </cell>
          <cell r="E845">
            <v>26.749781098130679</v>
          </cell>
          <cell r="F845">
            <v>25.96142468713515</v>
          </cell>
          <cell r="G845">
            <v>25.235805943292817</v>
          </cell>
          <cell r="H845">
            <v>25.555618103333014</v>
          </cell>
          <cell r="I845">
            <v>26.013240632855631</v>
          </cell>
          <cell r="J845">
            <v>23.326687851228971</v>
          </cell>
          <cell r="K845">
            <v>7.3956340827466125</v>
          </cell>
          <cell r="L845">
            <v>4.2986794366805405</v>
          </cell>
          <cell r="M845">
            <v>1.9874492756572533</v>
          </cell>
          <cell r="N845">
            <v>0.94055901406407449</v>
          </cell>
          <cell r="O845">
            <v>0.407927384657575</v>
          </cell>
        </row>
        <row r="846">
          <cell r="A846" t="str">
            <v>SCOM-SHNGABR</v>
          </cell>
          <cell r="B846" t="str">
            <v>VAR_ncap</v>
          </cell>
          <cell r="C846" t="str">
            <v>-</v>
          </cell>
          <cell r="D846">
            <v>5.0776009547104103E-8</v>
          </cell>
          <cell r="E846">
            <v>2.49083579850152E-7</v>
          </cell>
          <cell r="F846">
            <v>2.6367866255559502E-7</v>
          </cell>
          <cell r="G846">
            <v>4.9528286925479604E-7</v>
          </cell>
          <cell r="H846">
            <v>1.3050588420653</v>
          </cell>
          <cell r="I846">
            <v>0.64886289269477204</v>
          </cell>
          <cell r="J846">
            <v>4.5395351270964598E-2</v>
          </cell>
          <cell r="K846">
            <v>1.07186372194185E-5</v>
          </cell>
          <cell r="L846">
            <v>0.67542093016238103</v>
          </cell>
          <cell r="M846">
            <v>9.3473733168460901E-2</v>
          </cell>
          <cell r="N846">
            <v>0.129342614668045</v>
          </cell>
          <cell r="O846">
            <v>6.6135058140032593E-2</v>
          </cell>
        </row>
        <row r="847">
          <cell r="A847" t="str">
            <v>SCOM-SHNGABR</v>
          </cell>
          <cell r="B847" t="str">
            <v>VAR_cap</v>
          </cell>
          <cell r="C847" t="str">
            <v>-</v>
          </cell>
          <cell r="D847">
            <v>2.7746815486512295</v>
          </cell>
          <cell r="E847">
            <v>2.7024523786740646</v>
          </cell>
          <cell r="F847">
            <v>2.7024130589154938</v>
          </cell>
          <cell r="G847">
            <v>2.7024024259777812</v>
          </cell>
          <cell r="H847">
            <v>2.0058845918741355</v>
          </cell>
          <cell r="I847">
            <v>1.953921742127279</v>
          </cell>
          <cell r="J847">
            <v>1.9993161088100184</v>
          </cell>
          <cell r="K847">
            <v>0.69426478572137185</v>
          </cell>
          <cell r="L847">
            <v>0.67544000532168003</v>
          </cell>
          <cell r="M847">
            <v>0.31208492825926804</v>
          </cell>
          <cell r="N847">
            <v>0.14766173801539395</v>
          </cell>
          <cell r="O847">
            <v>6.6143001177975003E-2</v>
          </cell>
        </row>
        <row r="848">
          <cell r="A848" t="str">
            <v>RHEM-SHELCHP</v>
          </cell>
          <cell r="B848" t="str">
            <v>VAR_fout</v>
          </cell>
          <cell r="C848" t="str">
            <v>RHEM-SHAELCH</v>
          </cell>
          <cell r="D848">
            <v>9.90252267260799</v>
          </cell>
          <cell r="E848">
            <v>11.655196378861543</v>
          </cell>
          <cell r="F848">
            <v>11.655198632882623</v>
          </cell>
          <cell r="G848">
            <v>16.806242524589397</v>
          </cell>
          <cell r="H848">
            <v>23.0000040129711</v>
          </cell>
          <cell r="I848">
            <v>24.458460566399296</v>
          </cell>
          <cell r="J848">
            <v>28.045096768687348</v>
          </cell>
          <cell r="K848">
            <v>32.305498172074699</v>
          </cell>
          <cell r="L848">
            <v>32.398573299936643</v>
          </cell>
          <cell r="M848">
            <v>32.398575950209661</v>
          </cell>
          <cell r="N848">
            <v>32.398575141471312</v>
          </cell>
          <cell r="O848">
            <v>32.398576937980309</v>
          </cell>
        </row>
        <row r="849">
          <cell r="A849" t="str">
            <v>RHEM-SHELCHP</v>
          </cell>
          <cell r="B849" t="str">
            <v>VAR_fin</v>
          </cell>
          <cell r="C849" t="str">
            <v>RHEMELCHPC</v>
          </cell>
          <cell r="D849">
            <v>9.90252267260799</v>
          </cell>
          <cell r="E849">
            <v>11.655196378861543</v>
          </cell>
          <cell r="F849">
            <v>11.655198632882623</v>
          </cell>
          <cell r="G849">
            <v>16.806242524589397</v>
          </cell>
          <cell r="H849">
            <v>23.0000040129711</v>
          </cell>
          <cell r="I849">
            <v>24.458460566399296</v>
          </cell>
          <cell r="J849">
            <v>28.045096768687348</v>
          </cell>
          <cell r="K849">
            <v>32.305498172074699</v>
          </cell>
          <cell r="L849">
            <v>32.398573299936643</v>
          </cell>
          <cell r="M849">
            <v>32.398575950209661</v>
          </cell>
          <cell r="N849">
            <v>32.398575141471312</v>
          </cell>
          <cell r="O849">
            <v>32.398576937980309</v>
          </cell>
        </row>
        <row r="850">
          <cell r="A850" t="str">
            <v>RHEM-SHELCHP</v>
          </cell>
          <cell r="B850" t="str">
            <v>VAR_fin</v>
          </cell>
          <cell r="C850" t="str">
            <v>RHEM_ELC</v>
          </cell>
          <cell r="D850">
            <v>3.0945383183226487</v>
          </cell>
          <cell r="E850">
            <v>3.582539842624139</v>
          </cell>
          <cell r="F850">
            <v>3.4965595898647899</v>
          </cell>
          <cell r="G850">
            <v>4.8479545744007826</v>
          </cell>
          <cell r="H850">
            <v>6.4186057710617002</v>
          </cell>
          <cell r="I850">
            <v>6.6103947476754916</v>
          </cell>
          <cell r="J850">
            <v>7.380288623338779</v>
          </cell>
          <cell r="K850">
            <v>8.2834610697627404</v>
          </cell>
          <cell r="L850">
            <v>8.3073264871632322</v>
          </cell>
          <cell r="M850">
            <v>8.3073271667204232</v>
          </cell>
          <cell r="N850">
            <v>8.3073269593516184</v>
          </cell>
          <cell r="O850">
            <v>8.3073274199949534</v>
          </cell>
        </row>
        <row r="851">
          <cell r="A851" t="str">
            <v>RHEM-SHELCHP</v>
          </cell>
          <cell r="B851" t="str">
            <v>VAR_ncap</v>
          </cell>
          <cell r="C851" t="str">
            <v>-</v>
          </cell>
          <cell r="D851">
            <v>2.3428223208375499E-7</v>
          </cell>
          <cell r="E851">
            <v>0.123762504011605</v>
          </cell>
          <cell r="F851">
            <v>8.6320796946939793E-6</v>
          </cell>
          <cell r="G851">
            <v>0.36374371219343998</v>
          </cell>
          <cell r="H851">
            <v>1.01626966255011</v>
          </cell>
          <cell r="I851">
            <v>0.41632012345316699</v>
          </cell>
          <cell r="J851">
            <v>0.569182982040636</v>
          </cell>
          <cell r="K851">
            <v>1.30282550349754</v>
          </cell>
          <cell r="L851">
            <v>0.43134611318703497</v>
          </cell>
          <cell r="M851">
            <v>0.55772004108889806</v>
          </cell>
          <cell r="N851">
            <v>1.2091618480020401</v>
          </cell>
          <cell r="O851">
            <v>0.52092375139775204</v>
          </cell>
        </row>
        <row r="852">
          <cell r="A852" t="str">
            <v>RHEM-SHELCHP</v>
          </cell>
          <cell r="B852" t="str">
            <v>VAR_cap</v>
          </cell>
          <cell r="C852" t="str">
            <v>-</v>
          </cell>
          <cell r="D852">
            <v>0.69925218467423111</v>
          </cell>
          <cell r="E852">
            <v>0.82301467282207974</v>
          </cell>
          <cell r="F852">
            <v>0.82302323807903044</v>
          </cell>
          <cell r="G852">
            <v>1.1867669227943387</v>
          </cell>
          <cell r="H852">
            <v>1.6247709589914374</v>
          </cell>
          <cell r="I852">
            <v>1.7271341038911585</v>
          </cell>
          <cell r="J852">
            <v>2.001772701683473</v>
          </cell>
          <cell r="K852">
            <v>2.2883284716152312</v>
          </cell>
          <cell r="L852">
            <v>2.2919096220430943</v>
          </cell>
          <cell r="M852">
            <v>2.2918915179807038</v>
          </cell>
          <cell r="N852">
            <v>2.2922441529760653</v>
          </cell>
          <cell r="O852">
            <v>2.2878055163707121</v>
          </cell>
        </row>
        <row r="853">
          <cell r="A853" t="str">
            <v>RHNM-SHSTG-ELC</v>
          </cell>
          <cell r="B853" t="str">
            <v>VAR_fout</v>
          </cell>
          <cell r="C853" t="str">
            <v>RHNM-SHAELCB</v>
          </cell>
          <cell r="E853">
            <v>1.0852316348325801E-8</v>
          </cell>
          <cell r="F853">
            <v>2.5469266741816855E-2</v>
          </cell>
          <cell r="G853">
            <v>1.8589399799395908E-3</v>
          </cell>
          <cell r="H853">
            <v>2.2556920960811314E-5</v>
          </cell>
          <cell r="I853">
            <v>1.2340531315950678E-5</v>
          </cell>
          <cell r="J853">
            <v>1.9440944969212031E-5</v>
          </cell>
          <cell r="K853">
            <v>1.5321846073234423E-5</v>
          </cell>
          <cell r="L853">
            <v>3.870336110361798E-5</v>
          </cell>
          <cell r="M853">
            <v>2.5532415999936879E-2</v>
          </cell>
          <cell r="N853">
            <v>1.7907831158813786E-4</v>
          </cell>
          <cell r="O853">
            <v>1.4414040537843146E-4</v>
          </cell>
        </row>
        <row r="854">
          <cell r="A854" t="str">
            <v>RHNM-SHSTG-ELC</v>
          </cell>
          <cell r="B854" t="str">
            <v>VAR_fin</v>
          </cell>
          <cell r="C854" t="str">
            <v>RHNM-SHAELCB</v>
          </cell>
          <cell r="E854">
            <v>4.3958403504799901E-8</v>
          </cell>
          <cell r="F854">
            <v>2.5470181713145017E-2</v>
          </cell>
          <cell r="G854">
            <v>1.8585718195478526E-3</v>
          </cell>
          <cell r="H854">
            <v>2.2545280915048525E-5</v>
          </cell>
          <cell r="I854">
            <v>1.2366998428443566E-5</v>
          </cell>
          <cell r="J854">
            <v>1.9367788724313223E-5</v>
          </cell>
          <cell r="K854">
            <v>1.5367376246822228E-5</v>
          </cell>
          <cell r="L854">
            <v>3.8619318361468993E-5</v>
          </cell>
          <cell r="M854">
            <v>2.5533729043069834E-2</v>
          </cell>
          <cell r="N854">
            <v>1.7921841371197443E-4</v>
          </cell>
          <cell r="O854">
            <v>1.4423438589046593E-4</v>
          </cell>
        </row>
        <row r="855">
          <cell r="A855" t="str">
            <v>RHNM-SHSTG-ELC</v>
          </cell>
          <cell r="B855" t="str">
            <v>VAR_ncap</v>
          </cell>
          <cell r="C855" t="str">
            <v>-</v>
          </cell>
          <cell r="D855">
            <v>6.3070246229486606E-5</v>
          </cell>
          <cell r="E855">
            <v>2.8526723848621201E-3</v>
          </cell>
          <cell r="F855">
            <v>9.9284187219182499E-6</v>
          </cell>
          <cell r="G855">
            <v>8.0524100726668194E-6</v>
          </cell>
          <cell r="H855">
            <v>4.9826618847343902E-6</v>
          </cell>
          <cell r="I855">
            <v>3.9981727804222799E-6</v>
          </cell>
          <cell r="J855">
            <v>8.4399475885324107E-6</v>
          </cell>
          <cell r="K855">
            <v>8.6879446162543796E-6</v>
          </cell>
          <cell r="L855">
            <v>1.22662975878841E-5</v>
          </cell>
          <cell r="M855">
            <v>2.8369217984774001E-3</v>
          </cell>
          <cell r="N855">
            <v>2.36835103520606E-5</v>
          </cell>
          <cell r="O855">
            <v>2.81328911737102E-5</v>
          </cell>
        </row>
        <row r="856">
          <cell r="A856" t="str">
            <v>RHNM-SHSTG-ELC</v>
          </cell>
          <cell r="B856" t="str">
            <v>VAR_cap</v>
          </cell>
          <cell r="C856" t="str">
            <v>-</v>
          </cell>
          <cell r="D856">
            <v>6.3070246229486606E-5</v>
          </cell>
          <cell r="E856">
            <v>2.9139850774428174E-3</v>
          </cell>
          <cell r="F856">
            <v>2.9154515260622375E-3</v>
          </cell>
          <cell r="G856">
            <v>2.9084200396614981E-4</v>
          </cell>
          <cell r="H856">
            <v>1.076892293743999E-5</v>
          </cell>
          <cell r="I856">
            <v>5.785144125562101E-6</v>
          </cell>
          <cell r="J856">
            <v>7.7858987532777102E-6</v>
          </cell>
          <cell r="K856">
            <v>7.5990325097638997E-6</v>
          </cell>
          <cell r="L856">
            <v>1.3024730042013203E-5</v>
          </cell>
          <cell r="M856">
            <v>2.8432995523460392E-3</v>
          </cell>
          <cell r="N856">
            <v>5.2332013537069889E-5</v>
          </cell>
          <cell r="O856">
            <v>5.1435367566229906E-5</v>
          </cell>
        </row>
        <row r="857">
          <cell r="A857" t="str">
            <v>D-RWOD</v>
          </cell>
          <cell r="B857" t="str">
            <v>VAR_fout</v>
          </cell>
          <cell r="C857" t="str">
            <v>RWOD</v>
          </cell>
          <cell r="D857">
            <v>13.722992656424291</v>
          </cell>
          <cell r="E857">
            <v>14.025783708532092</v>
          </cell>
          <cell r="F857">
            <v>11.984468000813136</v>
          </cell>
          <cell r="G857">
            <v>9.9260570012898324</v>
          </cell>
          <cell r="H857">
            <v>8.9140396318435737</v>
          </cell>
          <cell r="I857">
            <v>7.5573352053346019</v>
          </cell>
          <cell r="J857">
            <v>6.773302930899594</v>
          </cell>
          <cell r="K857">
            <v>6.1606761245217347</v>
          </cell>
          <cell r="L857">
            <v>5.5234691785166312</v>
          </cell>
          <cell r="M857">
            <v>5.1018186988378416</v>
          </cell>
          <cell r="N857">
            <v>5.0878409106284259</v>
          </cell>
          <cell r="O857">
            <v>4.0277722766129687</v>
          </cell>
        </row>
        <row r="858">
          <cell r="A858" t="str">
            <v>D-RWOD</v>
          </cell>
          <cell r="B858" t="str">
            <v>VAR_fin</v>
          </cell>
          <cell r="C858" t="str">
            <v>WOD</v>
          </cell>
          <cell r="D858">
            <v>13.722992656424291</v>
          </cell>
          <cell r="E858">
            <v>14.025783708532092</v>
          </cell>
          <cell r="F858">
            <v>11.984468000813136</v>
          </cell>
          <cell r="G858">
            <v>9.9260570012898324</v>
          </cell>
          <cell r="H858">
            <v>8.9140396318435737</v>
          </cell>
          <cell r="I858">
            <v>7.5573352053346019</v>
          </cell>
          <cell r="J858">
            <v>6.773302930899594</v>
          </cell>
          <cell r="K858">
            <v>6.1606761245217347</v>
          </cell>
          <cell r="L858">
            <v>5.5234691785166312</v>
          </cell>
          <cell r="M858">
            <v>5.1018186988378416</v>
          </cell>
          <cell r="N858">
            <v>5.0878409106284259</v>
          </cell>
          <cell r="O858">
            <v>4.0277722766129687</v>
          </cell>
        </row>
        <row r="859">
          <cell r="A859" t="str">
            <v>RHNS-SHLTHCHPWOD</v>
          </cell>
          <cell r="B859" t="str">
            <v>VAR_fout</v>
          </cell>
          <cell r="C859" t="str">
            <v>RHNS-SHLTHC-WOD</v>
          </cell>
          <cell r="G859">
            <v>2.1516946355874166E-4</v>
          </cell>
          <cell r="H859">
            <v>4.6123351499419721E-4</v>
          </cell>
          <cell r="I859">
            <v>2.0036642020808482E-3</v>
          </cell>
          <cell r="J859">
            <v>1.8615724251800072E-3</v>
          </cell>
          <cell r="K859">
            <v>3.0581400974503919E-3</v>
          </cell>
          <cell r="L859">
            <v>1.2331719450291334E-3</v>
          </cell>
          <cell r="M859">
            <v>9.9204877016234876E-4</v>
          </cell>
          <cell r="N859">
            <v>5.0076576297169528E-4</v>
          </cell>
          <cell r="O859">
            <v>1.4799465655121874E-3</v>
          </cell>
        </row>
        <row r="860">
          <cell r="A860" t="str">
            <v>RHNS-SHLTHCHPWOD</v>
          </cell>
          <cell r="B860" t="str">
            <v>VAR_fin</v>
          </cell>
          <cell r="C860" t="str">
            <v>RHNS_LTH_CHPWOD_ON</v>
          </cell>
          <cell r="G860">
            <v>2.1734289248357747E-4</v>
          </cell>
          <cell r="H860">
            <v>4.6589243938807777E-4</v>
          </cell>
          <cell r="I860">
            <v>2.023903234425097E-3</v>
          </cell>
          <cell r="J860">
            <v>1.8803761870505109E-3</v>
          </cell>
          <cell r="K860">
            <v>3.0890304014650426E-3</v>
          </cell>
          <cell r="L860">
            <v>1.2456282273021553E-3</v>
          </cell>
          <cell r="M860">
            <v>1.0020694648104518E-3</v>
          </cell>
          <cell r="N860">
            <v>5.0582400300171258E-4</v>
          </cell>
          <cell r="O860">
            <v>1.494895520719381E-3</v>
          </cell>
        </row>
        <row r="861">
          <cell r="A861" t="str">
            <v>RHNS-SHLTHCHPWOD</v>
          </cell>
          <cell r="B861" t="str">
            <v>VAR_fin</v>
          </cell>
          <cell r="C861" t="str">
            <v>RHNSLTHCHPC</v>
          </cell>
          <cell r="G861">
            <v>2.1516946355874166E-4</v>
          </cell>
          <cell r="H861">
            <v>4.6123351499419721E-4</v>
          </cell>
          <cell r="I861">
            <v>2.0036642020808482E-3</v>
          </cell>
          <cell r="J861">
            <v>1.8615724251800072E-3</v>
          </cell>
          <cell r="K861">
            <v>3.0581400974503919E-3</v>
          </cell>
          <cell r="L861">
            <v>1.2331719450291334E-3</v>
          </cell>
          <cell r="M861">
            <v>9.9204877016234876E-4</v>
          </cell>
          <cell r="N861">
            <v>5.0076576297169528E-4</v>
          </cell>
          <cell r="O861">
            <v>1.4799465655121874E-3</v>
          </cell>
        </row>
        <row r="862">
          <cell r="A862" t="str">
            <v>RHNS-SHLTHCHPWOD</v>
          </cell>
          <cell r="B862" t="str">
            <v>VAR_ncap</v>
          </cell>
          <cell r="C862" t="str">
            <v>-</v>
          </cell>
          <cell r="G862">
            <v>2.68321133926723E-5</v>
          </cell>
          <cell r="H862">
            <v>4.0750803334386603E-5</v>
          </cell>
          <cell r="I862">
            <v>1.85669016503754E-4</v>
          </cell>
          <cell r="J862">
            <v>1.2079038226275999E-4</v>
          </cell>
          <cell r="K862">
            <v>2.12453318925846E-4</v>
          </cell>
          <cell r="L862">
            <v>8.6605003459911694E-5</v>
          </cell>
          <cell r="M862">
            <v>7.7490316778205506E-5</v>
          </cell>
          <cell r="N862">
            <v>3.7441620348343301E-5</v>
          </cell>
          <cell r="O862">
            <v>1.54054118134012E-4</v>
          </cell>
        </row>
        <row r="863">
          <cell r="A863" t="str">
            <v>RHNS-SHLTHCHPWOD</v>
          </cell>
          <cell r="B863" t="str">
            <v>VAR_cap</v>
          </cell>
          <cell r="C863" t="str">
            <v>-</v>
          </cell>
          <cell r="G863">
            <v>2.68321133926723E-5</v>
          </cell>
          <cell r="H863">
            <v>5.075605579125741E-5</v>
          </cell>
          <cell r="I863">
            <v>2.0873094019175723E-4</v>
          </cell>
          <cell r="J863">
            <v>1.82364523845084E-4</v>
          </cell>
          <cell r="K863">
            <v>2.8343928917360696E-4</v>
          </cell>
          <cell r="L863">
            <v>1.3981824904758702E-4</v>
          </cell>
          <cell r="M863">
            <v>1.1960847235196001E-4</v>
          </cell>
          <cell r="N863">
            <v>6.2239234294067991E-5</v>
          </cell>
          <cell r="O863">
            <v>1.790706203948507E-4</v>
          </cell>
        </row>
        <row r="864">
          <cell r="A864" t="str">
            <v>RHNM-SHELCBR</v>
          </cell>
          <cell r="B864" t="str">
            <v>VAR_fout</v>
          </cell>
          <cell r="C864" t="str">
            <v>RHNM-SHAELCB</v>
          </cell>
          <cell r="E864">
            <v>0.15438607736513366</v>
          </cell>
          <cell r="F864">
            <v>0.1512047995370277</v>
          </cell>
          <cell r="G864">
            <v>9.9914178275204695E-3</v>
          </cell>
          <cell r="H864">
            <v>3.1958097635875418E-4</v>
          </cell>
          <cell r="I864">
            <v>1.7756134213713374E-4</v>
          </cell>
          <cell r="J864">
            <v>2.2314829565940619E-4</v>
          </cell>
          <cell r="K864">
            <v>2.4639753602087106E-4</v>
          </cell>
          <cell r="L864">
            <v>3.8615623835822429E-4</v>
          </cell>
          <cell r="M864">
            <v>0.15131610633498094</v>
          </cell>
          <cell r="N864">
            <v>1.5392583424382416E-3</v>
          </cell>
          <cell r="O864">
            <v>1.4935435071096338E-3</v>
          </cell>
        </row>
        <row r="865">
          <cell r="A865" t="str">
            <v>RHNM-SHELCBR</v>
          </cell>
          <cell r="B865" t="str">
            <v>VAR_fin</v>
          </cell>
          <cell r="C865" t="str">
            <v>RHNM_ELC</v>
          </cell>
          <cell r="E865">
            <v>0.16251166038435108</v>
          </cell>
          <cell r="F865">
            <v>0.15916294688108187</v>
          </cell>
          <cell r="G865">
            <v>1.0517281923705747E-2</v>
          </cell>
          <cell r="H865">
            <v>3.364010277460573E-4</v>
          </cell>
          <cell r="I865">
            <v>1.8690667593382497E-4</v>
          </cell>
          <cell r="J865">
            <v>2.3489294279937519E-4</v>
          </cell>
          <cell r="K865">
            <v>2.5936582739039037E-4</v>
          </cell>
          <cell r="L865">
            <v>4.0648025090339406E-4</v>
          </cell>
          <cell r="M865">
            <v>0.15928011193155903</v>
          </cell>
          <cell r="N865">
            <v>1.6202719394086736E-3</v>
          </cell>
          <cell r="O865">
            <v>1.5721510601154028E-3</v>
          </cell>
        </row>
        <row r="866">
          <cell r="A866" t="str">
            <v>RHNM-SHELCBR</v>
          </cell>
          <cell r="B866" t="str">
            <v>VAR_ncap</v>
          </cell>
          <cell r="C866" t="str">
            <v>-</v>
          </cell>
          <cell r="E866">
            <v>1.2391300472695901E-2</v>
          </cell>
          <cell r="H866">
            <v>2.4936646240463001E-5</v>
          </cell>
          <cell r="J866">
            <v>3.2789485450744802E-5</v>
          </cell>
          <cell r="L866">
            <v>2.80939720476836E-5</v>
          </cell>
          <cell r="M866">
            <v>1.20564813329206E-2</v>
          </cell>
          <cell r="N866">
            <v>5.9583554390908197E-7</v>
          </cell>
          <cell r="O866">
            <v>1.19489860594144E-6</v>
          </cell>
        </row>
        <row r="867">
          <cell r="A867" t="str">
            <v>RHNM-SHELCBR</v>
          </cell>
          <cell r="B867" t="str">
            <v>VAR_cap</v>
          </cell>
          <cell r="C867" t="str">
            <v>-</v>
          </cell>
          <cell r="E867">
            <v>1.2391300472695901E-2</v>
          </cell>
          <cell r="F867">
            <v>1.2390844375421527E-2</v>
          </cell>
          <cell r="G867">
            <v>1.2358618237179007E-3</v>
          </cell>
          <cell r="H867">
            <v>4.583825948694005E-5</v>
          </cell>
          <cell r="I867">
            <v>2.4824945537181631E-5</v>
          </cell>
          <cell r="J867">
            <v>3.2908783844439596E-5</v>
          </cell>
          <cell r="K867">
            <v>3.273632397402631E-5</v>
          </cell>
          <cell r="L867">
            <v>5.5430690244776913E-5</v>
          </cell>
          <cell r="M867">
            <v>1.2084442768398098E-2</v>
          </cell>
          <cell r="N867">
            <v>2.2283557385470096E-4</v>
          </cell>
          <cell r="O867">
            <v>2.1859853943520004E-4</v>
          </cell>
        </row>
        <row r="868">
          <cell r="A868" t="str">
            <v>RHNS-SHSTG-NGAHP</v>
          </cell>
          <cell r="B868" t="str">
            <v>VAR_fout</v>
          </cell>
          <cell r="C868" t="str">
            <v>RHNS-SHANGAH</v>
          </cell>
          <cell r="F868">
            <v>4.7581630598555575E-5</v>
          </cell>
          <cell r="G868">
            <v>4.9384482572488006E-5</v>
          </cell>
          <cell r="H868">
            <v>6.1869366188029614E-4</v>
          </cell>
          <cell r="I868">
            <v>6.5025483824708588E-2</v>
          </cell>
          <cell r="J868">
            <v>5.483721123118647E-2</v>
          </cell>
          <cell r="K868">
            <v>7.2027013504602416E-2</v>
          </cell>
          <cell r="L868">
            <v>1.0128406205608693E-2</v>
          </cell>
          <cell r="M868">
            <v>4.6002585459621739E-5</v>
          </cell>
          <cell r="N868">
            <v>4.5551437239105339E-5</v>
          </cell>
          <cell r="O868">
            <v>3.3999342700533842E-5</v>
          </cell>
        </row>
        <row r="869">
          <cell r="A869" t="str">
            <v>RHNS-SHSTG-NGAHP</v>
          </cell>
          <cell r="B869" t="str">
            <v>VAR_fin</v>
          </cell>
          <cell r="C869" t="str">
            <v>RHNS-SHANGAH</v>
          </cell>
          <cell r="F869">
            <v>4.6189992156618325E-5</v>
          </cell>
          <cell r="G869">
            <v>4.7402416578618515E-5</v>
          </cell>
          <cell r="H869">
            <v>6.1774168174694459E-4</v>
          </cell>
          <cell r="I869">
            <v>6.502955437853955E-2</v>
          </cell>
          <cell r="J869">
            <v>5.4840833973252047E-2</v>
          </cell>
          <cell r="K869">
            <v>7.2030320900269104E-2</v>
          </cell>
          <cell r="L869">
            <v>1.0129009490439952E-2</v>
          </cell>
          <cell r="M869">
            <v>4.6018832446913192E-5</v>
          </cell>
          <cell r="N869">
            <v>4.5524562297500777E-5</v>
          </cell>
          <cell r="O869">
            <v>3.4216024201015899E-5</v>
          </cell>
        </row>
        <row r="870">
          <cell r="A870" t="str">
            <v>RHNS-SHSTG-NGAHP</v>
          </cell>
          <cell r="B870" t="str">
            <v>VAR_ncap</v>
          </cell>
          <cell r="C870" t="str">
            <v>-</v>
          </cell>
          <cell r="D870">
            <v>2.1187098184376602E-6</v>
          </cell>
          <cell r="E870">
            <v>1.7988441957963299E-6</v>
          </cell>
          <cell r="F870">
            <v>1.34563944032122E-5</v>
          </cell>
          <cell r="G870">
            <v>5.4548975140845002E-6</v>
          </cell>
          <cell r="H870">
            <v>1.21291880944959E-4</v>
          </cell>
          <cell r="I870">
            <v>9.9552955533268195E-3</v>
          </cell>
          <cell r="J870">
            <v>2.11484148388568E-5</v>
          </cell>
          <cell r="K870">
            <v>3.6922332622038802E-5</v>
          </cell>
          <cell r="L870">
            <v>2.40622840701348E-5</v>
          </cell>
          <cell r="M870">
            <v>1.16958953267478E-5</v>
          </cell>
          <cell r="N870">
            <v>1.2478073541662401E-5</v>
          </cell>
          <cell r="O870">
            <v>1.5701254815911401E-5</v>
          </cell>
        </row>
        <row r="871">
          <cell r="A871" t="str">
            <v>RHNS-SHSTG-NGAHP</v>
          </cell>
          <cell r="B871" t="str">
            <v>VAR_cap</v>
          </cell>
          <cell r="C871" t="str">
            <v>-</v>
          </cell>
          <cell r="D871">
            <v>2.1187098184376602E-6</v>
          </cell>
          <cell r="E871">
            <v>8.7888435812798538E-9</v>
          </cell>
          <cell r="F871">
            <v>1.2622560883052058E-5</v>
          </cell>
          <cell r="G871">
            <v>1.2898231001312521E-5</v>
          </cell>
          <cell r="H871">
            <v>1.3036394535526581E-4</v>
          </cell>
          <cell r="I871">
            <v>1.0076213869537571E-2</v>
          </cell>
          <cell r="J871">
            <v>1.0073769388963538E-2</v>
          </cell>
          <cell r="K871">
            <v>9.9559798414965428E-3</v>
          </cell>
          <cell r="L871">
            <v>1.5303199734719979E-3</v>
          </cell>
          <cell r="M871">
            <v>1.7775765725800907E-5</v>
          </cell>
          <cell r="N871">
            <v>1.7667520047451702E-5</v>
          </cell>
          <cell r="O871">
            <v>2.1932402405256502E-5</v>
          </cell>
        </row>
        <row r="872">
          <cell r="A872" t="str">
            <v>RHNS-SHLTHDH</v>
          </cell>
          <cell r="B872" t="str">
            <v>VAR_fout</v>
          </cell>
          <cell r="C872" t="str">
            <v>RHNS-SHLTHD</v>
          </cell>
          <cell r="E872">
            <v>5.3908413350348787E-2</v>
          </cell>
          <cell r="F872">
            <v>6.9814142248665417E-2</v>
          </cell>
          <cell r="G872">
            <v>0.11239150275206265</v>
          </cell>
          <cell r="H872">
            <v>0.17508195354773279</v>
          </cell>
          <cell r="I872">
            <v>0.24919921838818052</v>
          </cell>
          <cell r="J872">
            <v>0.34073877627013466</v>
          </cell>
          <cell r="K872">
            <v>0.45180456861548124</v>
          </cell>
          <cell r="L872">
            <v>0.47485128475071392</v>
          </cell>
          <cell r="M872">
            <v>0.4990737195312494</v>
          </cell>
          <cell r="N872">
            <v>0.52453200640820874</v>
          </cell>
          <cell r="O872">
            <v>0.55129002142532313</v>
          </cell>
        </row>
        <row r="873">
          <cell r="A873" t="str">
            <v>RHNS-SHLTHDH</v>
          </cell>
          <cell r="B873" t="str">
            <v>VAR_fin</v>
          </cell>
          <cell r="C873" t="str">
            <v>RHNS_LTH_DH</v>
          </cell>
          <cell r="E873">
            <v>5.4452942778130071E-2</v>
          </cell>
          <cell r="F873">
            <v>7.0519335604712505E-2</v>
          </cell>
          <cell r="G873">
            <v>0.113526770456629</v>
          </cell>
          <cell r="H873">
            <v>0.17685045812902311</v>
          </cell>
          <cell r="I873">
            <v>0.25171638221028342</v>
          </cell>
          <cell r="J873">
            <v>0.34418058209104507</v>
          </cell>
          <cell r="K873">
            <v>0.45636825112674856</v>
          </cell>
          <cell r="L873">
            <v>0.47964776237445855</v>
          </cell>
          <cell r="M873">
            <v>0.50411486821338358</v>
          </cell>
          <cell r="N873">
            <v>0.52983030950324084</v>
          </cell>
          <cell r="O873">
            <v>0.55685860750032645</v>
          </cell>
        </row>
        <row r="874">
          <cell r="A874" t="str">
            <v>RHNS-SHLTHDH</v>
          </cell>
          <cell r="B874" t="str">
            <v>VAR_fin</v>
          </cell>
          <cell r="C874" t="str">
            <v>RHNSLTHDHC</v>
          </cell>
          <cell r="E874">
            <v>5.3908413350348787E-2</v>
          </cell>
          <cell r="F874">
            <v>6.9814142248665417E-2</v>
          </cell>
          <cell r="G874">
            <v>0.11239150275206265</v>
          </cell>
          <cell r="H874">
            <v>0.17508195354773279</v>
          </cell>
          <cell r="I874">
            <v>0.24919921838818052</v>
          </cell>
          <cell r="J874">
            <v>0.34073877627013466</v>
          </cell>
          <cell r="K874">
            <v>0.45180456861548124</v>
          </cell>
          <cell r="L874">
            <v>0.47485128475071392</v>
          </cell>
          <cell r="M874">
            <v>0.4990737195312494</v>
          </cell>
          <cell r="N874">
            <v>0.52453200640820874</v>
          </cell>
          <cell r="O874">
            <v>0.55129002142532313</v>
          </cell>
        </row>
        <row r="875">
          <cell r="A875" t="str">
            <v>RHNS-SHLTHDH</v>
          </cell>
          <cell r="B875" t="str">
            <v>VAR_ncap</v>
          </cell>
          <cell r="C875" t="str">
            <v>-</v>
          </cell>
          <cell r="E875">
            <v>4.6142728636279096E-3</v>
          </cell>
          <cell r="F875">
            <v>1.0731388512543801E-3</v>
          </cell>
          <cell r="G875">
            <v>2.5034355559537401E-3</v>
          </cell>
          <cell r="H875">
            <v>6.0339911656844001E-3</v>
          </cell>
          <cell r="I875">
            <v>5.6564013726828604E-3</v>
          </cell>
          <cell r="J875">
            <v>5.4349772268180996E-3</v>
          </cell>
          <cell r="K875">
            <v>1.0139664854713E-2</v>
          </cell>
          <cell r="L875">
            <v>1.2061568447911099E-5</v>
          </cell>
          <cell r="M875">
            <v>8.7685662350766105E-4</v>
          </cell>
          <cell r="N875">
            <v>1.84765610582639E-3</v>
          </cell>
          <cell r="O875">
            <v>1.97266944011868E-3</v>
          </cell>
        </row>
        <row r="876">
          <cell r="A876" t="str">
            <v>RHNS-SHLTHDH</v>
          </cell>
          <cell r="B876" t="str">
            <v>VAR_cap</v>
          </cell>
          <cell r="C876" t="str">
            <v>-</v>
          </cell>
          <cell r="E876">
            <v>4.6142728636279096E-3</v>
          </cell>
          <cell r="F876">
            <v>5.6874117148822904E-3</v>
          </cell>
          <cell r="G876">
            <v>8.1908472708360301E-3</v>
          </cell>
          <cell r="H876">
            <v>1.42248384365204E-2</v>
          </cell>
          <cell r="I876">
            <v>1.98812398092033E-2</v>
          </cell>
          <cell r="J876">
            <v>2.53162170360214E-2</v>
          </cell>
          <cell r="K876">
            <v>3.5455881890734398E-2</v>
          </cell>
          <cell r="L876">
            <v>3.5467943459182298E-2</v>
          </cell>
          <cell r="M876">
            <v>3.6344800082689997E-2</v>
          </cell>
          <cell r="N876">
            <v>3.8192456188516397E-2</v>
          </cell>
          <cell r="O876">
            <v>4.0165125628635001E-2</v>
          </cell>
        </row>
        <row r="877">
          <cell r="A877" t="str">
            <v>ITOT-SWHNGAHP</v>
          </cell>
          <cell r="B877" t="str">
            <v>VAR_fout</v>
          </cell>
          <cell r="C877" t="str">
            <v>ITOT-SWHANGAH</v>
          </cell>
          <cell r="F877">
            <v>2.6871653420915192E-3</v>
          </cell>
          <cell r="G877">
            <v>1.1084296180857449E-3</v>
          </cell>
          <cell r="H877">
            <v>1.1222397074274852E-3</v>
          </cell>
          <cell r="I877">
            <v>2.0961447928908798</v>
          </cell>
          <cell r="J877">
            <v>3.7786741062520859</v>
          </cell>
          <cell r="K877">
            <v>1.7603300919140488</v>
          </cell>
          <cell r="L877">
            <v>1.7603246139454309</v>
          </cell>
          <cell r="M877">
            <v>1.2488072941676134E-2</v>
          </cell>
          <cell r="N877">
            <v>1.2485926451227444E-2</v>
          </cell>
          <cell r="O877">
            <v>1.2483991909172982E-2</v>
          </cell>
        </row>
        <row r="878">
          <cell r="A878" t="str">
            <v>ITOT-SWHNGAHP</v>
          </cell>
          <cell r="B878" t="str">
            <v>VAR_fout</v>
          </cell>
          <cell r="C878" t="str">
            <v>CO2_I</v>
          </cell>
          <cell r="F878">
            <v>8.0383044401300202E-2</v>
          </cell>
          <cell r="G878">
            <v>3.2521839204154898E-2</v>
          </cell>
          <cell r="H878">
            <v>3.23079223869122E-2</v>
          </cell>
          <cell r="I878">
            <v>59.2317641132151</v>
          </cell>
          <cell r="J878">
            <v>104.84090567522</v>
          </cell>
          <cell r="K878">
            <v>47.971799639590998</v>
          </cell>
          <cell r="L878">
            <v>47.971650356218397</v>
          </cell>
          <cell r="M878">
            <v>0.34031988420495402</v>
          </cell>
          <cell r="N878">
            <v>0.34026138892034502</v>
          </cell>
          <cell r="O878">
            <v>0.340208669567163</v>
          </cell>
        </row>
        <row r="879">
          <cell r="A879" t="str">
            <v>ITOT-SWHNGAHP</v>
          </cell>
          <cell r="B879" t="str">
            <v>VAR_fin</v>
          </cell>
          <cell r="C879" t="str">
            <v>ITOTELCHPC</v>
          </cell>
          <cell r="F879">
            <v>2.6871653420915192E-3</v>
          </cell>
          <cell r="G879">
            <v>1.1084296180857449E-3</v>
          </cell>
          <cell r="H879">
            <v>1.1222397074274852E-3</v>
          </cell>
          <cell r="I879">
            <v>2.0961447928908798</v>
          </cell>
          <cell r="J879">
            <v>3.7786741062520859</v>
          </cell>
          <cell r="K879">
            <v>1.7603300919140488</v>
          </cell>
          <cell r="L879">
            <v>1.7603246139454309</v>
          </cell>
          <cell r="M879">
            <v>1.2488072941676134E-2</v>
          </cell>
          <cell r="N879">
            <v>1.2485926451227444E-2</v>
          </cell>
          <cell r="O879">
            <v>1.2483991909172982E-2</v>
          </cell>
        </row>
        <row r="880">
          <cell r="A880" t="str">
            <v>ITOT-SWHNGAHP</v>
          </cell>
          <cell r="B880" t="str">
            <v>VAR_fin</v>
          </cell>
          <cell r="C880" t="str">
            <v>INGA</v>
          </cell>
          <cell r="F880">
            <v>1.425231283710996E-3</v>
          </cell>
          <cell r="G880">
            <v>5.7662835468359731E-4</v>
          </cell>
          <cell r="H880">
            <v>5.7283550331404436E-4</v>
          </cell>
          <cell r="I880">
            <v>1.0502085835676434</v>
          </cell>
          <cell r="J880">
            <v>1.8588813062982219</v>
          </cell>
          <cell r="K880">
            <v>0.85056382339700431</v>
          </cell>
          <cell r="L880">
            <v>0.85056117652869467</v>
          </cell>
          <cell r="M880">
            <v>6.0340405000878358E-3</v>
          </cell>
          <cell r="N880">
            <v>6.0330033496515017E-3</v>
          </cell>
          <cell r="O880">
            <v>6.0320686093468705E-3</v>
          </cell>
        </row>
        <row r="881">
          <cell r="A881" t="str">
            <v>ITOT-SWHNGAHP</v>
          </cell>
          <cell r="B881" t="str">
            <v>VAR_ncap</v>
          </cell>
          <cell r="C881" t="str">
            <v>-</v>
          </cell>
          <cell r="E881">
            <v>1.6529818693966099E-4</v>
          </cell>
          <cell r="F881">
            <v>1.5002124601029E-6</v>
          </cell>
          <cell r="G881">
            <v>2.20412857376587E-7</v>
          </cell>
          <cell r="H881">
            <v>5.7585269343737701E-5</v>
          </cell>
          <cell r="I881">
            <v>0.114281798813611</v>
          </cell>
          <cell r="J881">
            <v>9.2486714792589006E-2</v>
          </cell>
          <cell r="K881">
            <v>1.6996106312231101E-6</v>
          </cell>
          <cell r="L881">
            <v>2.7174948701232201E-5</v>
          </cell>
          <cell r="M881">
            <v>7.6746939398514703E-4</v>
          </cell>
          <cell r="N881">
            <v>1.28728989095216E-5</v>
          </cell>
          <cell r="O881">
            <v>1.2267593110147201E-4</v>
          </cell>
        </row>
        <row r="882">
          <cell r="A882" t="str">
            <v>ITOT-SWHNGAHP</v>
          </cell>
          <cell r="B882" t="str">
            <v>VAR_cap</v>
          </cell>
          <cell r="C882" t="str">
            <v>-</v>
          </cell>
          <cell r="E882">
            <v>1.6529818693966099E-4</v>
          </cell>
          <cell r="F882">
            <v>1.6670362047402132E-4</v>
          </cell>
          <cell r="G882">
            <v>1.1708217182900181E-4</v>
          </cell>
          <cell r="H882">
            <v>1.1724335749892801E-4</v>
          </cell>
          <cell r="I882">
            <v>0.11433941800851975</v>
          </cell>
          <cell r="J882">
            <v>0.20682573400639148</v>
          </cell>
          <cell r="K882">
            <v>0.19744148826671146</v>
          </cell>
          <cell r="L882">
            <v>9.6387296549085469E-2</v>
          </cell>
          <cell r="M882">
            <v>7.9570909815691979E-4</v>
          </cell>
          <cell r="N882">
            <v>7.9824791194680396E-4</v>
          </cell>
          <cell r="O882">
            <v>9.0213927720255392E-4</v>
          </cell>
        </row>
        <row r="883">
          <cell r="A883" t="str">
            <v>RHSA-WHLFOBR</v>
          </cell>
          <cell r="B883" t="str">
            <v>VAR_fout</v>
          </cell>
          <cell r="C883" t="str">
            <v>CO2_R</v>
          </cell>
          <cell r="D883">
            <v>726.71242958956498</v>
          </cell>
          <cell r="E883">
            <v>618.69634065179105</v>
          </cell>
          <cell r="F883">
            <v>391.60672299515102</v>
          </cell>
          <cell r="G883">
            <v>103.653674359159</v>
          </cell>
          <cell r="H883">
            <v>35.5149057242594</v>
          </cell>
          <cell r="I883">
            <v>4.4088427134489801E-2</v>
          </cell>
          <cell r="J883">
            <v>3.3673110228616E-2</v>
          </cell>
          <cell r="K883">
            <v>1.85442604665206E-2</v>
          </cell>
          <cell r="L883">
            <v>1.1783166995904299E-2</v>
          </cell>
          <cell r="M883">
            <v>1.9974829211885099E-2</v>
          </cell>
          <cell r="N883">
            <v>1.7322162956524601E-2</v>
          </cell>
          <cell r="O883">
            <v>3.6956097214326501E-2</v>
          </cell>
        </row>
        <row r="884">
          <cell r="A884" t="str">
            <v>RHSA-WHLFOBR</v>
          </cell>
          <cell r="B884" t="str">
            <v>VAR_fout</v>
          </cell>
          <cell r="C884" t="str">
            <v>RHSA-WHLFO</v>
          </cell>
          <cell r="D884">
            <v>6.9844591265392424</v>
          </cell>
          <cell r="E884">
            <v>5.9987801007339492</v>
          </cell>
          <cell r="F884">
            <v>3.8467700203758155</v>
          </cell>
          <cell r="G884">
            <v>1.0401700134978953</v>
          </cell>
          <cell r="H884">
            <v>0.36015865073999492</v>
          </cell>
          <cell r="I884">
            <v>4.5177676493251184E-4</v>
          </cell>
          <cell r="J884">
            <v>3.4505038607737738E-4</v>
          </cell>
          <cell r="K884">
            <v>1.9002415250773713E-4</v>
          </cell>
          <cell r="L884">
            <v>1.2074282100902592E-4</v>
          </cell>
          <cell r="M884">
            <v>2.0468327649560001E-4</v>
          </cell>
          <cell r="N884">
            <v>1.7750124580902723E-4</v>
          </cell>
          <cell r="O884">
            <v>3.7869135120401846E-4</v>
          </cell>
        </row>
        <row r="885">
          <cell r="A885" t="str">
            <v>RHSA-WHLFOBR</v>
          </cell>
          <cell r="B885" t="str">
            <v>VAR_fin</v>
          </cell>
          <cell r="C885" t="str">
            <v>RLFO</v>
          </cell>
          <cell r="D885">
            <v>9.8604128845259815</v>
          </cell>
          <cell r="E885">
            <v>8.3947943100650093</v>
          </cell>
          <cell r="F885">
            <v>5.3135240569219873</v>
          </cell>
          <cell r="G885">
            <v>1.4064270605041966</v>
          </cell>
          <cell r="H885">
            <v>0.48188474524096947</v>
          </cell>
          <cell r="I885">
            <v>5.9821475080718825E-4</v>
          </cell>
          <cell r="J885">
            <v>4.5689430432314812E-4</v>
          </cell>
          <cell r="K885">
            <v>2.5161818814817613E-4</v>
          </cell>
          <cell r="L885">
            <v>1.5988014919815851E-4</v>
          </cell>
          <cell r="M885">
            <v>2.7102889025624273E-4</v>
          </cell>
          <cell r="N885">
            <v>2.3503613238160868E-4</v>
          </cell>
          <cell r="O885">
            <v>5.014395822839421E-4</v>
          </cell>
        </row>
        <row r="886">
          <cell r="A886" t="str">
            <v>RHSA-WHLFOBR</v>
          </cell>
          <cell r="B886" t="str">
            <v>VAR_ncap</v>
          </cell>
          <cell r="C886" t="str">
            <v>-</v>
          </cell>
          <cell r="E886">
            <v>3.8643037840960799E-8</v>
          </cell>
          <cell r="F886">
            <v>2.8814565706932299E-8</v>
          </cell>
          <cell r="G886">
            <v>6.6063136611775996E-8</v>
          </cell>
          <cell r="H886">
            <v>1.19853214344189E-5</v>
          </cell>
          <cell r="I886">
            <v>2.3704741755560002E-5</v>
          </cell>
          <cell r="J886">
            <v>2.1026034382048501E-7</v>
          </cell>
          <cell r="L886">
            <v>9.8822163595350493E-6</v>
          </cell>
          <cell r="M886">
            <v>1.24835803955523E-5</v>
          </cell>
          <cell r="N886">
            <v>7.9926758541685399E-7</v>
          </cell>
          <cell r="O886">
            <v>2.86686375576062E-5</v>
          </cell>
        </row>
        <row r="887">
          <cell r="A887" t="str">
            <v>RHSA-WHLFOBR</v>
          </cell>
          <cell r="B887" t="str">
            <v>VAR_cap</v>
          </cell>
          <cell r="C887" t="str">
            <v>-</v>
          </cell>
          <cell r="D887">
            <v>0.47738433216181703</v>
          </cell>
          <cell r="E887">
            <v>0.47738306387088569</v>
          </cell>
          <cell r="F887">
            <v>0.26888618504229855</v>
          </cell>
          <cell r="G887">
            <v>0.10549905700148721</v>
          </cell>
          <cell r="H887">
            <v>2.7371335035702243E-2</v>
          </cell>
          <cell r="I887">
            <v>3.5668794963283283E-5</v>
          </cell>
          <cell r="J887">
            <v>3.5494778161359699E-5</v>
          </cell>
          <cell r="K887">
            <v>2.1804709180091859E-5</v>
          </cell>
          <cell r="L887">
            <v>1.3295012766739565E-5</v>
          </cell>
          <cell r="M887">
            <v>2.2288869843500699E-5</v>
          </cell>
          <cell r="N887">
            <v>1.9726673769997335E-5</v>
          </cell>
          <cell r="O887">
            <v>4.1673509815237111E-5</v>
          </cell>
        </row>
        <row r="888">
          <cell r="A888" t="str">
            <v>D-IWST</v>
          </cell>
          <cell r="B888" t="str">
            <v>VAR_fout</v>
          </cell>
          <cell r="C888" t="str">
            <v>CO2</v>
          </cell>
          <cell r="D888">
            <v>1068.1283351054101</v>
          </cell>
          <cell r="E888">
            <v>1094.4820028776101</v>
          </cell>
          <cell r="F888">
            <v>1024.64115532808</v>
          </cell>
          <cell r="G888">
            <v>1013.19792892639</v>
          </cell>
          <cell r="H888">
            <v>1001.75482157443</v>
          </cell>
          <cell r="I888">
            <v>996.69828742589596</v>
          </cell>
          <cell r="J888">
            <v>991.64172615776999</v>
          </cell>
          <cell r="K888">
            <v>986.58517459048301</v>
          </cell>
          <cell r="L888">
            <v>986.58514424023303</v>
          </cell>
          <cell r="M888">
            <v>986.58517550028</v>
          </cell>
          <cell r="N888">
            <v>986.58517310536297</v>
          </cell>
          <cell r="O888">
            <v>986.58527567082103</v>
          </cell>
        </row>
        <row r="889">
          <cell r="A889" t="str">
            <v>D-IWST</v>
          </cell>
          <cell r="B889" t="str">
            <v>VAR_fout</v>
          </cell>
          <cell r="C889" t="str">
            <v>IWST</v>
          </cell>
          <cell r="D889">
            <v>11.510003611049653</v>
          </cell>
          <cell r="E889">
            <v>11.793987099974222</v>
          </cell>
          <cell r="F889">
            <v>11.041391760000849</v>
          </cell>
          <cell r="G889">
            <v>10.918081130672334</v>
          </cell>
          <cell r="H889">
            <v>10.794771784207166</v>
          </cell>
          <cell r="I889">
            <v>10.740283269675597</v>
          </cell>
          <cell r="J889">
            <v>10.685794462906999</v>
          </cell>
          <cell r="K889">
            <v>10.631305760673312</v>
          </cell>
          <cell r="L889">
            <v>10.631305433623194</v>
          </cell>
          <cell r="M889">
            <v>10.631305770477164</v>
          </cell>
          <cell r="N889">
            <v>10.631305744669859</v>
          </cell>
          <cell r="O889">
            <v>10.631306849901085</v>
          </cell>
        </row>
        <row r="890">
          <cell r="A890" t="str">
            <v>D-IWST</v>
          </cell>
          <cell r="B890" t="str">
            <v>VAR_fin</v>
          </cell>
          <cell r="C890" t="str">
            <v>WSTNREN</v>
          </cell>
          <cell r="D890">
            <v>11.510003611049653</v>
          </cell>
          <cell r="E890">
            <v>11.793987099974222</v>
          </cell>
          <cell r="F890">
            <v>11.041391760000849</v>
          </cell>
          <cell r="G890">
            <v>10.918081130672334</v>
          </cell>
          <cell r="H890">
            <v>10.794771784207166</v>
          </cell>
          <cell r="I890">
            <v>10.740283269675597</v>
          </cell>
          <cell r="J890">
            <v>10.685794462906999</v>
          </cell>
          <cell r="K890">
            <v>10.631305760673312</v>
          </cell>
          <cell r="L890">
            <v>10.631305433623194</v>
          </cell>
          <cell r="M890">
            <v>10.631305770477164</v>
          </cell>
          <cell r="N890">
            <v>10.631305744669859</v>
          </cell>
          <cell r="O890">
            <v>10.631306849901085</v>
          </cell>
        </row>
        <row r="891">
          <cell r="A891" t="str">
            <v>RHES-SHLFOBR</v>
          </cell>
          <cell r="B891" t="str">
            <v>VAR_fout</v>
          </cell>
          <cell r="C891" t="str">
            <v>CO2_R</v>
          </cell>
          <cell r="D891">
            <v>1783.66270063722</v>
          </cell>
          <cell r="E891">
            <v>1640.96950000935</v>
          </cell>
          <cell r="F891">
            <v>1768.1505087281801</v>
          </cell>
          <cell r="G891">
            <v>1627.2003090471401</v>
          </cell>
          <cell r="H891">
            <v>606.45798425621001</v>
          </cell>
          <cell r="I891">
            <v>150.10015609403499</v>
          </cell>
          <cell r="J891">
            <v>150.096926845285</v>
          </cell>
          <cell r="K891">
            <v>150.09688841232</v>
          </cell>
          <cell r="L891">
            <v>150.096803380437</v>
          </cell>
          <cell r="M891">
            <v>131.59890706801701</v>
          </cell>
          <cell r="N891">
            <v>131.59846800277401</v>
          </cell>
          <cell r="O891">
            <v>47.611827344579503</v>
          </cell>
        </row>
        <row r="892">
          <cell r="A892" t="str">
            <v>RHES-SHLFOBR</v>
          </cell>
          <cell r="B892" t="str">
            <v>VAR_fout</v>
          </cell>
          <cell r="C892" t="str">
            <v>RHES-SHLFO</v>
          </cell>
          <cell r="D892">
            <v>21.680658109283346</v>
          </cell>
          <cell r="E892">
            <v>19.946203216983903</v>
          </cell>
          <cell r="F892">
            <v>21.492105346933467</v>
          </cell>
          <cell r="G892">
            <v>19.778836863700569</v>
          </cell>
          <cell r="H892">
            <v>7.3715777145570645</v>
          </cell>
          <cell r="I892">
            <v>1.824487424254728</v>
          </cell>
          <cell r="J892">
            <v>1.8244481723053025</v>
          </cell>
          <cell r="K892">
            <v>1.8244477051474868</v>
          </cell>
          <cell r="L892">
            <v>1.824446671573603</v>
          </cell>
          <cell r="M892">
            <v>1.5996022738367057</v>
          </cell>
          <cell r="N892">
            <v>1.5995969369400957</v>
          </cell>
          <cell r="O892">
            <v>0.57872811392382451</v>
          </cell>
        </row>
        <row r="893">
          <cell r="A893" t="str">
            <v>RHES-SHLFOBR</v>
          </cell>
          <cell r="B893" t="str">
            <v>VAR_fin</v>
          </cell>
          <cell r="C893" t="str">
            <v>RLFO</v>
          </cell>
          <cell r="D893">
            <v>24.201664866176714</v>
          </cell>
          <cell r="E893">
            <v>22.265529172447128</v>
          </cell>
          <cell r="F893">
            <v>23.99118736401871</v>
          </cell>
          <cell r="G893">
            <v>22.078701615293628</v>
          </cell>
          <cell r="H893">
            <v>8.2287379139241636</v>
          </cell>
          <cell r="I893">
            <v>2.0366371247494643</v>
          </cell>
          <cell r="J893">
            <v>2.0365933086198713</v>
          </cell>
          <cell r="K893">
            <v>2.0365927871413771</v>
          </cell>
          <cell r="L893">
            <v>2.0365916333844871</v>
          </cell>
          <cell r="M893">
            <v>1.7856025382363225</v>
          </cell>
          <cell r="N893">
            <v>1.7855965807703365</v>
          </cell>
          <cell r="O893">
            <v>0.64602208065915256</v>
          </cell>
        </row>
        <row r="894">
          <cell r="A894" t="str">
            <v>RHES-SHLFOBR</v>
          </cell>
          <cell r="B894" t="str">
            <v>VAR_ncap</v>
          </cell>
          <cell r="C894" t="str">
            <v>-</v>
          </cell>
          <cell r="E894">
            <v>2.2979600182285599E-8</v>
          </cell>
          <cell r="F894">
            <v>2.17304905045601E-8</v>
          </cell>
          <cell r="G894">
            <v>4.6421388154440702E-8</v>
          </cell>
          <cell r="H894">
            <v>0.14766155666971101</v>
          </cell>
          <cell r="I894">
            <v>1.4663891652832999E-6</v>
          </cell>
          <cell r="J894">
            <v>6.56691346862865E-7</v>
          </cell>
          <cell r="K894">
            <v>0.14947996820265999</v>
          </cell>
          <cell r="L894">
            <v>1.05426865193843E-6</v>
          </cell>
          <cell r="M894">
            <v>4.7000393578969399E-7</v>
          </cell>
          <cell r="N894">
            <v>0.10384932925762499</v>
          </cell>
          <cell r="O894">
            <v>1.7299799350517601E-7</v>
          </cell>
        </row>
        <row r="895">
          <cell r="A895" t="str">
            <v>RHES-SHLFOBR</v>
          </cell>
          <cell r="B895" t="str">
            <v>VAR_cap</v>
          </cell>
          <cell r="C895" t="str">
            <v>-</v>
          </cell>
          <cell r="D895">
            <v>1.7515307393373001</v>
          </cell>
          <cell r="E895">
            <v>1.7515305344177798</v>
          </cell>
          <cell r="F895">
            <v>1.7515303354518268</v>
          </cell>
          <cell r="G895">
            <v>1.7515301552736293</v>
          </cell>
          <cell r="H895">
            <v>0.6018938036735848</v>
          </cell>
          <cell r="I895">
            <v>0.14766295077802366</v>
          </cell>
          <cell r="J895">
            <v>0.14766351864839558</v>
          </cell>
          <cell r="K895">
            <v>0.14948200349409768</v>
          </cell>
          <cell r="L895">
            <v>0.14948165310214381</v>
          </cell>
          <cell r="M895">
            <v>0.14948112354092102</v>
          </cell>
          <cell r="N895">
            <v>0.13032652375855736</v>
          </cell>
          <cell r="O895">
            <v>0.10384953062743726</v>
          </cell>
        </row>
        <row r="896">
          <cell r="A896" t="str">
            <v>ITOT-SWHSTG</v>
          </cell>
          <cell r="B896" t="str">
            <v>VAR_fout</v>
          </cell>
          <cell r="C896" t="str">
            <v>ITOT-SWH</v>
          </cell>
          <cell r="D896">
            <v>5.6256319747133365E-6</v>
          </cell>
          <cell r="E896">
            <v>8.9163131446984767E-5</v>
          </cell>
          <cell r="F896">
            <v>1.0325228255459091E-3</v>
          </cell>
          <cell r="G896">
            <v>2.8133121865264808E-4</v>
          </cell>
          <cell r="H896">
            <v>5.2624852200646431E-4</v>
          </cell>
          <cell r="I896">
            <v>4.6749356713471002E-3</v>
          </cell>
          <cell r="J896">
            <v>0.41842374464106286</v>
          </cell>
          <cell r="K896">
            <v>0.9282728016956262</v>
          </cell>
          <cell r="L896">
            <v>1.7856016319290968</v>
          </cell>
          <cell r="M896">
            <v>1.3731931110201023</v>
          </cell>
          <cell r="N896">
            <v>1.2148449851378516</v>
          </cell>
          <cell r="O896">
            <v>1.2832377678804345</v>
          </cell>
        </row>
        <row r="897">
          <cell r="A897" t="str">
            <v>ITOT-SWHSTG</v>
          </cell>
          <cell r="B897" t="str">
            <v>VAR_fout</v>
          </cell>
          <cell r="C897" t="str">
            <v>AUX_ITOT-STG_OUT</v>
          </cell>
          <cell r="D897">
            <v>5.6256319747133281E-6</v>
          </cell>
          <cell r="E897">
            <v>8.909031177962969E-5</v>
          </cell>
          <cell r="F897">
            <v>1.0312058321459779E-3</v>
          </cell>
          <cell r="G897">
            <v>2.8133121865264846E-4</v>
          </cell>
          <cell r="H897">
            <v>5.2566380142645764E-4</v>
          </cell>
          <cell r="I897">
            <v>4.6749356713471054E-3</v>
          </cell>
          <cell r="J897">
            <v>0.41801512770293697</v>
          </cell>
          <cell r="K897">
            <v>0.92827280169562632</v>
          </cell>
          <cell r="L897">
            <v>1.785601631929097</v>
          </cell>
          <cell r="M897">
            <v>1.3731931110201023</v>
          </cell>
          <cell r="N897">
            <v>1.2148449851378518</v>
          </cell>
          <cell r="O897">
            <v>1.2832377678804345</v>
          </cell>
        </row>
        <row r="898">
          <cell r="A898" t="str">
            <v>ITOT-SWHSTG</v>
          </cell>
          <cell r="B898" t="str">
            <v>VAR_fin</v>
          </cell>
          <cell r="C898" t="str">
            <v>AUX_ITOT-STG_IN</v>
          </cell>
          <cell r="D898">
            <v>6.3177179571845493E-6</v>
          </cell>
          <cell r="E898">
            <v>1.0847093672113449E-4</v>
          </cell>
          <cell r="F898">
            <v>1.2291938313202047E-3</v>
          </cell>
          <cell r="G898">
            <v>3.2336921792147308E-4</v>
          </cell>
          <cell r="H898">
            <v>5.8472057425092584E-4</v>
          </cell>
          <cell r="I898">
            <v>5.0268125500919055E-3</v>
          </cell>
          <cell r="J898">
            <v>0.43585806731921012</v>
          </cell>
          <cell r="K898">
            <v>0.93764929388746765</v>
          </cell>
          <cell r="L898">
            <v>1.8036380100602156</v>
          </cell>
          <cell r="M898">
            <v>1.3870637489208659</v>
          </cell>
          <cell r="N898">
            <v>1.2271161470788969</v>
          </cell>
          <cell r="O898">
            <v>1.2961997658166813</v>
          </cell>
        </row>
        <row r="899">
          <cell r="A899" t="str">
            <v>ITOT-SWHSTG</v>
          </cell>
          <cell r="B899" t="str">
            <v>VAR_fin</v>
          </cell>
          <cell r="C899" t="str">
            <v>ITOT-SWH</v>
          </cell>
          <cell r="D899">
            <v>6.3177179571845493E-6</v>
          </cell>
          <cell r="E899">
            <v>1.0847093672113449E-4</v>
          </cell>
          <cell r="F899">
            <v>1.2291938313202047E-3</v>
          </cell>
          <cell r="G899">
            <v>3.2336921792147308E-4</v>
          </cell>
          <cell r="H899">
            <v>5.8472057425092584E-4</v>
          </cell>
          <cell r="I899">
            <v>5.0268125500919055E-3</v>
          </cell>
          <cell r="J899">
            <v>0.43585806731921012</v>
          </cell>
          <cell r="K899">
            <v>0.93764929388746765</v>
          </cell>
          <cell r="L899">
            <v>1.8036380100602156</v>
          </cell>
          <cell r="M899">
            <v>1.3870637489208659</v>
          </cell>
          <cell r="N899">
            <v>1.2271161470788969</v>
          </cell>
          <cell r="O899">
            <v>1.2961997658166813</v>
          </cell>
        </row>
        <row r="900">
          <cell r="A900" t="str">
            <v>ITOT-SWHSTG</v>
          </cell>
          <cell r="B900" t="str">
            <v>VAR_ncap</v>
          </cell>
          <cell r="C900" t="str">
            <v>-</v>
          </cell>
          <cell r="D900">
            <v>2.43221116685837E-4</v>
          </cell>
          <cell r="E900">
            <v>1.1749265466780599E-6</v>
          </cell>
          <cell r="F900">
            <v>1.4994401820437E-6</v>
          </cell>
          <cell r="G900">
            <v>8.1389183215810703E-7</v>
          </cell>
          <cell r="H900">
            <v>3.49083833369722E-4</v>
          </cell>
          <cell r="I900">
            <v>1.1684884913384301E-3</v>
          </cell>
          <cell r="J900">
            <v>0.13812797789578299</v>
          </cell>
          <cell r="K900">
            <v>0.192001285695026</v>
          </cell>
          <cell r="L900">
            <v>0.373672113875051</v>
          </cell>
          <cell r="M900">
            <v>5.7625024580471601E-5</v>
          </cell>
          <cell r="N900">
            <v>5.0933692923080198E-2</v>
          </cell>
          <cell r="O900">
            <v>0.29230938715952398</v>
          </cell>
        </row>
        <row r="901">
          <cell r="A901" t="str">
            <v>ITOT-SWHSTG</v>
          </cell>
          <cell r="B901" t="str">
            <v>VAR_cap</v>
          </cell>
          <cell r="C901" t="str">
            <v>-</v>
          </cell>
          <cell r="D901">
            <v>2.43221116685837E-4</v>
          </cell>
          <cell r="E901">
            <v>2.442111699305625E-4</v>
          </cell>
          <cell r="F901">
            <v>2.4541620527052414E-4</v>
          </cell>
          <cell r="G901">
            <v>2.4559347786949534E-4</v>
          </cell>
          <cell r="H901">
            <v>4.1278148166635288E-4</v>
          </cell>
          <cell r="I901">
            <v>1.5174439195492434E-3</v>
          </cell>
          <cell r="J901">
            <v>0.13964400587049242</v>
          </cell>
          <cell r="K901">
            <v>0.3312921271419656</v>
          </cell>
          <cell r="L901">
            <v>0.68566889683853327</v>
          </cell>
          <cell r="M901">
            <v>0.5657082888238586</v>
          </cell>
          <cell r="N901">
            <v>0.34019290910462507</v>
          </cell>
          <cell r="O901">
            <v>0.34329291973255815</v>
          </cell>
        </row>
        <row r="902">
          <cell r="A902" t="str">
            <v>SCOM-SHLFOBR</v>
          </cell>
          <cell r="B902" t="str">
            <v>VAR_fout</v>
          </cell>
          <cell r="C902" t="str">
            <v>CO2_S</v>
          </cell>
          <cell r="D902">
            <v>2229.91397151819</v>
          </cell>
          <cell r="E902">
            <v>1967.3248713278899</v>
          </cell>
          <cell r="F902">
            <v>1825.2053519446899</v>
          </cell>
          <cell r="G902">
            <v>1480.12247983728</v>
          </cell>
          <cell r="H902">
            <v>1080.0478846915601</v>
          </cell>
          <cell r="I902">
            <v>774.93971420044795</v>
          </cell>
          <cell r="J902">
            <v>388.85327100707298</v>
          </cell>
          <cell r="K902">
            <v>319.34253743869499</v>
          </cell>
          <cell r="L902">
            <v>63.655915124613799</v>
          </cell>
          <cell r="M902">
            <v>64.101120736296906</v>
          </cell>
          <cell r="N902">
            <v>64.118607840718695</v>
          </cell>
          <cell r="O902">
            <v>64.128756651912198</v>
          </cell>
        </row>
        <row r="903">
          <cell r="A903" t="str">
            <v>SCOM-SHLFOBR</v>
          </cell>
          <cell r="B903" t="str">
            <v>VAR_fout</v>
          </cell>
          <cell r="C903" t="str">
            <v>SCOM-SHLFO</v>
          </cell>
          <cell r="D903">
            <v>24.843070092671503</v>
          </cell>
          <cell r="E903">
            <v>21.961013415133685</v>
          </cell>
          <cell r="F903">
            <v>20.434948997368785</v>
          </cell>
          <cell r="G903">
            <v>16.65304320248967</v>
          </cell>
          <cell r="H903">
            <v>12.212512647558677</v>
          </cell>
          <cell r="I903">
            <v>8.8061331159141893</v>
          </cell>
          <cell r="J903">
            <v>4.4187871705349124</v>
          </cell>
          <cell r="K903">
            <v>3.6288924708942605</v>
          </cell>
          <cell r="L903">
            <v>0.72336267187061087</v>
          </cell>
          <cell r="M903">
            <v>0.72842182654882781</v>
          </cell>
          <cell r="N903">
            <v>0.72862054364452988</v>
          </cell>
          <cell r="O903">
            <v>0.72873587104445636</v>
          </cell>
        </row>
        <row r="904">
          <cell r="A904" t="str">
            <v>SCOM-SHLFOBR</v>
          </cell>
          <cell r="B904" t="str">
            <v>VAR_fin</v>
          </cell>
          <cell r="C904" t="str">
            <v>SLFO</v>
          </cell>
          <cell r="D904">
            <v>30.256634620328288</v>
          </cell>
          <cell r="E904">
            <v>26.693688891830227</v>
          </cell>
          <cell r="F904">
            <v>24.765337204134191</v>
          </cell>
          <cell r="G904">
            <v>20.083072996435323</v>
          </cell>
          <cell r="H904">
            <v>14.654652438148675</v>
          </cell>
          <cell r="I904">
            <v>10.514785810046789</v>
          </cell>
          <cell r="J904">
            <v>5.2761637857133312</v>
          </cell>
          <cell r="K904">
            <v>4.3330059353961357</v>
          </cell>
          <cell r="L904">
            <v>0.86371662312908881</v>
          </cell>
          <cell r="M904">
            <v>0.86975740483442265</v>
          </cell>
          <cell r="N904">
            <v>0.86999467897854432</v>
          </cell>
          <cell r="O904">
            <v>0.87013238333666576</v>
          </cell>
        </row>
        <row r="905">
          <cell r="A905" t="str">
            <v>SCOM-SHLFOBR</v>
          </cell>
          <cell r="B905" t="str">
            <v>VAR_ncap</v>
          </cell>
          <cell r="C905" t="str">
            <v>-</v>
          </cell>
          <cell r="D905">
            <v>1.68370943768758E-7</v>
          </cell>
          <cell r="E905">
            <v>2.0882622381679499E-7</v>
          </cell>
          <cell r="F905">
            <v>9.1906677593008994E-8</v>
          </cell>
          <cell r="G905">
            <v>2.8004346618912E-7</v>
          </cell>
          <cell r="H905">
            <v>0.44799989019518999</v>
          </cell>
          <cell r="I905">
            <v>0.23564324354279401</v>
          </cell>
          <cell r="J905">
            <v>6.2699202178928505E-7</v>
          </cell>
          <cell r="K905">
            <v>4.81996983871084E-2</v>
          </cell>
          <cell r="L905">
            <v>7.3351330152951396E-6</v>
          </cell>
          <cell r="M905">
            <v>3.06026726831574E-2</v>
          </cell>
          <cell r="N905">
            <v>3.9664990680304102E-2</v>
          </cell>
          <cell r="O905">
            <v>3.9140557442906503E-2</v>
          </cell>
        </row>
        <row r="906">
          <cell r="A906" t="str">
            <v>SCOM-SHLFOBR</v>
          </cell>
          <cell r="B906" t="str">
            <v>VAR_cap</v>
          </cell>
          <cell r="C906" t="str">
            <v>-</v>
          </cell>
          <cell r="D906">
            <v>1.9285738255960638</v>
          </cell>
          <cell r="E906">
            <v>1.9285696837915507</v>
          </cell>
          <cell r="F906">
            <v>1.9285677870622844</v>
          </cell>
          <cell r="G906">
            <v>1.9285647693876447</v>
          </cell>
          <cell r="H906">
            <v>0.9481429517122395</v>
          </cell>
          <cell r="I906">
            <v>0.68364303128162707</v>
          </cell>
          <cell r="J906">
            <v>0.39354538856704496</v>
          </cell>
          <cell r="K906">
            <v>0.28384271063747402</v>
          </cell>
          <cell r="L906">
            <v>8.4400937484187366E-2</v>
          </cell>
          <cell r="M906">
            <v>7.8806770863442233E-2</v>
          </cell>
          <cell r="N906">
            <v>7.880617781608161E-2</v>
          </cell>
          <cell r="O906">
            <v>7.8805773514842997E-2</v>
          </cell>
        </row>
        <row r="907">
          <cell r="A907" t="str">
            <v>RHNM-SHPLTBR</v>
          </cell>
          <cell r="B907" t="str">
            <v>VAR_fout</v>
          </cell>
          <cell r="C907" t="str">
            <v>RHNM-SHPLT</v>
          </cell>
          <cell r="E907">
            <v>7.3538879158905585E-2</v>
          </cell>
          <cell r="F907">
            <v>7.6573699988385396E-2</v>
          </cell>
          <cell r="G907">
            <v>0.20610389998440601</v>
          </cell>
          <cell r="H907">
            <v>0.32367475969845022</v>
          </cell>
          <cell r="I907">
            <v>0.41953725173442191</v>
          </cell>
          <cell r="J907">
            <v>0.49763894433170852</v>
          </cell>
          <cell r="K907">
            <v>0.56987805771534727</v>
          </cell>
          <cell r="L907">
            <v>0.62317164034064132</v>
          </cell>
          <cell r="M907">
            <v>0.68373703637030203</v>
          </cell>
          <cell r="N907">
            <v>0.68392517079743442</v>
          </cell>
          <cell r="O907">
            <v>0.68392618309374953</v>
          </cell>
        </row>
        <row r="908">
          <cell r="A908" t="str">
            <v>RHNM-SHPLTBR</v>
          </cell>
          <cell r="B908" t="str">
            <v>VAR_fin</v>
          </cell>
          <cell r="C908" t="str">
            <v>RPLT</v>
          </cell>
          <cell r="E908">
            <v>8.1709865732117276E-2</v>
          </cell>
          <cell r="F908">
            <v>8.508188887598378E-2</v>
          </cell>
          <cell r="G908">
            <v>0.22900433331600642</v>
          </cell>
          <cell r="H908">
            <v>0.35963862188716678</v>
          </cell>
          <cell r="I908">
            <v>0.46615250192713531</v>
          </cell>
          <cell r="J908">
            <v>0.55293216036856463</v>
          </cell>
          <cell r="K908">
            <v>0.63319784190594164</v>
          </cell>
          <cell r="L908">
            <v>0.69241293371182466</v>
          </cell>
          <cell r="M908">
            <v>0.75970781818922462</v>
          </cell>
          <cell r="N908">
            <v>0.7599168564415939</v>
          </cell>
          <cell r="O908">
            <v>0.75991798121527787</v>
          </cell>
        </row>
        <row r="909">
          <cell r="A909" t="str">
            <v>RHNM-SHPLTBR</v>
          </cell>
          <cell r="B909" t="str">
            <v>VAR_fin</v>
          </cell>
          <cell r="C909" t="str">
            <v>RHNMPLTBRC</v>
          </cell>
          <cell r="E909">
            <v>7.3538879158905585E-2</v>
          </cell>
          <cell r="F909">
            <v>7.6573699988385396E-2</v>
          </cell>
          <cell r="G909">
            <v>0.20610389998440601</v>
          </cell>
          <cell r="H909">
            <v>0.32367475969845022</v>
          </cell>
          <cell r="I909">
            <v>0.41953725173442191</v>
          </cell>
          <cell r="J909">
            <v>0.49763894433170852</v>
          </cell>
          <cell r="K909">
            <v>0.56987805771534727</v>
          </cell>
          <cell r="L909">
            <v>0.62317164034064132</v>
          </cell>
          <cell r="M909">
            <v>0.68373703637030203</v>
          </cell>
          <cell r="N909">
            <v>0.68392517079743442</v>
          </cell>
          <cell r="O909">
            <v>0.68392618309374953</v>
          </cell>
        </row>
        <row r="910">
          <cell r="A910" t="str">
            <v>RHNM-SHPLTBR</v>
          </cell>
          <cell r="B910" t="str">
            <v>VAR_ncap</v>
          </cell>
          <cell r="C910" t="str">
            <v>-</v>
          </cell>
          <cell r="E910">
            <v>5.9009075770789501E-3</v>
          </cell>
          <cell r="F910">
            <v>1.3413741379405601E-4</v>
          </cell>
          <cell r="G910">
            <v>1.03875447249034E-2</v>
          </cell>
          <cell r="H910">
            <v>1.1683844710682401E-2</v>
          </cell>
          <cell r="I910">
            <v>1.2666795211299599E-2</v>
          </cell>
          <cell r="J910">
            <v>1.4287588702801E-2</v>
          </cell>
          <cell r="K910">
            <v>1.74602722972266E-2</v>
          </cell>
          <cell r="L910">
            <v>1.6733359938739301E-2</v>
          </cell>
          <cell r="M910">
            <v>1.9254692541698201E-2</v>
          </cell>
          <cell r="N910">
            <v>1.93320559466123E-2</v>
          </cell>
          <cell r="O910">
            <v>1.6638631689758699E-2</v>
          </cell>
        </row>
        <row r="911">
          <cell r="A911" t="str">
            <v>RHNM-SHPLTBR</v>
          </cell>
          <cell r="B911" t="str">
            <v>VAR_cap</v>
          </cell>
          <cell r="C911" t="str">
            <v>-</v>
          </cell>
          <cell r="E911">
            <v>5.9009075770789501E-3</v>
          </cell>
          <cell r="F911">
            <v>6.0349985198082969E-3</v>
          </cell>
          <cell r="G911">
            <v>1.6422381064037234E-2</v>
          </cell>
          <cell r="H911">
            <v>2.5228529598770904E-2</v>
          </cell>
          <cell r="I911">
            <v>3.2789954677881622E-2</v>
          </cell>
          <cell r="J911">
            <v>3.8638120677523743E-2</v>
          </cell>
          <cell r="K911">
            <v>4.4414480819394586E-2</v>
          </cell>
          <cell r="L911">
            <v>4.8534274067460505E-2</v>
          </cell>
          <cell r="M911">
            <v>5.3448118450382033E-2</v>
          </cell>
          <cell r="N911">
            <v>5.310771668925944E-2</v>
          </cell>
          <cell r="O911">
            <v>5.5225146009775163E-2</v>
          </cell>
        </row>
        <row r="912">
          <cell r="A912" t="str">
            <v>D-RHES_NKEV_GAS_ELC_CHP</v>
          </cell>
          <cell r="B912" t="str">
            <v>VAR_fout</v>
          </cell>
          <cell r="C912" t="str">
            <v>RHES_ELC</v>
          </cell>
          <cell r="D912">
            <v>6.7273476072232507E-3</v>
          </cell>
          <cell r="E912">
            <v>9.0803369563022935E-4</v>
          </cell>
          <cell r="F912">
            <v>3.0727908363974419E-3</v>
          </cell>
          <cell r="G912">
            <v>1.2834266623469048E-3</v>
          </cell>
          <cell r="H912">
            <v>1.1694753512883284E-3</v>
          </cell>
          <cell r="I912">
            <v>8.4019387363973579E-4</v>
          </cell>
          <cell r="L912">
            <v>4.3500510826699934E-4</v>
          </cell>
          <cell r="M912">
            <v>8.6338652751613207E-4</v>
          </cell>
          <cell r="N912">
            <v>1.0638547940363403E-3</v>
          </cell>
          <cell r="O912">
            <v>1.5954442494296322E-3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ELC5</v>
          </cell>
          <cell r="D913">
            <v>6.5513275610473883E-3</v>
          </cell>
          <cell r="E913">
            <v>9.0809693841563247E-4</v>
          </cell>
          <cell r="F913">
            <v>3.0740007476648119E-3</v>
          </cell>
          <cell r="G913">
            <v>1.2837130967859357E-3</v>
          </cell>
          <cell r="H913">
            <v>1.1697755215610449E-3</v>
          </cell>
          <cell r="I913">
            <v>8.4042729526246989E-4</v>
          </cell>
          <cell r="L913">
            <v>4.3235946901580221E-4</v>
          </cell>
          <cell r="M913">
            <v>8.5132390909525152E-4</v>
          </cell>
          <cell r="N913">
            <v>1.0478649919568486E-3</v>
          </cell>
          <cell r="O913">
            <v>1.5910652296175138E-3</v>
          </cell>
        </row>
        <row r="914">
          <cell r="A914" t="str">
            <v>D-RHES_NKEV_GAS_ELC_CHP</v>
          </cell>
          <cell r="B914" t="str">
            <v>VAR_fin</v>
          </cell>
          <cell r="C914" t="str">
            <v>RHES_NKEV_GAS_ELC_CHP</v>
          </cell>
          <cell r="D914">
            <v>1.3278675168270639E-2</v>
          </cell>
          <cell r="E914">
            <v>1.8161306340458618E-3</v>
          </cell>
          <cell r="F914">
            <v>6.1450878345953369E-3</v>
          </cell>
          <cell r="G914">
            <v>2.5660144801682798E-3</v>
          </cell>
          <cell r="H914">
            <v>2.3375304588861222E-3</v>
          </cell>
          <cell r="I914">
            <v>1.6772128526972149E-3</v>
          </cell>
          <cell r="L914">
            <v>8.6736457728280112E-4</v>
          </cell>
          <cell r="M914">
            <v>1.7147104366113856E-3</v>
          </cell>
          <cell r="N914">
            <v>2.1117197859931896E-3</v>
          </cell>
          <cell r="O914">
            <v>3.186509479047148E-3</v>
          </cell>
        </row>
        <row r="915">
          <cell r="A915" t="str">
            <v>SCOM-SHSTG-SOL</v>
          </cell>
          <cell r="B915" t="str">
            <v>VAR_fout</v>
          </cell>
          <cell r="C915" t="str">
            <v>SCOM-SHASOL</v>
          </cell>
          <cell r="D915">
            <v>1.1461612053730331E-5</v>
          </cell>
          <cell r="E915">
            <v>1.1067334717418225E-5</v>
          </cell>
          <cell r="F915">
            <v>1.4214031929235054E-3</v>
          </cell>
          <cell r="G915">
            <v>1.8442070782365672E-3</v>
          </cell>
          <cell r="H915">
            <v>3.6993859448735916E-3</v>
          </cell>
          <cell r="I915">
            <v>0.10494450794889516</v>
          </cell>
          <cell r="J915">
            <v>3.2668286102987727</v>
          </cell>
          <cell r="K915">
            <v>0.12794993790948805</v>
          </cell>
          <cell r="L915">
            <v>6.7027388017260169E-3</v>
          </cell>
          <cell r="M915">
            <v>0.32561392634868536</v>
          </cell>
          <cell r="N915">
            <v>0.30306829534308938</v>
          </cell>
          <cell r="O915">
            <v>3.3603793968915272</v>
          </cell>
        </row>
        <row r="916">
          <cell r="A916" t="str">
            <v>SCOM-SHSTG-SOL</v>
          </cell>
          <cell r="B916" t="str">
            <v>VAR_fin</v>
          </cell>
          <cell r="C916" t="str">
            <v>SCOM-SHASOL</v>
          </cell>
          <cell r="D916">
            <v>1.0080157907714933E-5</v>
          </cell>
          <cell r="E916">
            <v>1.0275260000007542E-5</v>
          </cell>
          <cell r="F916">
            <v>1.8366855331203784E-3</v>
          </cell>
          <cell r="G916">
            <v>2.3068023822071814E-3</v>
          </cell>
          <cell r="H916">
            <v>4.4948898517811163E-3</v>
          </cell>
          <cell r="I916">
            <v>0.12348306489911787</v>
          </cell>
          <cell r="J916">
            <v>3.733535794834494</v>
          </cell>
          <cell r="K916">
            <v>0.14218286633147195</v>
          </cell>
          <cell r="L916">
            <v>7.4631790524281438E-3</v>
          </cell>
          <cell r="M916">
            <v>0.36182832256269032</v>
          </cell>
          <cell r="N916">
            <v>0.33677708728500899</v>
          </cell>
          <cell r="O916">
            <v>3.733788393453942</v>
          </cell>
        </row>
        <row r="917">
          <cell r="A917" t="str">
            <v>SCOM-SHSTG-SOL</v>
          </cell>
          <cell r="B917" t="str">
            <v>VAR_ncap</v>
          </cell>
          <cell r="C917" t="str">
            <v>-</v>
          </cell>
          <cell r="D917">
            <v>3.14625454222479E-3</v>
          </cell>
          <cell r="E917">
            <v>2.0340735861194201E-2</v>
          </cell>
          <cell r="F917">
            <v>1.56828020992146E-6</v>
          </cell>
          <cell r="G917">
            <v>2.8438144695108199E-4</v>
          </cell>
          <cell r="H917">
            <v>4.5049401776451302E-2</v>
          </cell>
          <cell r="I917">
            <v>7.1336511859697194E-2</v>
          </cell>
          <cell r="J917">
            <v>4.7795105455168E-3</v>
          </cell>
          <cell r="K917">
            <v>4.5050434368797798E-2</v>
          </cell>
          <cell r="L917">
            <v>6.10107241512933E-2</v>
          </cell>
          <cell r="M917">
            <v>1.51040504861419E-2</v>
          </cell>
          <cell r="N917">
            <v>5.6414954518181702E-2</v>
          </cell>
          <cell r="O917">
            <v>4.9640740490478903E-2</v>
          </cell>
        </row>
        <row r="918">
          <cell r="A918" t="str">
            <v>SCOM-SHSTG-SOL</v>
          </cell>
          <cell r="B918" t="str">
            <v>VAR_cap</v>
          </cell>
          <cell r="C918" t="str">
            <v>-</v>
          </cell>
          <cell r="D918">
            <v>3.14625454222479E-3</v>
          </cell>
          <cell r="E918">
            <v>2.3486990403418999E-2</v>
          </cell>
          <cell r="F918">
            <v>2.34885586836289E-2</v>
          </cell>
          <cell r="G918">
            <v>2.3772940130580001E-2</v>
          </cell>
          <cell r="H918">
            <v>5.6572733783195203E-2</v>
          </cell>
          <cell r="I918">
            <v>0.116616521739991</v>
          </cell>
          <cell r="J918">
            <v>0.121165424181665</v>
          </cell>
          <cell r="K918">
            <v>0.121166456774012</v>
          </cell>
          <cell r="L918">
            <v>0.121168551718413</v>
          </cell>
          <cell r="M918">
            <v>0.121165209006233</v>
          </cell>
          <cell r="N918">
            <v>0.12116791392098999</v>
          </cell>
          <cell r="O918">
            <v>0.121159745494803</v>
          </cell>
        </row>
        <row r="919">
          <cell r="A919" t="str">
            <v>RHNM-SHELCBRA</v>
          </cell>
          <cell r="B919" t="str">
            <v>VAR_fout</v>
          </cell>
          <cell r="C919" t="str">
            <v>RHNM-SHELCB</v>
          </cell>
          <cell r="E919">
            <v>0.15438635095595016</v>
          </cell>
          <cell r="F919">
            <v>0.15120388456569958</v>
          </cell>
          <cell r="G919">
            <v>9.9917859879122134E-3</v>
          </cell>
          <cell r="H919">
            <v>3.1958595379105059E-4</v>
          </cell>
          <cell r="I919">
            <v>1.7755232417320584E-4</v>
          </cell>
          <cell r="J919">
            <v>2.2322873528592087E-4</v>
          </cell>
          <cell r="K919">
            <v>2.4631374213932808E-4</v>
          </cell>
          <cell r="L919">
            <v>3.862214208263259E-4</v>
          </cell>
          <cell r="M919">
            <v>0.1513147932918481</v>
          </cell>
          <cell r="N919">
            <v>1.5391246309948228E-3</v>
          </cell>
          <cell r="O919">
            <v>1.4934529166901354E-3</v>
          </cell>
        </row>
        <row r="920">
          <cell r="A920" t="str">
            <v>RHNM-SHELCBRA</v>
          </cell>
          <cell r="B920" t="str">
            <v>VAR_fin</v>
          </cell>
          <cell r="C920" t="str">
            <v>RHNM-SHAELCB</v>
          </cell>
          <cell r="E920">
            <v>0.15438635095595016</v>
          </cell>
          <cell r="F920">
            <v>0.15120388456569958</v>
          </cell>
          <cell r="G920">
            <v>9.9917859879122134E-3</v>
          </cell>
          <cell r="H920">
            <v>3.1958595379105059E-4</v>
          </cell>
          <cell r="I920">
            <v>1.7755232417320584E-4</v>
          </cell>
          <cell r="J920">
            <v>2.2322873528592087E-4</v>
          </cell>
          <cell r="K920">
            <v>2.4631374213932808E-4</v>
          </cell>
          <cell r="L920">
            <v>3.862214208263259E-4</v>
          </cell>
          <cell r="M920">
            <v>0.1513147932918481</v>
          </cell>
          <cell r="N920">
            <v>1.5391246309948228E-3</v>
          </cell>
          <cell r="O920">
            <v>1.4934529166901354E-3</v>
          </cell>
        </row>
        <row r="921">
          <cell r="A921" t="str">
            <v>RHNM-SHELCBRA</v>
          </cell>
          <cell r="B921" t="str">
            <v>VAR_ncap</v>
          </cell>
          <cell r="C921" t="str">
            <v>-</v>
          </cell>
          <cell r="E921">
            <v>1.2391300472695901E-2</v>
          </cell>
          <cell r="H921">
            <v>3.1193071822638898E-5</v>
          </cell>
          <cell r="J921">
            <v>3.2846617087121097E-5</v>
          </cell>
          <cell r="L921">
            <v>4.7833442541600202E-5</v>
          </cell>
          <cell r="M921">
            <v>1.20425276873169E-2</v>
          </cell>
          <cell r="N921">
            <v>2.5567470903043899E-5</v>
          </cell>
          <cell r="O921">
            <v>4.9718612265354702E-5</v>
          </cell>
        </row>
        <row r="922">
          <cell r="A922" t="str">
            <v>RHNM-SHELCBRA</v>
          </cell>
          <cell r="B922" t="str">
            <v>VAR_cap</v>
          </cell>
          <cell r="C922" t="str">
            <v>-</v>
          </cell>
          <cell r="E922">
            <v>1.2391300472695901E-2</v>
          </cell>
          <cell r="F922">
            <v>1.2390958997548881E-2</v>
          </cell>
          <cell r="G922">
            <v>1.2358554417657014E-3</v>
          </cell>
          <cell r="H922">
            <v>4.5863980715659877E-5</v>
          </cell>
          <cell r="I922">
            <v>2.4866286895891987E-5</v>
          </cell>
          <cell r="J922">
            <v>3.2932628341488496E-5</v>
          </cell>
          <cell r="K922">
            <v>3.2745641001973938E-5</v>
          </cell>
          <cell r="L922">
            <v>5.5401468998307699E-5</v>
          </cell>
          <cell r="M922">
            <v>1.2084508620300246E-2</v>
          </cell>
          <cell r="N922">
            <v>2.2283093021929941E-4</v>
          </cell>
          <cell r="O922">
            <v>2.1861860682510087E-4</v>
          </cell>
        </row>
        <row r="923">
          <cell r="A923" t="str">
            <v>RHNM-SHSTG-SOL</v>
          </cell>
          <cell r="B923" t="str">
            <v>VAR_fout</v>
          </cell>
          <cell r="C923" t="str">
            <v>RHNM-SHASOL</v>
          </cell>
          <cell r="E923">
            <v>8.6143874455120705E-6</v>
          </cell>
          <cell r="F923">
            <v>4.6396337580681792E-3</v>
          </cell>
          <cell r="G923">
            <v>5.3207218347558587E-3</v>
          </cell>
          <cell r="H923">
            <v>2.8282214954172915E-3</v>
          </cell>
          <cell r="I923">
            <v>4.8756104532632734E-4</v>
          </cell>
          <cell r="J923">
            <v>2.4012462015619138E-4</v>
          </cell>
          <cell r="K923">
            <v>1.145644510837593E-4</v>
          </cell>
          <cell r="L923">
            <v>1.4135180430308164E-4</v>
          </cell>
          <cell r="M923">
            <v>3.9211713164867502E-4</v>
          </cell>
          <cell r="N923">
            <v>1.71732225276831E-4</v>
          </cell>
          <cell r="O923">
            <v>2.0190991410355403E-4</v>
          </cell>
        </row>
        <row r="924">
          <cell r="A924" t="str">
            <v>RHNM-SHSTG-SOL</v>
          </cell>
          <cell r="B924" t="str">
            <v>VAR_fin</v>
          </cell>
          <cell r="C924" t="str">
            <v>RHNM-SHASOL</v>
          </cell>
          <cell r="E924">
            <v>3.9333479316420243E-7</v>
          </cell>
          <cell r="F924">
            <v>4.6313269794282623E-3</v>
          </cell>
          <cell r="G924">
            <v>5.3131203398920045E-3</v>
          </cell>
          <cell r="H924">
            <v>2.8231866476786283E-3</v>
          </cell>
          <cell r="I924">
            <v>4.8333667393487433E-4</v>
          </cell>
          <cell r="J924">
            <v>2.3143781922776153E-4</v>
          </cell>
          <cell r="K924">
            <v>1.0360352676177023E-4</v>
          </cell>
          <cell r="L924">
            <v>1.3688919957335259E-4</v>
          </cell>
          <cell r="M924">
            <v>3.795600382962083E-4</v>
          </cell>
          <cell r="N924">
            <v>1.653039396196369E-4</v>
          </cell>
          <cell r="O924">
            <v>1.9073262434207011E-4</v>
          </cell>
        </row>
        <row r="925">
          <cell r="A925" t="str">
            <v>RHNM-SHSTG-SOL</v>
          </cell>
          <cell r="B925" t="str">
            <v>VAR_ncap</v>
          </cell>
          <cell r="C925" t="str">
            <v>-</v>
          </cell>
          <cell r="D925">
            <v>9.3933035910284204E-7</v>
          </cell>
          <cell r="E925">
            <v>7.0950860384707203E-4</v>
          </cell>
          <cell r="F925">
            <v>5.4408777712606496E-6</v>
          </cell>
          <cell r="G925">
            <v>9.6460314287223804E-5</v>
          </cell>
          <cell r="H925">
            <v>1.86495416082017E-6</v>
          </cell>
          <cell r="I925">
            <v>1.1722044457927399E-6</v>
          </cell>
          <cell r="J925">
            <v>4.2251255011026102E-5</v>
          </cell>
          <cell r="K925">
            <v>2.3972193145123E-6</v>
          </cell>
          <cell r="L925">
            <v>6.5012205487091005E-7</v>
          </cell>
          <cell r="M925">
            <v>6.5402265858893502E-5</v>
          </cell>
          <cell r="N925">
            <v>9.7193292104415906E-7</v>
          </cell>
          <cell r="O925">
            <v>3.3026711507676302E-7</v>
          </cell>
        </row>
        <row r="926">
          <cell r="A926" t="str">
            <v>RHNM-SHSTG-SOL</v>
          </cell>
          <cell r="B926" t="str">
            <v>VAR_cap</v>
          </cell>
          <cell r="C926" t="str">
            <v>-</v>
          </cell>
          <cell r="D926">
            <v>9.3933035910284204E-7</v>
          </cell>
          <cell r="E926">
            <v>7.1044793420617499E-4</v>
          </cell>
          <cell r="F926">
            <v>7.1588881197743497E-4</v>
          </cell>
          <cell r="G926">
            <v>8.1234912626465896E-4</v>
          </cell>
          <cell r="H926">
            <v>4.6752208040845301E-4</v>
          </cell>
          <cell r="I926">
            <v>8.22887687165134E-5</v>
          </cell>
          <cell r="J926">
            <v>4.5288413617638997E-5</v>
          </cell>
          <cell r="K926">
            <v>4.58206787713312E-5</v>
          </cell>
          <cell r="L926">
            <v>3.9880612235917302E-5</v>
          </cell>
          <cell r="M926">
            <v>6.8449607228276703E-5</v>
          </cell>
          <cell r="N926">
            <v>6.7242823338484797E-5</v>
          </cell>
          <cell r="O926">
            <v>6.6704465895014398E-5</v>
          </cell>
        </row>
        <row r="927">
          <cell r="A927" t="str">
            <v>RHNS-SHELCHP</v>
          </cell>
          <cell r="B927" t="str">
            <v>VAR_fout</v>
          </cell>
          <cell r="C927" t="str">
            <v>RHNS-SHAELCH</v>
          </cell>
          <cell r="E927">
            <v>0.24153711354108881</v>
          </cell>
          <cell r="F927">
            <v>0.7411947867453238</v>
          </cell>
          <cell r="G927">
            <v>1.6143740451768966</v>
          </cell>
          <cell r="H927">
            <v>2.1562125053480909</v>
          </cell>
          <cell r="I927">
            <v>2.156214543072096</v>
          </cell>
          <cell r="J927">
            <v>2.8516901339523253</v>
          </cell>
          <cell r="K927">
            <v>3.4977002187848898</v>
          </cell>
          <cell r="L927">
            <v>4.1769304405251733</v>
          </cell>
          <cell r="M927">
            <v>4.2709812423272435</v>
          </cell>
          <cell r="N927">
            <v>4.2709916374137062</v>
          </cell>
          <cell r="O927">
            <v>4.2709982265301596</v>
          </cell>
        </row>
        <row r="928">
          <cell r="A928" t="str">
            <v>RHNS-SHELCHP</v>
          </cell>
          <cell r="B928" t="str">
            <v>VAR_fin</v>
          </cell>
          <cell r="C928" t="str">
            <v>RHNS_ELC</v>
          </cell>
          <cell r="E928">
            <v>7.424296522779375E-2</v>
          </cell>
          <cell r="F928">
            <v>0.22235843602359687</v>
          </cell>
          <cell r="G928">
            <v>0.46568482072410461</v>
          </cell>
          <cell r="H928">
            <v>0.60173372242272249</v>
          </cell>
          <cell r="I928">
            <v>0.58276068731678254</v>
          </cell>
          <cell r="J928">
            <v>0.75044477209271698</v>
          </cell>
          <cell r="K928">
            <v>0.89684620994484421</v>
          </cell>
          <cell r="L928">
            <v>1.0710078052628642</v>
          </cell>
          <cell r="M928">
            <v>1.0951233954685238</v>
          </cell>
          <cell r="N928">
            <v>1.0951260608753104</v>
          </cell>
          <cell r="O928">
            <v>1.0951277503923487</v>
          </cell>
        </row>
        <row r="929">
          <cell r="A929" t="str">
            <v>RHNS-SHELCHP</v>
          </cell>
          <cell r="B929" t="str">
            <v>VAR_fin</v>
          </cell>
          <cell r="C929" t="str">
            <v>RHNSELCHPC</v>
          </cell>
          <cell r="E929">
            <v>0.24153711354108881</v>
          </cell>
          <cell r="F929">
            <v>0.7411947867453238</v>
          </cell>
          <cell r="G929">
            <v>1.6143740451768966</v>
          </cell>
          <cell r="H929">
            <v>2.1562125053480909</v>
          </cell>
          <cell r="I929">
            <v>2.156214543072096</v>
          </cell>
          <cell r="J929">
            <v>2.8516901339523253</v>
          </cell>
          <cell r="K929">
            <v>3.4977002187848898</v>
          </cell>
          <cell r="L929">
            <v>4.1769304405251733</v>
          </cell>
          <cell r="M929">
            <v>4.2709812423272435</v>
          </cell>
          <cell r="N929">
            <v>4.2709916374137062</v>
          </cell>
          <cell r="O929">
            <v>4.2709982265301596</v>
          </cell>
        </row>
        <row r="930">
          <cell r="A930" t="str">
            <v>RHNS-SHELCHP</v>
          </cell>
          <cell r="B930" t="str">
            <v>VAR_ncap</v>
          </cell>
          <cell r="C930" t="str">
            <v>-</v>
          </cell>
          <cell r="E930">
            <v>1.7651741500527202E-2</v>
          </cell>
          <cell r="F930">
            <v>3.6510670801890098E-2</v>
          </cell>
          <cell r="G930">
            <v>6.4189756489086897E-2</v>
          </cell>
          <cell r="H930">
            <v>4.75633627244385E-2</v>
          </cell>
          <cell r="I930">
            <v>4.9954201639088501E-2</v>
          </cell>
          <cell r="J930">
            <v>0.11022678716534901</v>
          </cell>
          <cell r="K930">
            <v>9.5223208895602193E-2</v>
          </cell>
          <cell r="L930">
            <v>0.105765609549256</v>
          </cell>
          <cell r="M930">
            <v>0.110153565379055</v>
          </cell>
          <cell r="N930">
            <v>0.111884634125371</v>
          </cell>
          <cell r="O930">
            <v>8.9116724202454201E-2</v>
          </cell>
        </row>
        <row r="931">
          <cell r="A931" t="str">
            <v>RHNS-SHELCHP</v>
          </cell>
          <cell r="B931" t="str">
            <v>VAR_cap</v>
          </cell>
          <cell r="C931" t="str">
            <v>-</v>
          </cell>
          <cell r="E931">
            <v>1.7651741500527202E-2</v>
          </cell>
          <cell r="F931">
            <v>5.4162383752222723E-2</v>
          </cell>
          <cell r="G931">
            <v>0.11835206198631877</v>
          </cell>
          <cell r="H931">
            <v>0.1573073721836972</v>
          </cell>
          <cell r="I931">
            <v>0.15716240809461993</v>
          </cell>
          <cell r="J931">
            <v>0.20774428330170469</v>
          </cell>
          <cell r="K931">
            <v>0.25540407693879374</v>
          </cell>
          <cell r="L931">
            <v>0.3042866257951416</v>
          </cell>
          <cell r="M931">
            <v>0.31114225785630845</v>
          </cell>
          <cell r="N931">
            <v>0.31114060960595352</v>
          </cell>
          <cell r="O931">
            <v>0.31115480589455313</v>
          </cell>
        </row>
        <row r="932">
          <cell r="A932" t="str">
            <v>SCOM-SHBIOBR</v>
          </cell>
          <cell r="B932" t="str">
            <v>VAR_fout</v>
          </cell>
          <cell r="C932" t="str">
            <v>SCOM-SHBIO</v>
          </cell>
          <cell r="D932">
            <v>1.2230667742750172</v>
          </cell>
          <cell r="E932">
            <v>1.3407665276216503</v>
          </cell>
          <cell r="F932">
            <v>1.3574229273972707</v>
          </cell>
          <cell r="G932">
            <v>1.3472930753066734</v>
          </cell>
          <cell r="H932">
            <v>2.1224848586090279</v>
          </cell>
          <cell r="I932">
            <v>3.8842895288425843</v>
          </cell>
          <cell r="J932">
            <v>5.8319412008588314</v>
          </cell>
          <cell r="K932">
            <v>9.1243582678566639</v>
          </cell>
          <cell r="L932">
            <v>11.480714558052895</v>
          </cell>
          <cell r="M932">
            <v>14.267577276701051</v>
          </cell>
          <cell r="N932">
            <v>15.35185307408371</v>
          </cell>
          <cell r="O932">
            <v>15.351868577772064</v>
          </cell>
        </row>
        <row r="933">
          <cell r="A933" t="str">
            <v>SCOM-SHBIOBR</v>
          </cell>
          <cell r="B933" t="str">
            <v>VAR_fin</v>
          </cell>
          <cell r="C933" t="str">
            <v>SBIO</v>
          </cell>
          <cell r="D933">
            <v>1.4022778884143736</v>
          </cell>
          <cell r="E933">
            <v>1.5372237188966402</v>
          </cell>
          <cell r="F933">
            <v>1.5563207147411968</v>
          </cell>
          <cell r="G933">
            <v>1.5447065756783678</v>
          </cell>
          <cell r="H933">
            <v>2.4334841304850112</v>
          </cell>
          <cell r="I933">
            <v>4.4534390378841842</v>
          </cell>
          <cell r="J933">
            <v>6.6864723697074382</v>
          </cell>
          <cell r="K933">
            <v>10.461314225930591</v>
          </cell>
          <cell r="L933">
            <v>13.162938039501135</v>
          </cell>
          <cell r="M933">
            <v>16.358148677712716</v>
          </cell>
          <cell r="N933">
            <v>17.601299098926511</v>
          </cell>
          <cell r="O933">
            <v>17.601316874308708</v>
          </cell>
        </row>
        <row r="934">
          <cell r="A934" t="str">
            <v>SCOM-SHBIOBR</v>
          </cell>
          <cell r="B934" t="str">
            <v>VAR_ncap</v>
          </cell>
          <cell r="C934" t="str">
            <v>-</v>
          </cell>
          <cell r="D934">
            <v>3.1958829755750902E-7</v>
          </cell>
          <cell r="E934">
            <v>1.6372074319936699E-6</v>
          </cell>
          <cell r="F934">
            <v>9.8181874391563201E-7</v>
          </cell>
          <cell r="G934">
            <v>5.1063179984512805E-7</v>
          </cell>
          <cell r="H934">
            <v>0.13927064786269799</v>
          </cell>
          <cell r="I934">
            <v>0.244024136123076</v>
          </cell>
          <cell r="J934">
            <v>6.9564005079732094E-2</v>
          </cell>
          <cell r="K934">
            <v>0.49143182615334702</v>
          </cell>
          <cell r="L934">
            <v>0.31562555847646101</v>
          </cell>
          <cell r="M934">
            <v>0.357195030693361</v>
          </cell>
          <cell r="N934">
            <v>0.61177079697605796</v>
          </cell>
          <cell r="O934">
            <v>0.30935631468101998</v>
          </cell>
        </row>
        <row r="935">
          <cell r="A935" t="str">
            <v>SCOM-SHBIOBR</v>
          </cell>
          <cell r="B935" t="str">
            <v>VAR_cap</v>
          </cell>
          <cell r="C935" t="str">
            <v>-</v>
          </cell>
          <cell r="D935">
            <v>0.10534124505697356</v>
          </cell>
          <cell r="E935">
            <v>0.10534273879709208</v>
          </cell>
          <cell r="F935">
            <v>0.10534346810693573</v>
          </cell>
          <cell r="G935">
            <v>0.10534297104459937</v>
          </cell>
          <cell r="H935">
            <v>0.16659017202768397</v>
          </cell>
          <cell r="I935">
            <v>0.3832948884339713</v>
          </cell>
          <cell r="J935">
            <v>0.4528581890179707</v>
          </cell>
          <cell r="K935">
            <v>0.80501890678520971</v>
          </cell>
          <cell r="L935">
            <v>0.90489863073757271</v>
          </cell>
          <cell r="M935">
            <v>1.1642512810453132</v>
          </cell>
          <cell r="N935">
            <v>1.2715754162745816</v>
          </cell>
          <cell r="O935">
            <v>1.2783209256381798</v>
          </cell>
        </row>
        <row r="936">
          <cell r="A936" t="str">
            <v>RHES-SHDEM</v>
          </cell>
          <cell r="B936" t="str">
            <v>VAR_fout</v>
          </cell>
          <cell r="C936" t="str">
            <v>RHES-SHD</v>
          </cell>
          <cell r="D936">
            <v>62.024837503894084</v>
          </cell>
          <cell r="E936">
            <v>67.866381410603879</v>
          </cell>
          <cell r="F936">
            <v>67.456507908702321</v>
          </cell>
          <cell r="G936">
            <v>65.34780028529029</v>
          </cell>
          <cell r="H936">
            <v>63.380042938307113</v>
          </cell>
          <cell r="I936">
            <v>61.449396495974291</v>
          </cell>
          <cell r="J936">
            <v>58.734506295310204</v>
          </cell>
          <cell r="K936">
            <v>56.922019181367041</v>
          </cell>
          <cell r="L936">
            <v>53.95611854754641</v>
          </cell>
          <cell r="M936">
            <v>51.589362118406228</v>
          </cell>
          <cell r="N936">
            <v>51.60538614764009</v>
          </cell>
          <cell r="O936">
            <v>45.506498024766202</v>
          </cell>
        </row>
        <row r="937">
          <cell r="A937" t="str">
            <v>RHES-SHDEM</v>
          </cell>
          <cell r="B937" t="str">
            <v>VAR_fin</v>
          </cell>
          <cell r="C937" t="str">
            <v>RHES-SHPLT</v>
          </cell>
          <cell r="D937">
            <v>1.2857372476446729</v>
          </cell>
          <cell r="E937">
            <v>1.4868710902023836</v>
          </cell>
          <cell r="F937">
            <v>1.4812444299129055</v>
          </cell>
          <cell r="G937">
            <v>1.4862457331070378</v>
          </cell>
          <cell r="H937">
            <v>1.4852465946918409</v>
          </cell>
          <cell r="I937">
            <v>1.4857315958993047</v>
          </cell>
          <cell r="J937">
            <v>1.4806211863154191</v>
          </cell>
          <cell r="K937">
            <v>1.4854944650457302</v>
          </cell>
          <cell r="L937">
            <v>1.4867021000605836</v>
          </cell>
          <cell r="M937">
            <v>1.4862778028069206</v>
          </cell>
          <cell r="N937">
            <v>1.4857866604102752</v>
          </cell>
          <cell r="O937">
            <v>1.4636040289065062</v>
          </cell>
        </row>
        <row r="938">
          <cell r="A938" t="str">
            <v>RHES-SHDEM</v>
          </cell>
          <cell r="B938" t="str">
            <v>VAR_fin</v>
          </cell>
          <cell r="C938" t="str">
            <v>RHES-SHLTHC-NGA</v>
          </cell>
          <cell r="D938">
            <v>5.7169060082814693E-2</v>
          </cell>
          <cell r="E938">
            <v>1.0609907666735533E-4</v>
          </cell>
          <cell r="F938">
            <v>1.0141828511716165E-2</v>
          </cell>
          <cell r="G938">
            <v>5.1718236293828556E-3</v>
          </cell>
          <cell r="H938">
            <v>5.9336577950238742E-3</v>
          </cell>
          <cell r="I938">
            <v>5.1880979436388901E-3</v>
          </cell>
          <cell r="J938">
            <v>5.4911505099168004E-4</v>
          </cell>
          <cell r="K938">
            <v>5.9307780435758869E-4</v>
          </cell>
          <cell r="L938">
            <v>1.6255486978216372E-3</v>
          </cell>
          <cell r="M938">
            <v>3.316918422652906E-3</v>
          </cell>
          <cell r="N938">
            <v>4.7741870858799907E-3</v>
          </cell>
          <cell r="O938">
            <v>2.8291796757806228E-2</v>
          </cell>
        </row>
        <row r="939">
          <cell r="A939" t="str">
            <v>RHES-SHDEM</v>
          </cell>
          <cell r="B939" t="str">
            <v>VAR_fin</v>
          </cell>
          <cell r="C939" t="str">
            <v>RHES-SHSOL</v>
          </cell>
          <cell r="D939">
            <v>0.36987271367803709</v>
          </cell>
          <cell r="E939">
            <v>0.43547101761826451</v>
          </cell>
          <cell r="F939">
            <v>0.43591046560164842</v>
          </cell>
          <cell r="G939">
            <v>0.34384300232548587</v>
          </cell>
          <cell r="H939">
            <v>0.35320261008464554</v>
          </cell>
          <cell r="I939">
            <v>0.36928596028868593</v>
          </cell>
          <cell r="J939">
            <v>0.36260930707837891</v>
          </cell>
          <cell r="K939">
            <v>0.98059535677320475</v>
          </cell>
          <cell r="L939">
            <v>0.9495993285062212</v>
          </cell>
          <cell r="M939">
            <v>0.92815256381427036</v>
          </cell>
          <cell r="N939">
            <v>0.94078133035497824</v>
          </cell>
          <cell r="O939">
            <v>0.83082600191357447</v>
          </cell>
        </row>
        <row r="940">
          <cell r="A940" t="str">
            <v>RHES-SHDEM</v>
          </cell>
          <cell r="B940" t="str">
            <v>VAR_fin</v>
          </cell>
          <cell r="C940" t="str">
            <v>RHES-SHLTHC-WOD</v>
          </cell>
          <cell r="D940">
            <v>6.4329352900299448E-4</v>
          </cell>
          <cell r="E940">
            <v>1.3856136531751006E-6</v>
          </cell>
          <cell r="G940">
            <v>7.9074810481730823E-4</v>
          </cell>
          <cell r="H940">
            <v>2.4870454017267146E-3</v>
          </cell>
          <cell r="I940">
            <v>3.0104278275612144E-3</v>
          </cell>
          <cell r="J940">
            <v>2.9027977622297894E-2</v>
          </cell>
          <cell r="K940">
            <v>7.5557319523314051E-3</v>
          </cell>
          <cell r="L940">
            <v>3.7387090417557761E-3</v>
          </cell>
          <cell r="M940">
            <v>2.5566024804974524E-3</v>
          </cell>
          <cell r="N940">
            <v>3.7846071352529292E-3</v>
          </cell>
          <cell r="O940">
            <v>2.6282960018205209E-2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RHES-SHNGA</v>
          </cell>
          <cell r="D941">
            <v>17.533602292225723</v>
          </cell>
          <cell r="E941">
            <v>20.515964482036441</v>
          </cell>
          <cell r="F941">
            <v>18.598601923779764</v>
          </cell>
          <cell r="G941">
            <v>18.604038242152455</v>
          </cell>
          <cell r="H941">
            <v>18.175906199059099</v>
          </cell>
          <cell r="I941">
            <v>15.873273104853315</v>
          </cell>
          <cell r="J941">
            <v>10.327503837694378</v>
          </cell>
          <cell r="K941">
            <v>5.8183702097576306</v>
          </cell>
          <cell r="L941">
            <v>2.5423646395779058</v>
          </cell>
          <cell r="M941">
            <v>0.84295057768655213</v>
          </cell>
          <cell r="N941">
            <v>0.84247367626167946</v>
          </cell>
          <cell r="O941">
            <v>0.50419610724690844</v>
          </cell>
        </row>
        <row r="942">
          <cell r="A942" t="str">
            <v>RHES-SHDEM</v>
          </cell>
          <cell r="B942" t="str">
            <v>VAR_fin</v>
          </cell>
          <cell r="C942" t="str">
            <v>RHES-SHNGAH</v>
          </cell>
          <cell r="D942">
            <v>2.295372500400776E-4</v>
          </cell>
          <cell r="E942">
            <v>4.2468379410258371E-6</v>
          </cell>
          <cell r="F942">
            <v>6.8644911032746695E-3</v>
          </cell>
          <cell r="G942">
            <v>1.2553526263193687E-3</v>
          </cell>
          <cell r="H942">
            <v>5.0164287266669927</v>
          </cell>
          <cell r="I942">
            <v>7.6088887596494219</v>
          </cell>
          <cell r="J942">
            <v>7.5715802608263632</v>
          </cell>
          <cell r="K942">
            <v>2.5804021062338522</v>
          </cell>
          <cell r="L942">
            <v>0.37015491973353665</v>
          </cell>
          <cell r="M942">
            <v>1.6853926233838992E-3</v>
          </cell>
          <cell r="N942">
            <v>2.4187765526683482E-3</v>
          </cell>
          <cell r="O942">
            <v>2.5354503771549471E-2</v>
          </cell>
        </row>
        <row r="943">
          <cell r="A943" t="str">
            <v>RHES-SHDEM</v>
          </cell>
          <cell r="B943" t="str">
            <v>VAR_fin</v>
          </cell>
          <cell r="C943" t="str">
            <v>RHES-SHCOA</v>
          </cell>
          <cell r="D943">
            <v>9.5076301836797231E-2</v>
          </cell>
          <cell r="E943">
            <v>7.1987479890682618E-2</v>
          </cell>
          <cell r="F943">
            <v>6.5264461527116064E-3</v>
          </cell>
          <cell r="G943">
            <v>8.6434006093178567E-4</v>
          </cell>
          <cell r="H943">
            <v>2.3473716432480395E-3</v>
          </cell>
          <cell r="I943">
            <v>5.8687567170963165E-4</v>
          </cell>
          <cell r="J943">
            <v>7.9679308732270807E-3</v>
          </cell>
          <cell r="K943">
            <v>2.4710886377927392E-4</v>
          </cell>
          <cell r="M943">
            <v>2.137184966878831E-4</v>
          </cell>
          <cell r="N943">
            <v>7.4505862579620093E-4</v>
          </cell>
          <cell r="O943">
            <v>8.748952170359911E-3</v>
          </cell>
        </row>
        <row r="944">
          <cell r="A944" t="str">
            <v>RHES-SHDEM</v>
          </cell>
          <cell r="B944" t="str">
            <v>VAR_fin</v>
          </cell>
          <cell r="C944" t="str">
            <v>RHES-SHLFO</v>
          </cell>
          <cell r="D944">
            <v>21.631513170669002</v>
          </cell>
          <cell r="E944">
            <v>19.946188152218063</v>
          </cell>
          <cell r="F944">
            <v>21.485873502976922</v>
          </cell>
          <cell r="G944">
            <v>19.778048795280899</v>
          </cell>
          <cell r="H944">
            <v>7.3696125752222237</v>
          </cell>
          <cell r="I944">
            <v>1.8232938156701384</v>
          </cell>
          <cell r="J944">
            <v>1.8158512076682018</v>
          </cell>
          <cell r="K944">
            <v>1.822962773873811</v>
          </cell>
          <cell r="L944">
            <v>1.8242506089679225</v>
          </cell>
          <cell r="M944">
            <v>1.5989795007870278</v>
          </cell>
          <cell r="N944">
            <v>1.5984571856293515</v>
          </cell>
          <cell r="O944">
            <v>0.56562036087880718</v>
          </cell>
        </row>
        <row r="945">
          <cell r="A945" t="str">
            <v>RHES-SHDEM</v>
          </cell>
          <cell r="B945" t="str">
            <v>VAR_fin</v>
          </cell>
          <cell r="C945" t="str">
            <v>RHES-SHCON</v>
          </cell>
          <cell r="D945">
            <v>1.3793803972121095</v>
          </cell>
          <cell r="E945">
            <v>3.4593806271625755</v>
          </cell>
          <cell r="F945">
            <v>3.4590200932530832</v>
          </cell>
          <cell r="G945">
            <v>5.6620560876454027</v>
          </cell>
          <cell r="H945">
            <v>7.5226362329605863</v>
          </cell>
          <cell r="I945">
            <v>11.083447935882353</v>
          </cell>
          <cell r="J945">
            <v>11.083383259821881</v>
          </cell>
          <cell r="K945">
            <v>11.083531723278817</v>
          </cell>
          <cell r="L945">
            <v>11.082846914924675</v>
          </cell>
          <cell r="M945">
            <v>11.082976978936744</v>
          </cell>
          <cell r="N945">
            <v>11.08328832652885</v>
          </cell>
          <cell r="O945">
            <v>7.7425827693879947</v>
          </cell>
        </row>
        <row r="946">
          <cell r="A946" t="str">
            <v>RHES-SHDEM</v>
          </cell>
          <cell r="B946" t="str">
            <v>VAR_fin</v>
          </cell>
          <cell r="C946" t="str">
            <v>RHES-SHWOD</v>
          </cell>
          <cell r="D946">
            <v>4.3616555371987777</v>
          </cell>
          <cell r="E946">
            <v>4.38709761240459</v>
          </cell>
          <cell r="F946">
            <v>4.3380406958614657</v>
          </cell>
          <cell r="G946">
            <v>4.1323465041655254</v>
          </cell>
          <cell r="H946">
            <v>3.5802753249272712</v>
          </cell>
          <cell r="I946">
            <v>2.7891890279723901</v>
          </cell>
          <cell r="J946">
            <v>2.4133073905434417</v>
          </cell>
          <cell r="K946">
            <v>2.1455837665242323</v>
          </cell>
          <cell r="L946">
            <v>1.9118344422319684</v>
          </cell>
          <cell r="M946">
            <v>1.7237403840593937</v>
          </cell>
          <cell r="N946">
            <v>1.7244400433624252</v>
          </cell>
          <cell r="O946">
            <v>1.483994080003487</v>
          </cell>
        </row>
        <row r="947">
          <cell r="A947" t="str">
            <v>RHES-SHDEM</v>
          </cell>
          <cell r="B947" t="str">
            <v>VAR_fin</v>
          </cell>
          <cell r="C947" t="str">
            <v>RHES-SHLTHD</v>
          </cell>
          <cell r="D947">
            <v>1.9115460330005101</v>
          </cell>
          <cell r="E947">
            <v>3.5037802759306325</v>
          </cell>
          <cell r="F947">
            <v>3.4780243505904291</v>
          </cell>
          <cell r="G947">
            <v>1.7375471566732064</v>
          </cell>
          <cell r="H947">
            <v>1.7815664882233377</v>
          </cell>
          <cell r="I947">
            <v>2.8045958849848303</v>
          </cell>
          <cell r="J947">
            <v>1.7725263820495305</v>
          </cell>
          <cell r="K947">
            <v>2.5521496603290164</v>
          </cell>
          <cell r="L947">
            <v>2.3882096274266571</v>
          </cell>
          <cell r="M947">
            <v>2.2559206732366666</v>
          </cell>
          <cell r="N947">
            <v>2.2562975651545596</v>
          </cell>
          <cell r="O947">
            <v>2.0786657424450135</v>
          </cell>
        </row>
        <row r="948">
          <cell r="A948" t="str">
            <v>RHES-SHDEM</v>
          </cell>
          <cell r="B948" t="str">
            <v>VAR_fin</v>
          </cell>
          <cell r="C948" t="str">
            <v>RHES-SHELCB</v>
          </cell>
          <cell r="D948">
            <v>4.254770824699742</v>
          </cell>
          <cell r="E948">
            <v>3.7838208871367796</v>
          </cell>
          <cell r="F948">
            <v>3.8835567651987888</v>
          </cell>
          <cell r="G948">
            <v>2.8591354534058864</v>
          </cell>
          <cell r="H948">
            <v>1.2375659164447763</v>
          </cell>
          <cell r="I948">
            <v>0.75629634662245226</v>
          </cell>
          <cell r="J948">
            <v>0.49794327742771044</v>
          </cell>
          <cell r="K948">
            <v>0.98772419073391315</v>
          </cell>
          <cell r="L948">
            <v>1.7255202553455402</v>
          </cell>
          <cell r="M948">
            <v>1.6247402900970782</v>
          </cell>
          <cell r="N948">
            <v>1.6249206181700815</v>
          </cell>
          <cell r="O948">
            <v>0.75470613055908209</v>
          </cell>
        </row>
        <row r="949">
          <cell r="A949" t="str">
            <v>RHES-SHDEM</v>
          </cell>
          <cell r="B949" t="str">
            <v>VAR_fin</v>
          </cell>
          <cell r="C949" t="str">
            <v>RHES-SHELCH</v>
          </cell>
          <cell r="D949">
            <v>9.1251168737537824</v>
          </cell>
          <cell r="E949">
            <v>10.275893682780028</v>
          </cell>
          <cell r="F949">
            <v>10.269665456191278</v>
          </cell>
          <cell r="G949">
            <v>10.73613885801017</v>
          </cell>
          <cell r="H949">
            <v>16.845704476273283</v>
          </cell>
          <cell r="I949">
            <v>16.846256067978011</v>
          </cell>
          <cell r="J949">
            <v>21.364919283591842</v>
          </cell>
          <cell r="K949">
            <v>27.45614247855891</v>
          </cell>
          <cell r="L949">
            <v>29.669168507417321</v>
          </cell>
          <cell r="M949">
            <v>30.037794426942504</v>
          </cell>
          <cell r="N949">
            <v>30.037248687864039</v>
          </cell>
          <cell r="O949">
            <v>29.988447182193973</v>
          </cell>
        </row>
        <row r="950">
          <cell r="A950" t="str">
            <v>RHES-SHDEM</v>
          </cell>
          <cell r="B950" t="str">
            <v>VAR_fin</v>
          </cell>
          <cell r="C950" t="str">
            <v>RHES-SHNST</v>
          </cell>
          <cell r="D950">
            <v>1.8680788696279611E-2</v>
          </cell>
          <cell r="E950">
            <v>1.6612723379669031E-5</v>
          </cell>
          <cell r="F950">
            <v>3.2751673095859717E-3</v>
          </cell>
          <cell r="G950">
            <v>4.4558442847023386E-4</v>
          </cell>
          <cell r="H950">
            <v>1.311796385923188E-3</v>
          </cell>
          <cell r="I950">
            <v>5.2633623294004309E-4</v>
          </cell>
          <cell r="J950">
            <v>6.9297907699537899E-3</v>
          </cell>
          <cell r="K950">
            <v>8.9480634958007523E-4</v>
          </cell>
          <cell r="L950">
            <v>2.3629171924412483E-4</v>
          </cell>
          <cell r="M950">
            <v>3.2479590958033234E-4</v>
          </cell>
          <cell r="N950">
            <v>9.6233840384365096E-5</v>
          </cell>
          <cell r="O950">
            <v>5.4675454599573056E-3</v>
          </cell>
        </row>
        <row r="951">
          <cell r="A951" t="str">
            <v>D-RHEM_LTH_CHPNGA</v>
          </cell>
          <cell r="B951" t="str">
            <v>VAR_fout</v>
          </cell>
          <cell r="C951" t="str">
            <v>RHSA_LTH</v>
          </cell>
          <cell r="D951">
            <v>7.5667178111965354E-4</v>
          </cell>
          <cell r="E951">
            <v>5.9386305231706918E-2</v>
          </cell>
          <cell r="F951">
            <v>3.3597921234646147E-3</v>
          </cell>
          <cell r="G951">
            <v>2.8459905057444314E-4</v>
          </cell>
          <cell r="H951">
            <v>3.940229443736487E-5</v>
          </cell>
          <cell r="I951">
            <v>2.5174384093854061E-4</v>
          </cell>
          <cell r="J951">
            <v>6.2220025845728729E-6</v>
          </cell>
          <cell r="K951">
            <v>1.0949381842587876E-5</v>
          </cell>
          <cell r="L951">
            <v>4.5418197052022334E-5</v>
          </cell>
          <cell r="M951">
            <v>4.1479820049358287E-5</v>
          </cell>
          <cell r="N951">
            <v>4.9851609210110392E-5</v>
          </cell>
          <cell r="O951">
            <v>7.4020242535015007E-5</v>
          </cell>
        </row>
        <row r="952">
          <cell r="A952" t="str">
            <v>D-RHEM_LTH_CHPNGA</v>
          </cell>
          <cell r="B952" t="str">
            <v>VAR_fout</v>
          </cell>
          <cell r="C952" t="str">
            <v>RHEM_LTH_CHPNGA_ON</v>
          </cell>
          <cell r="D952">
            <v>4.4903242314265894E-2</v>
          </cell>
          <cell r="E952">
            <v>7.5327597448891282E-5</v>
          </cell>
          <cell r="F952">
            <v>0.23402349875321266</v>
          </cell>
          <cell r="G952">
            <v>0.22794683429692059</v>
          </cell>
          <cell r="H952">
            <v>0.22607546108088122</v>
          </cell>
          <cell r="I952">
            <v>9.2355496584178812E-2</v>
          </cell>
          <cell r="J952">
            <v>5.0042025671339667E-6</v>
          </cell>
          <cell r="K952">
            <v>2.9339928721134327E-6</v>
          </cell>
          <cell r="L952">
            <v>1.1643896667608783E-3</v>
          </cell>
          <cell r="M952">
            <v>3.4320110235277279E-3</v>
          </cell>
          <cell r="N952">
            <v>3.0586652079368846E-3</v>
          </cell>
          <cell r="O952">
            <v>9.300287481311649E-2</v>
          </cell>
        </row>
        <row r="953">
          <cell r="A953" t="str">
            <v>D-RHEM_LTH_CHPNGA</v>
          </cell>
          <cell r="B953" t="str">
            <v>VAR_fout</v>
          </cell>
          <cell r="C953" t="str">
            <v>LTH</v>
          </cell>
          <cell r="E953">
            <v>9.800827733721287E-7</v>
          </cell>
          <cell r="F953">
            <v>6.9290227842973013E-5</v>
          </cell>
          <cell r="G953">
            <v>2.6357710677389802E-4</v>
          </cell>
          <cell r="H953">
            <v>3.8606104573432311E-4</v>
          </cell>
          <cell r="I953">
            <v>1.9613917498643006E-4</v>
          </cell>
          <cell r="J953">
            <v>7.060484134048606E-6</v>
          </cell>
          <cell r="K953">
            <v>9.9309412870012244E-6</v>
          </cell>
          <cell r="L953">
            <v>1.4026941205035755E-6</v>
          </cell>
          <cell r="M953">
            <v>7.523483918633714E-6</v>
          </cell>
          <cell r="N953">
            <v>7.2214683734047239E-6</v>
          </cell>
          <cell r="O953">
            <v>6.448250579232592E-5</v>
          </cell>
        </row>
        <row r="954">
          <cell r="A954" t="str">
            <v>D-RHEM_LTH_CHPNGA</v>
          </cell>
          <cell r="B954" t="str">
            <v>VAR_fin</v>
          </cell>
          <cell r="C954" t="str">
            <v>RHEM_LTH_CHPNGA</v>
          </cell>
          <cell r="D954">
            <v>4.5659914095385563E-2</v>
          </cell>
          <cell r="E954">
            <v>5.9463895833074376E-2</v>
          </cell>
          <cell r="F954">
            <v>0.23745261527996364</v>
          </cell>
          <cell r="G954">
            <v>0.22849509230257059</v>
          </cell>
          <cell r="H954">
            <v>0.2265009755912441</v>
          </cell>
          <cell r="I954">
            <v>9.2803405763301802E-2</v>
          </cell>
          <cell r="J954">
            <v>1.828668928575543E-5</v>
          </cell>
          <cell r="K954">
            <v>2.3814316001702537E-5</v>
          </cell>
          <cell r="L954">
            <v>1.2124111439056379E-3</v>
          </cell>
          <cell r="M954">
            <v>3.4815631026308908E-3</v>
          </cell>
          <cell r="N954">
            <v>3.1162343832132826E-3</v>
          </cell>
          <cell r="O954">
            <v>9.3141377561443778E-2</v>
          </cell>
        </row>
        <row r="955">
          <cell r="A955" t="str">
            <v>RHEM-SHLTHCHPNGA</v>
          </cell>
          <cell r="B955" t="str">
            <v>VAR_fout</v>
          </cell>
          <cell r="C955" t="str">
            <v>RHEM-SHLTHC-NGA</v>
          </cell>
          <cell r="D955">
            <v>4.3548913307323814E-2</v>
          </cell>
          <cell r="E955">
            <v>7.4574321474402391E-5</v>
          </cell>
          <cell r="F955">
            <v>0.22421980440694461</v>
          </cell>
          <cell r="G955">
            <v>0.22566736595395123</v>
          </cell>
          <cell r="H955">
            <v>0.22373162148929213</v>
          </cell>
          <cell r="I955">
            <v>9.0872877224692394E-2</v>
          </cell>
          <cell r="L955">
            <v>1.0837969820527767E-3</v>
          </cell>
          <cell r="M955">
            <v>3.2953068828059677E-3</v>
          </cell>
          <cell r="N955">
            <v>2.9639371414689588E-3</v>
          </cell>
          <cell r="O955">
            <v>9.194752196851895E-2</v>
          </cell>
        </row>
        <row r="956">
          <cell r="A956" t="str">
            <v>RHEM-SHLTHCHPNGA</v>
          </cell>
          <cell r="B956" t="str">
            <v>VAR_fin</v>
          </cell>
          <cell r="C956" t="str">
            <v>RHEM_LTH_CHPNGA_ON</v>
          </cell>
          <cell r="D956">
            <v>4.3988801320529111E-2</v>
          </cell>
          <cell r="E956">
            <v>7.5327597448891269E-5</v>
          </cell>
          <cell r="F956">
            <v>0.22648465091610576</v>
          </cell>
          <cell r="G956">
            <v>0.22794683429692059</v>
          </cell>
          <cell r="H956">
            <v>0.22599153685787074</v>
          </cell>
          <cell r="I956">
            <v>9.1790785075446829E-2</v>
          </cell>
          <cell r="L956">
            <v>1.0947444263159371E-3</v>
          </cell>
          <cell r="M956">
            <v>3.3285928109151198E-3</v>
          </cell>
          <cell r="N956">
            <v>2.9938759004736943E-3</v>
          </cell>
          <cell r="O956">
            <v>9.287628481668582E-2</v>
          </cell>
        </row>
        <row r="957">
          <cell r="A957" t="str">
            <v>RHEM-SHLTHCHPNGA</v>
          </cell>
          <cell r="B957" t="str">
            <v>VAR_fin</v>
          </cell>
          <cell r="C957" t="str">
            <v>RHEMLTHCHPC</v>
          </cell>
          <cell r="D957">
            <v>4.3548913307323814E-2</v>
          </cell>
          <cell r="E957">
            <v>7.4574321474402391E-5</v>
          </cell>
          <cell r="F957">
            <v>0.22421980440694461</v>
          </cell>
          <cell r="G957">
            <v>0.22566736595395123</v>
          </cell>
          <cell r="H957">
            <v>0.22373162148929213</v>
          </cell>
          <cell r="I957">
            <v>9.0872877224692394E-2</v>
          </cell>
          <cell r="L957">
            <v>1.0837969820527767E-3</v>
          </cell>
          <cell r="M957">
            <v>3.2953068828059677E-3</v>
          </cell>
          <cell r="N957">
            <v>2.9639371414689588E-3</v>
          </cell>
          <cell r="O957">
            <v>9.194752196851895E-2</v>
          </cell>
        </row>
        <row r="958">
          <cell r="A958" t="str">
            <v>RHEM-SHLTHCHPNGA</v>
          </cell>
          <cell r="B958" t="str">
            <v>VAR_ncap</v>
          </cell>
          <cell r="C958" t="str">
            <v>-</v>
          </cell>
          <cell r="D958">
            <v>1.2857122912822901E-7</v>
          </cell>
          <cell r="E958">
            <v>5.9382549945234498E-6</v>
          </cell>
          <cell r="F958">
            <v>1.77050229566766E-2</v>
          </cell>
          <cell r="G958">
            <v>8.0804514417643393E-3</v>
          </cell>
          <cell r="H958">
            <v>6.7482285704600596E-3</v>
          </cell>
          <cell r="I958">
            <v>3.84129078518898E-3</v>
          </cell>
          <cell r="J958">
            <v>2.03718901783626E-7</v>
          </cell>
          <cell r="K958">
            <v>2.6246067290030998E-7</v>
          </cell>
          <cell r="L958">
            <v>1.29668809826017E-4</v>
          </cell>
          <cell r="M958">
            <v>2.63154447168946E-4</v>
          </cell>
          <cell r="N958">
            <v>2.1279542788179201E-4</v>
          </cell>
          <cell r="O958">
            <v>6.8440888611876801E-3</v>
          </cell>
        </row>
        <row r="959">
          <cell r="A959" t="str">
            <v>RHEM-SHLTHCHPNGA</v>
          </cell>
          <cell r="B959" t="str">
            <v>VAR_cap</v>
          </cell>
          <cell r="C959" t="str">
            <v>-</v>
          </cell>
          <cell r="D959">
            <v>6.7983295697778582E-3</v>
          </cell>
          <cell r="E959">
            <v>8.9309815953318022E-6</v>
          </cell>
          <cell r="F959">
            <v>1.7711132748904169E-2</v>
          </cell>
          <cell r="G959">
            <v>1.7269202715699428E-2</v>
          </cell>
          <cell r="H959">
            <v>1.7052735056080383E-2</v>
          </cell>
          <cell r="I959">
            <v>6.9877432820760008E-3</v>
          </cell>
          <cell r="J959">
            <v>-9.0389524299433477E-8</v>
          </cell>
          <cell r="K959">
            <v>-1.3558428679999804E-7</v>
          </cell>
          <cell r="L959">
            <v>1.2973624962821304E-4</v>
          </cell>
          <cell r="M959">
            <v>3.2011414391806738E-4</v>
          </cell>
          <cell r="N959">
            <v>3.1944535026751802E-4</v>
          </cell>
          <cell r="O959">
            <v>6.9871223396715896E-3</v>
          </cell>
        </row>
        <row r="960">
          <cell r="A960" t="str">
            <v>D-RHES_SOLELC</v>
          </cell>
          <cell r="B960" t="str">
            <v>VAR_fout</v>
          </cell>
          <cell r="C960" t="str">
            <v>RHES_ELC</v>
          </cell>
          <cell r="D960">
            <v>1.7875253450682593</v>
          </cell>
          <cell r="E960">
            <v>1.5159076198099246</v>
          </cell>
          <cell r="F960">
            <v>1.820146031816213</v>
          </cell>
          <cell r="G960">
            <v>4.1200314492231893</v>
          </cell>
          <cell r="H960">
            <v>6.6968334343355904</v>
          </cell>
          <cell r="I960">
            <v>8.1238421786402029</v>
          </cell>
          <cell r="J960">
            <v>8.6511373513900249</v>
          </cell>
          <cell r="K960">
            <v>10.204910852199198</v>
          </cell>
          <cell r="L960">
            <v>11.037271540130661</v>
          </cell>
          <cell r="M960">
            <v>11.878693697718591</v>
          </cell>
          <cell r="N960">
            <v>12.262407116917752</v>
          </cell>
          <cell r="O960">
            <v>12.443835102269439</v>
          </cell>
        </row>
        <row r="961">
          <cell r="A961" t="str">
            <v>D-RHES_SOLELC</v>
          </cell>
          <cell r="B961" t="str">
            <v>VAR_fout</v>
          </cell>
          <cell r="C961" t="str">
            <v>ELC5</v>
          </cell>
          <cell r="D961">
            <v>0.34741374366640199</v>
          </cell>
          <cell r="E961">
            <v>1.8747580135866775</v>
          </cell>
          <cell r="F961">
            <v>2.4972821510446992</v>
          </cell>
          <cell r="G961">
            <v>14.796879927267588</v>
          </cell>
          <cell r="H961">
            <v>13.184756640515165</v>
          </cell>
          <cell r="I961">
            <v>12.772144504772807</v>
          </cell>
          <cell r="J961">
            <v>13.3107099914229</v>
          </cell>
          <cell r="K961">
            <v>12.512359116284543</v>
          </cell>
          <cell r="L961">
            <v>12.851153695053952</v>
          </cell>
          <cell r="M961">
            <v>13.241767921811336</v>
          </cell>
          <cell r="N961">
            <v>14.087213241866346</v>
          </cell>
          <cell r="O961">
            <v>15.149968011254952</v>
          </cell>
        </row>
        <row r="962">
          <cell r="A962" t="str">
            <v>D-RHES_SOLELC</v>
          </cell>
          <cell r="B962" t="str">
            <v>VAR_fin</v>
          </cell>
          <cell r="C962" t="str">
            <v>RHES_SOL_ELC</v>
          </cell>
          <cell r="D962">
            <v>2.1349390887346629</v>
          </cell>
          <cell r="E962">
            <v>3.390665163958134</v>
          </cell>
          <cell r="F962">
            <v>4.3174281828609136</v>
          </cell>
          <cell r="G962">
            <v>18.916911376490781</v>
          </cell>
          <cell r="H962">
            <v>19.881590074850752</v>
          </cell>
          <cell r="I962">
            <v>20.895986683413028</v>
          </cell>
          <cell r="J962">
            <v>21.961847342812927</v>
          </cell>
          <cell r="K962">
            <v>22.717269968483741</v>
          </cell>
          <cell r="L962">
            <v>23.888425235184624</v>
          </cell>
          <cell r="M962">
            <v>25.120461619529927</v>
          </cell>
          <cell r="N962">
            <v>26.349620358784101</v>
          </cell>
          <cell r="O962">
            <v>27.593803113524388</v>
          </cell>
        </row>
        <row r="963">
          <cell r="A963" t="str">
            <v>D-DH2</v>
          </cell>
          <cell r="B963" t="str">
            <v>VAR_fout</v>
          </cell>
          <cell r="C963" t="str">
            <v>H2</v>
          </cell>
          <cell r="G963">
            <v>7.7491203572793389E-7</v>
          </cell>
          <cell r="H963">
            <v>1.3834410735607175E-4</v>
          </cell>
          <cell r="I963">
            <v>4.6350725353448984E-4</v>
          </cell>
          <cell r="J963">
            <v>5.7646133548695333E-4</v>
          </cell>
          <cell r="K963">
            <v>5.94533071989009E-4</v>
          </cell>
          <cell r="L963">
            <v>5.9430198847370782E-4</v>
          </cell>
          <cell r="M963">
            <v>5.9572236718382612E-4</v>
          </cell>
          <cell r="N963">
            <v>4.2622534460907524E-4</v>
          </cell>
          <cell r="O963">
            <v>4.5311256847747569E-4</v>
          </cell>
        </row>
        <row r="964">
          <cell r="A964" t="str">
            <v>D-DH2</v>
          </cell>
          <cell r="B964" t="str">
            <v>VAR_fin</v>
          </cell>
          <cell r="C964" t="str">
            <v>H2_E</v>
          </cell>
          <cell r="G964">
            <v>7.8273943002821533E-7</v>
          </cell>
          <cell r="H964">
            <v>1.3974152258189061E-4</v>
          </cell>
          <cell r="I964">
            <v>4.6818914498433306E-4</v>
          </cell>
          <cell r="J964">
            <v>5.8228417725954902E-4</v>
          </cell>
          <cell r="K964">
            <v>6.0053845655455476E-4</v>
          </cell>
          <cell r="L964">
            <v>6.0030503886233119E-4</v>
          </cell>
          <cell r="M964">
            <v>6.0173976483214782E-4</v>
          </cell>
          <cell r="N964">
            <v>4.3053065112027801E-4</v>
          </cell>
          <cell r="O964">
            <v>4.5768946310856127E-4</v>
          </cell>
        </row>
        <row r="965">
          <cell r="A965" t="str">
            <v>D-DH2</v>
          </cell>
          <cell r="B965" t="str">
            <v>VAR_ncap</v>
          </cell>
          <cell r="C965" t="str">
            <v>-</v>
          </cell>
          <cell r="G965">
            <v>1.06643946433156E-5</v>
          </cell>
          <cell r="H965">
            <v>2.09709518298025E-5</v>
          </cell>
          <cell r="I965">
            <v>7.8295839432348795E-5</v>
          </cell>
          <cell r="J965">
            <v>1.1807058176326301E-5</v>
          </cell>
          <cell r="K965">
            <v>4.8949257123128197E-5</v>
          </cell>
          <cell r="L965">
            <v>2.2609357679785002E-6</v>
          </cell>
          <cell r="M965">
            <v>3.4227667701413598E-5</v>
          </cell>
          <cell r="N965">
            <v>5.3947119480814303E-6</v>
          </cell>
          <cell r="O965">
            <v>1.69728168159901E-4</v>
          </cell>
        </row>
        <row r="966">
          <cell r="A966" t="str">
            <v>D-DH2</v>
          </cell>
          <cell r="B966" t="str">
            <v>VAR_cap</v>
          </cell>
          <cell r="C966" t="str">
            <v>-</v>
          </cell>
          <cell r="G966">
            <v>1.06643946433156E-5</v>
          </cell>
          <cell r="H966">
            <v>3.1635346473118097E-5</v>
          </cell>
          <cell r="I966">
            <v>1.0993118590546699E-4</v>
          </cell>
          <cell r="J966">
            <v>1.21738244081793E-4</v>
          </cell>
          <cell r="K966">
            <v>1.7068750120492101E-4</v>
          </cell>
          <cell r="L966">
            <v>1.729484369729E-4</v>
          </cell>
          <cell r="M966">
            <v>2.07176104674314E-4</v>
          </cell>
          <cell r="N966">
            <v>2.0919005752122999E-4</v>
          </cell>
          <cell r="O966">
            <v>3.7163459013897997E-4</v>
          </cell>
        </row>
        <row r="967">
          <cell r="A967" t="str">
            <v>ITOT-SWHHFOBR</v>
          </cell>
          <cell r="B967" t="str">
            <v>VAR_fout</v>
          </cell>
          <cell r="C967" t="str">
            <v>ITOT-SWH</v>
          </cell>
          <cell r="D967">
            <v>1.8458221716301442</v>
          </cell>
          <cell r="E967">
            <v>1.6474759761925897</v>
          </cell>
          <cell r="F967">
            <v>7.1728392221239291E-4</v>
          </cell>
          <cell r="G967">
            <v>9.7701195186359431E-5</v>
          </cell>
          <cell r="H967">
            <v>8.349029385745462E-5</v>
          </cell>
          <cell r="I967">
            <v>4.0360425129777811E-4</v>
          </cell>
          <cell r="J967">
            <v>2.6497740967651234E-4</v>
          </cell>
        </row>
        <row r="968">
          <cell r="A968" t="str">
            <v>ITOT-SWHHFOBR</v>
          </cell>
          <cell r="B968" t="str">
            <v>VAR_fout</v>
          </cell>
          <cell r="C968" t="str">
            <v>CO2_I</v>
          </cell>
          <cell r="D968">
            <v>210.21010495917301</v>
          </cell>
          <cell r="E968">
            <v>186.813416047168</v>
          </cell>
          <cell r="F968">
            <v>8.0813332616887806E-2</v>
          </cell>
          <cell r="G968">
            <v>1.0891048902424399E-2</v>
          </cell>
          <cell r="H968">
            <v>9.2094226906960404E-3</v>
          </cell>
          <cell r="I968">
            <v>4.40581638843578E-2</v>
          </cell>
          <cell r="J968">
            <v>2.8628621303294102E-2</v>
          </cell>
        </row>
        <row r="969">
          <cell r="A969" t="str">
            <v>ITOT-SWHHFOBR</v>
          </cell>
          <cell r="B969" t="str">
            <v>VAR_fin</v>
          </cell>
          <cell r="C969" t="str">
            <v>IHFO</v>
          </cell>
          <cell r="D969">
            <v>2.7300013631061466</v>
          </cell>
          <cell r="E969">
            <v>2.4261482603528322</v>
          </cell>
          <cell r="F969">
            <v>1.0495238002193224E-3</v>
          </cell>
          <cell r="G969">
            <v>1.414421935379797E-4</v>
          </cell>
          <cell r="H969">
            <v>1.1960289208696137E-4</v>
          </cell>
          <cell r="I969">
            <v>5.7218394655010184E-4</v>
          </cell>
          <cell r="J969">
            <v>3.7180027666615774E-4</v>
          </cell>
        </row>
        <row r="970">
          <cell r="A970" t="str">
            <v>ITOT-SWHHFOBR</v>
          </cell>
          <cell r="B970" t="str">
            <v>VAR_ncap</v>
          </cell>
          <cell r="C970" t="str">
            <v>-</v>
          </cell>
          <cell r="D970">
            <v>3.9004793358926102E-5</v>
          </cell>
          <cell r="E970">
            <v>4.7090381800223796E-6</v>
          </cell>
          <cell r="F970">
            <v>3.9148645674087996E-6</v>
          </cell>
          <cell r="G970">
            <v>2.9570389307429599E-6</v>
          </cell>
          <cell r="H970">
            <v>5.9338316905725598E-6</v>
          </cell>
          <cell r="I970">
            <v>3.2773429238557397E-5</v>
          </cell>
          <cell r="J970">
            <v>4.1468830089645404E-6</v>
          </cell>
          <cell r="K970">
            <v>2.6391525953592501E-6</v>
          </cell>
          <cell r="L970">
            <v>4.5271741148989403E-6</v>
          </cell>
          <cell r="M970">
            <v>4.0350584350954604E-6</v>
          </cell>
          <cell r="N970">
            <v>2.8075420958963901E-6</v>
          </cell>
          <cell r="O970">
            <v>1.43141558058492E-6</v>
          </cell>
        </row>
        <row r="971">
          <cell r="A971" t="str">
            <v>ITOT-SWHHFOBR</v>
          </cell>
          <cell r="B971" t="str">
            <v>VAR_cap</v>
          </cell>
          <cell r="C971" t="str">
            <v>-</v>
          </cell>
          <cell r="D971">
            <v>0.10075600479335893</v>
          </cell>
          <cell r="E971">
            <v>0.10071747717572066</v>
          </cell>
          <cell r="F971">
            <v>6.8056801752355844E-5</v>
          </cell>
          <cell r="G971">
            <v>9.3001108151108403E-6</v>
          </cell>
          <cell r="H971">
            <v>7.8737708144316354E-6</v>
          </cell>
          <cell r="I971">
            <v>3.8066550652835501E-5</v>
          </cell>
          <cell r="J971">
            <v>2.5110956074297804E-5</v>
          </cell>
          <cell r="K971">
            <v>-1.4731649433710997E-6</v>
          </cell>
          <cell r="L971">
            <v>-3.178822499061002E-7</v>
          </cell>
          <cell r="M971">
            <v>-2.025387231231501E-6</v>
          </cell>
          <cell r="N971">
            <v>-3.607076211109988E-7</v>
          </cell>
          <cell r="O971">
            <v>-3.1096104292651309E-6</v>
          </cell>
        </row>
        <row r="972">
          <cell r="A972" t="str">
            <v>RHSA-WHSTG-ELCHP</v>
          </cell>
          <cell r="B972" t="str">
            <v>VAR_fout</v>
          </cell>
          <cell r="C972" t="str">
            <v>RHSA-WHAELCH</v>
          </cell>
          <cell r="D972">
            <v>7.6104145386654501E-8</v>
          </cell>
          <cell r="E972">
            <v>9.1033378718865996E-8</v>
          </cell>
          <cell r="F972">
            <v>0.85053770872781986</v>
          </cell>
          <cell r="G972">
            <v>1.3177984792724429</v>
          </cell>
          <cell r="H972">
            <v>2.2343928025295283</v>
          </cell>
          <cell r="I972">
            <v>1.7093297793745619</v>
          </cell>
          <cell r="J972">
            <v>2.4791882123282618</v>
          </cell>
          <cell r="K972">
            <v>3.2744731468755792</v>
          </cell>
          <cell r="L972">
            <v>3.4885931776115338</v>
          </cell>
          <cell r="M972">
            <v>2.8405906856223631</v>
          </cell>
          <cell r="N972">
            <v>2.713331063799334</v>
          </cell>
          <cell r="O972">
            <v>3.2481382181312255</v>
          </cell>
        </row>
        <row r="973">
          <cell r="A973" t="str">
            <v>RHSA-WHSTG-ELCHP</v>
          </cell>
          <cell r="B973" t="str">
            <v>VAR_fin</v>
          </cell>
          <cell r="C973" t="str">
            <v>RHSA-WHAELCH</v>
          </cell>
          <cell r="D973">
            <v>2.318081798896068E-7</v>
          </cell>
          <cell r="E973">
            <v>1.1491787751168739E-7</v>
          </cell>
          <cell r="F973">
            <v>0.850573709214691</v>
          </cell>
          <cell r="G973">
            <v>1.3178402997815943</v>
          </cell>
          <cell r="H973">
            <v>2.2344686129020572</v>
          </cell>
          <cell r="I973">
            <v>1.7093850761733631</v>
          </cell>
          <cell r="J973">
            <v>2.4792666149885627</v>
          </cell>
          <cell r="K973">
            <v>3.2745842622552472</v>
          </cell>
          <cell r="L973">
            <v>3.4887131675441201</v>
          </cell>
          <cell r="M973">
            <v>2.8406966826689453</v>
          </cell>
          <cell r="N973">
            <v>2.7134420736238831</v>
          </cell>
          <cell r="O973">
            <v>3.2482572091385129</v>
          </cell>
        </row>
        <row r="974">
          <cell r="A974" t="str">
            <v>RHSA-WHSTG-ELCHP</v>
          </cell>
          <cell r="B974" t="str">
            <v>VAR_ncap</v>
          </cell>
          <cell r="C974" t="str">
            <v>-</v>
          </cell>
          <cell r="D974">
            <v>2.2595012904230798E-3</v>
          </cell>
          <cell r="E974">
            <v>5.5657728867084602E-2</v>
          </cell>
          <cell r="F974">
            <v>2.2008516267737799E-2</v>
          </cell>
          <cell r="G974">
            <v>4.0392509470864001E-2</v>
          </cell>
          <cell r="H974">
            <v>9.3434663740588397E-2</v>
          </cell>
          <cell r="I974">
            <v>2.3111170961041198E-2</v>
          </cell>
          <cell r="J974">
            <v>8.8994547856228304E-2</v>
          </cell>
          <cell r="K974">
            <v>0.15173362947194</v>
          </cell>
          <cell r="L974">
            <v>4.3426150717594897E-2</v>
          </cell>
          <cell r="M974">
            <v>7.3631481404253699E-2</v>
          </cell>
          <cell r="N974">
            <v>0.14119383784754999</v>
          </cell>
          <cell r="O974">
            <v>9.1820745490371294E-2</v>
          </cell>
        </row>
        <row r="975">
          <cell r="A975" t="str">
            <v>RHSA-WHSTG-ELCHP</v>
          </cell>
          <cell r="B975" t="str">
            <v>VAR_cap</v>
          </cell>
          <cell r="C975" t="str">
            <v>-</v>
          </cell>
          <cell r="D975">
            <v>2.2607408198261686E-3</v>
          </cell>
          <cell r="E975">
            <v>5.7911405453005146E-2</v>
          </cell>
          <cell r="F975">
            <v>7.9914090489921222E-2</v>
          </cell>
          <cell r="G975">
            <v>0.12029955052062201</v>
          </cell>
          <cell r="H975">
            <v>0.18489692786256673</v>
          </cell>
          <cell r="I975">
            <v>0.1538455745299773</v>
          </cell>
          <cell r="J975">
            <v>0.20552052590646874</v>
          </cell>
          <cell r="K975">
            <v>0.26378362035137515</v>
          </cell>
          <cell r="L975">
            <v>0.27582637638297947</v>
          </cell>
          <cell r="M975">
            <v>0.26869628634890624</v>
          </cell>
          <cell r="N975">
            <v>0.27122353566802504</v>
          </cell>
          <cell r="O975">
            <v>0.30654231915330643</v>
          </cell>
        </row>
        <row r="976">
          <cell r="A976" t="str">
            <v>ITOT-SWHSTG-ELCHP</v>
          </cell>
          <cell r="B976" t="str">
            <v>VAR_fout</v>
          </cell>
          <cell r="C976" t="str">
            <v>ITOT-SWHAELCH</v>
          </cell>
          <cell r="D976">
            <v>2.5324350252229519E-5</v>
          </cell>
          <cell r="E976">
            <v>9.2183112357727707E-6</v>
          </cell>
          <cell r="F976">
            <v>1.369287729832391E-3</v>
          </cell>
          <cell r="G976">
            <v>1.8263074203308678E-4</v>
          </cell>
          <cell r="H976">
            <v>2.0377673677816644E-4</v>
          </cell>
          <cell r="I976">
            <v>6.6529950972420843E-2</v>
          </cell>
          <cell r="J976">
            <v>5.6660502704663905E-2</v>
          </cell>
          <cell r="K976">
            <v>9.3600091708046949E-4</v>
          </cell>
          <cell r="L976">
            <v>0.69558529384871759</v>
          </cell>
          <cell r="M976">
            <v>1.4462349178250744E-3</v>
          </cell>
          <cell r="N976">
            <v>0.66556477288668492</v>
          </cell>
          <cell r="O976">
            <v>0.65885998317540095</v>
          </cell>
        </row>
        <row r="977">
          <cell r="A977" t="str">
            <v>ITOT-SWHSTG-ELCHP</v>
          </cell>
          <cell r="B977" t="str">
            <v>VAR_fin</v>
          </cell>
          <cell r="C977" t="str">
            <v>ITOT-SWHAELCH</v>
          </cell>
          <cell r="D977">
            <v>3.523035512601544E-5</v>
          </cell>
          <cell r="E977">
            <v>7.8692246792959036E-6</v>
          </cell>
          <cell r="F977">
            <v>1.7771802313154832E-3</v>
          </cell>
          <cell r="G977">
            <v>2.3478022458997018E-4</v>
          </cell>
          <cell r="H977">
            <v>2.5881645017107537E-4</v>
          </cell>
          <cell r="I977">
            <v>7.8299562899513273E-2</v>
          </cell>
          <cell r="J977">
            <v>6.477489424929013E-2</v>
          </cell>
          <cell r="K977">
            <v>1.0608751681896896E-3</v>
          </cell>
          <cell r="L977">
            <v>0.77292377597270068</v>
          </cell>
          <cell r="M977">
            <v>1.6370859347807044E-3</v>
          </cell>
          <cell r="N977">
            <v>0.7395824558479166</v>
          </cell>
          <cell r="O977">
            <v>0.73213332718391688</v>
          </cell>
        </row>
        <row r="978">
          <cell r="A978" t="str">
            <v>ITOT-SWHSTG-ELCHP</v>
          </cell>
          <cell r="B978" t="str">
            <v>VAR_ncap</v>
          </cell>
          <cell r="C978" t="str">
            <v>-</v>
          </cell>
          <cell r="D978">
            <v>7.0690909916677801E-3</v>
          </cell>
          <cell r="E978">
            <v>1.08949626757966E-2</v>
          </cell>
          <cell r="F978">
            <v>2.8138193729363801E-2</v>
          </cell>
          <cell r="G978">
            <v>3.00106168520561E-2</v>
          </cell>
          <cell r="H978">
            <v>3.9911907546464898E-2</v>
          </cell>
          <cell r="I978">
            <v>3.5333268630832498E-2</v>
          </cell>
          <cell r="J978">
            <v>4.2492557728827401E-2</v>
          </cell>
          <cell r="K978">
            <v>7.3542309602864994E-2</v>
          </cell>
          <cell r="L978">
            <v>3.2251192265851401E-2</v>
          </cell>
          <cell r="M978">
            <v>6.46872495296789E-2</v>
          </cell>
          <cell r="N978">
            <v>6.9608612229272698E-2</v>
          </cell>
          <cell r="O978">
            <v>3.4940097821301398E-2</v>
          </cell>
        </row>
        <row r="979">
          <cell r="A979" t="str">
            <v>ITOT-SWHSTG-ELCHP</v>
          </cell>
          <cell r="B979" t="str">
            <v>VAR_cap</v>
          </cell>
          <cell r="C979" t="str">
            <v>-</v>
          </cell>
          <cell r="D979">
            <v>7.0690909916677801E-3</v>
          </cell>
          <cell r="E979">
            <v>1.7935637276744496E-2</v>
          </cell>
          <cell r="F979">
            <v>4.606992808882631E-2</v>
          </cell>
          <cell r="G979">
            <v>7.6084144374251497E-2</v>
          </cell>
          <cell r="H979">
            <v>0.10541922102393302</v>
          </cell>
          <cell r="I979">
            <v>0.10542816555095788</v>
          </cell>
          <cell r="J979">
            <v>0.11771779105677702</v>
          </cell>
          <cell r="K979">
            <v>0.15130532419304099</v>
          </cell>
          <cell r="L979">
            <v>0.14799168233218854</v>
          </cell>
          <cell r="M979">
            <v>0.17038141774987553</v>
          </cell>
          <cell r="N979">
            <v>0.16921543610712711</v>
          </cell>
          <cell r="O979">
            <v>0.16914187943006403</v>
          </cell>
        </row>
        <row r="980">
          <cell r="A980" t="str">
            <v>D-RHNS_LTH_CHPWOD</v>
          </cell>
          <cell r="B980" t="str">
            <v>VAR_fout</v>
          </cell>
          <cell r="C980" t="str">
            <v>RHNS_LTH_CHPWOD_ON</v>
          </cell>
          <cell r="D980">
            <v>3.8063394339999792E-6</v>
          </cell>
          <cell r="E980">
            <v>7.6440145186654481E-6</v>
          </cell>
          <cell r="F980">
            <v>2.523657355959367E-6</v>
          </cell>
          <cell r="G980">
            <v>2.5236541916217621E-4</v>
          </cell>
          <cell r="H980">
            <v>4.8944735996120955E-4</v>
          </cell>
          <cell r="I980">
            <v>2.0540153757514805E-3</v>
          </cell>
          <cell r="J980">
            <v>1.888046860173001E-3</v>
          </cell>
          <cell r="K980">
            <v>3.0890304014650426E-3</v>
          </cell>
          <cell r="L980">
            <v>1.2522811653700855E-3</v>
          </cell>
          <cell r="M980">
            <v>1.162580227489591E-3</v>
          </cell>
          <cell r="N980">
            <v>5.2718472655381363E-4</v>
          </cell>
          <cell r="O980">
            <v>1.7803798813362829E-3</v>
          </cell>
        </row>
        <row r="981">
          <cell r="A981" t="str">
            <v>D-RHNS_LTH_CHPWOD</v>
          </cell>
          <cell r="B981" t="str">
            <v>VAR_fout</v>
          </cell>
          <cell r="C981" t="str">
            <v>RHSA_LTH</v>
          </cell>
          <cell r="D981">
            <v>4.5410776459111209E-6</v>
          </cell>
          <cell r="E981">
            <v>9.0726013592442942E-6</v>
          </cell>
          <cell r="F981">
            <v>7.9441178821924401E-6</v>
          </cell>
          <cell r="G981">
            <v>3.7155453365261029E-5</v>
          </cell>
          <cell r="H981">
            <v>2.5750449399828734E-5</v>
          </cell>
          <cell r="I981">
            <v>1.273699222917181E-4</v>
          </cell>
          <cell r="J981">
            <v>6.3845784343276183E-5</v>
          </cell>
          <cell r="K981">
            <v>4.5735323559281156E-5</v>
          </cell>
          <cell r="L981">
            <v>1.9460470172534463E-4</v>
          </cell>
          <cell r="M981">
            <v>8.8600944444805598E-6</v>
          </cell>
          <cell r="N981">
            <v>1.2423470420503831E-4</v>
          </cell>
          <cell r="O981">
            <v>1.6475584955570202E-5</v>
          </cell>
        </row>
        <row r="982">
          <cell r="A982" t="str">
            <v>D-RHNS_LTH_CHPWOD</v>
          </cell>
          <cell r="B982" t="str">
            <v>VAR_fout</v>
          </cell>
          <cell r="C982" t="str">
            <v>LTH</v>
          </cell>
          <cell r="I982">
            <v>3.9346553113602372E-6</v>
          </cell>
          <cell r="J982">
            <v>2.4015551401610831E-6</v>
          </cell>
          <cell r="K982">
            <v>5.0163781694295819E-6</v>
          </cell>
          <cell r="L982">
            <v>2.3187360520791436E-6</v>
          </cell>
          <cell r="M982">
            <v>2.202334761051618E-6</v>
          </cell>
          <cell r="N982">
            <v>8.8186901072707562E-7</v>
          </cell>
          <cell r="O982">
            <v>5.2514690032681841E-6</v>
          </cell>
        </row>
        <row r="983">
          <cell r="A983" t="str">
            <v>D-RHNS_LTH_CHPWOD</v>
          </cell>
          <cell r="B983" t="str">
            <v>VAR_fin</v>
          </cell>
          <cell r="C983" t="str">
            <v>RHNS_LTH_CHPWOD</v>
          </cell>
          <cell r="D983">
            <v>8.3474170799110963E-6</v>
          </cell>
          <cell r="E983">
            <v>1.6957997548960546E-5</v>
          </cell>
          <cell r="F983">
            <v>1.0809053703016895E-5</v>
          </cell>
          <cell r="G983">
            <v>2.8975251518808138E-4</v>
          </cell>
          <cell r="H983">
            <v>5.157479678290825E-4</v>
          </cell>
          <cell r="I983">
            <v>2.1856433327090644E-3</v>
          </cell>
          <cell r="J983">
            <v>1.9553451590566353E-3</v>
          </cell>
          <cell r="K983">
            <v>3.1402626817293678E-3</v>
          </cell>
          <cell r="L983">
            <v>1.4501359830926533E-3</v>
          </cell>
          <cell r="M983">
            <v>1.1746777751239566E-3</v>
          </cell>
          <cell r="N983">
            <v>6.5335206377554393E-4</v>
          </cell>
          <cell r="O983">
            <v>1.8026361971521362E-3</v>
          </cell>
        </row>
        <row r="984">
          <cell r="A984" t="str">
            <v>D-SBIO</v>
          </cell>
          <cell r="B984" t="str">
            <v>VAR_fout</v>
          </cell>
          <cell r="C984" t="str">
            <v>SBIO</v>
          </cell>
          <cell r="D984">
            <v>4.0476722426901457</v>
          </cell>
          <cell r="E984">
            <v>4.5832831577482791</v>
          </cell>
          <cell r="F984">
            <v>4.5976205332962747</v>
          </cell>
          <cell r="G984">
            <v>4.5771957468544002</v>
          </cell>
          <cell r="H984">
            <v>6.1282202273119868</v>
          </cell>
          <cell r="I984">
            <v>8.1200124619183249</v>
          </cell>
          <cell r="J984">
            <v>14.855241988008778</v>
          </cell>
          <cell r="K984">
            <v>19.073835452906529</v>
          </cell>
          <cell r="L984">
            <v>23.99962726515129</v>
          </cell>
          <cell r="M984">
            <v>29.825371244220229</v>
          </cell>
          <cell r="N984">
            <v>32.091970921797234</v>
          </cell>
          <cell r="O984">
            <v>32.092059502047711</v>
          </cell>
        </row>
        <row r="985">
          <cell r="A985" t="str">
            <v>D-SBIO</v>
          </cell>
          <cell r="B985" t="str">
            <v>VAR_fin</v>
          </cell>
          <cell r="C985" t="str">
            <v>BIO</v>
          </cell>
          <cell r="D985">
            <v>4.0476722426901457</v>
          </cell>
          <cell r="E985">
            <v>4.5832831577482791</v>
          </cell>
          <cell r="F985">
            <v>4.5976205332962747</v>
          </cell>
          <cell r="G985">
            <v>4.5771957468544002</v>
          </cell>
          <cell r="H985">
            <v>6.1282202273119868</v>
          </cell>
          <cell r="I985">
            <v>8.1200124619183249</v>
          </cell>
          <cell r="J985">
            <v>14.855241988008778</v>
          </cell>
          <cell r="K985">
            <v>19.073835452906529</v>
          </cell>
          <cell r="L985">
            <v>23.99962726515129</v>
          </cell>
          <cell r="M985">
            <v>29.825371244220229</v>
          </cell>
          <cell r="N985">
            <v>32.091970921797234</v>
          </cell>
          <cell r="O985">
            <v>32.092059502047711</v>
          </cell>
        </row>
        <row r="986">
          <cell r="A986" t="str">
            <v>RHEM-SHDEM</v>
          </cell>
          <cell r="B986" t="str">
            <v>VAR_fout</v>
          </cell>
          <cell r="C986" t="str">
            <v>RHEM-SHD</v>
          </cell>
          <cell r="D986">
            <v>66.986774791699034</v>
          </cell>
          <cell r="E986">
            <v>66.832236554610816</v>
          </cell>
          <cell r="F986">
            <v>66.89351301888513</v>
          </cell>
          <cell r="G986">
            <v>65.75912460796016</v>
          </cell>
          <cell r="H986">
            <v>65.029824014067131</v>
          </cell>
          <cell r="I986">
            <v>64.496684553178937</v>
          </cell>
          <cell r="J986">
            <v>63.191765114852537</v>
          </cell>
          <cell r="K986">
            <v>62.757584661612597</v>
          </cell>
          <cell r="L986">
            <v>60.714862081499298</v>
          </cell>
          <cell r="M986">
            <v>58.670602785372012</v>
          </cell>
          <cell r="N986">
            <v>58.688826299205019</v>
          </cell>
          <cell r="O986">
            <v>49.554861160532084</v>
          </cell>
        </row>
        <row r="987">
          <cell r="A987" t="str">
            <v>RHEM-SHDEM</v>
          </cell>
          <cell r="B987" t="str">
            <v>VAR_fin</v>
          </cell>
          <cell r="C987" t="str">
            <v>RHEM-SHNST</v>
          </cell>
          <cell r="D987">
            <v>1.5547635847543531E-6</v>
          </cell>
          <cell r="E987">
            <v>1.9100909010583812E-5</v>
          </cell>
          <cell r="F987">
            <v>7.626061705359019E-4</v>
          </cell>
          <cell r="G987">
            <v>3.0768778915513686E-4</v>
          </cell>
          <cell r="H987">
            <v>1.7211058991400856E-3</v>
          </cell>
          <cell r="I987">
            <v>1.7132912827301911E-3</v>
          </cell>
          <cell r="J987">
            <v>1.0392361502046006E-2</v>
          </cell>
          <cell r="K987">
            <v>1.5139193948558233E-4</v>
          </cell>
          <cell r="L987">
            <v>1.6945514000199944E-4</v>
          </cell>
          <cell r="M987">
            <v>4.8114663010278592E-4</v>
          </cell>
          <cell r="N987">
            <v>3.2666433059414126E-4</v>
          </cell>
          <cell r="O987">
            <v>2.0962986613302747E-3</v>
          </cell>
        </row>
        <row r="988">
          <cell r="A988" t="str">
            <v>RHEM-SHDEM</v>
          </cell>
          <cell r="B988" t="str">
            <v>VAR_fin</v>
          </cell>
          <cell r="C988" t="str">
            <v>RHEM-SHPLT</v>
          </cell>
          <cell r="D988">
            <v>1.3987158220507259</v>
          </cell>
          <cell r="E988">
            <v>1.6077817253005526</v>
          </cell>
          <cell r="F988">
            <v>1.6071505456960191</v>
          </cell>
          <cell r="G988">
            <v>1.6074979077456295</v>
          </cell>
          <cell r="H988">
            <v>1.6063724246874425</v>
          </cell>
          <cell r="I988">
            <v>1.6066293926854083</v>
          </cell>
          <cell r="J988">
            <v>1.6033038090026535</v>
          </cell>
          <cell r="K988">
            <v>1.6077086651561794</v>
          </cell>
          <cell r="L988">
            <v>1.6076931172595201</v>
          </cell>
          <cell r="M988">
            <v>1.6074874499705125</v>
          </cell>
          <cell r="N988">
            <v>1.6075940973259795</v>
          </cell>
          <cell r="O988">
            <v>1.6057612580402389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RHEM-SHNGAH</v>
          </cell>
          <cell r="D989">
            <v>1.2222477166778436E-2</v>
          </cell>
          <cell r="E989">
            <v>1.9789646079207253E-6</v>
          </cell>
          <cell r="F989">
            <v>1.4567019300671376E-3</v>
          </cell>
          <cell r="G989">
            <v>1.045388015256078E-3</v>
          </cell>
          <cell r="H989">
            <v>1.2094073422734399</v>
          </cell>
          <cell r="I989">
            <v>1.3195435761728351</v>
          </cell>
          <cell r="J989">
            <v>1.317774426399102</v>
          </cell>
          <cell r="K989">
            <v>4.0747796826285443</v>
          </cell>
          <cell r="L989">
            <v>3.9816822005332781</v>
          </cell>
          <cell r="M989">
            <v>3.9814542314512487</v>
          </cell>
          <cell r="N989">
            <v>3.9815654096209658</v>
          </cell>
          <cell r="O989">
            <v>3.9794256490262856</v>
          </cell>
        </row>
        <row r="990">
          <cell r="A990" t="str">
            <v>RHEM-SHDEM</v>
          </cell>
          <cell r="B990" t="str">
            <v>VAR_fin</v>
          </cell>
          <cell r="C990" t="str">
            <v>RHEM-SHLTHC-WOD</v>
          </cell>
          <cell r="D990">
            <v>2.9099646384238161E-3</v>
          </cell>
          <cell r="E990">
            <v>3.7658956941103613E-6</v>
          </cell>
          <cell r="G990">
            <v>6.5298348601295069E-4</v>
          </cell>
          <cell r="H990">
            <v>3.5110324239039838E-3</v>
          </cell>
          <cell r="I990">
            <v>0.40305199683024778</v>
          </cell>
          <cell r="J990">
            <v>0.50910596891996174</v>
          </cell>
          <cell r="K990">
            <v>0.50091489186368587</v>
          </cell>
          <cell r="L990">
            <v>0.50036399102335027</v>
          </cell>
          <cell r="M990">
            <v>0.4941408536312733</v>
          </cell>
          <cell r="N990">
            <v>0.4974709613015994</v>
          </cell>
          <cell r="O990">
            <v>0.40184889684419206</v>
          </cell>
        </row>
        <row r="991">
          <cell r="A991" t="str">
            <v>RHEM-SHDEM</v>
          </cell>
          <cell r="B991" t="str">
            <v>VAR_fin</v>
          </cell>
          <cell r="C991" t="str">
            <v>RHEM-SHSOL</v>
          </cell>
          <cell r="D991">
            <v>0.40610590908248523</v>
          </cell>
          <cell r="E991">
            <v>0.47088114980404516</v>
          </cell>
          <cell r="F991">
            <v>0.47010805884625567</v>
          </cell>
          <cell r="G991">
            <v>0.47048529528787708</v>
          </cell>
          <cell r="H991">
            <v>0.45017085121919131</v>
          </cell>
          <cell r="I991">
            <v>0.46574886083186806</v>
          </cell>
          <cell r="J991">
            <v>0.44222524055675017</v>
          </cell>
          <cell r="K991">
            <v>1.4080633587566456</v>
          </cell>
          <cell r="L991">
            <v>1.4544765035806666</v>
          </cell>
          <cell r="M991">
            <v>1.4437843776141766</v>
          </cell>
          <cell r="N991">
            <v>1.4643527603829838</v>
          </cell>
          <cell r="O991">
            <v>0.73378231217294065</v>
          </cell>
        </row>
        <row r="992">
          <cell r="A992" t="str">
            <v>RHEM-SHDEM</v>
          </cell>
          <cell r="B992" t="str">
            <v>VAR_fin</v>
          </cell>
          <cell r="C992" t="str">
            <v>RHEM-SHLTHD</v>
          </cell>
          <cell r="D992">
            <v>2.0349357668945882</v>
          </cell>
          <cell r="E992">
            <v>3.7887058675255894</v>
          </cell>
          <cell r="F992">
            <v>4.0555936236224523</v>
          </cell>
          <cell r="G992">
            <v>3.1657570663037018</v>
          </cell>
          <cell r="H992">
            <v>3.1100728843937153</v>
          </cell>
          <cell r="I992">
            <v>3.6562968090191115</v>
          </cell>
          <cell r="J992">
            <v>2.7938955421237388</v>
          </cell>
          <cell r="K992">
            <v>3.7017597291327533</v>
          </cell>
          <cell r="L992">
            <v>3.5656777592784055</v>
          </cell>
          <cell r="M992">
            <v>3.4288915494805758</v>
          </cell>
          <cell r="N992">
            <v>3.4302898196943015</v>
          </cell>
          <cell r="O992">
            <v>2.2729041270671666</v>
          </cell>
        </row>
        <row r="993">
          <cell r="A993" t="str">
            <v>RHEM-SHDEM</v>
          </cell>
          <cell r="B993" t="str">
            <v>VAR_fin</v>
          </cell>
          <cell r="C993" t="str">
            <v>RHEM-SHNGA</v>
          </cell>
          <cell r="D993">
            <v>18.973106412119385</v>
          </cell>
          <cell r="E993">
            <v>18.843054545740401</v>
          </cell>
          <cell r="F993">
            <v>19.105251334432694</v>
          </cell>
          <cell r="G993">
            <v>19.10564015658619</v>
          </cell>
          <cell r="H993">
            <v>17.498375691756383</v>
          </cell>
          <cell r="I993">
            <v>16.011803471182748</v>
          </cell>
          <cell r="J993">
            <v>15.63265433810783</v>
          </cell>
          <cell r="K993">
            <v>6.8033095417547944</v>
          </cell>
          <cell r="L993">
            <v>4.4043164623017796</v>
          </cell>
          <cell r="M993">
            <v>4.0859418359849204</v>
          </cell>
          <cell r="N993">
            <v>4.0860471123369768</v>
          </cell>
          <cell r="O993">
            <v>3.2021822774213504</v>
          </cell>
        </row>
        <row r="994">
          <cell r="A994" t="str">
            <v>RHEM-SHDEM</v>
          </cell>
          <cell r="B994" t="str">
            <v>VAR_fin</v>
          </cell>
          <cell r="C994" t="str">
            <v>RHEM-SHELCB</v>
          </cell>
          <cell r="D994">
            <v>4.6112998433072105</v>
          </cell>
          <cell r="E994">
            <v>3.7236976590961453</v>
          </cell>
          <cell r="F994">
            <v>4.0197887670135524</v>
          </cell>
          <cell r="G994">
            <v>2.244361952709593</v>
          </cell>
          <cell r="H994">
            <v>1.6155375079256047</v>
          </cell>
          <cell r="I994">
            <v>1.0200815281806768</v>
          </cell>
          <cell r="J994">
            <v>0.68623880798675196</v>
          </cell>
          <cell r="K994">
            <v>0.36603125713939089</v>
          </cell>
          <cell r="L994">
            <v>1.3572354983480102</v>
          </cell>
          <cell r="M994">
            <v>1.8246469751426704</v>
          </cell>
          <cell r="N994">
            <v>1.8298411555143697</v>
          </cell>
          <cell r="O994">
            <v>0.3006687038263669</v>
          </cell>
        </row>
        <row r="995">
          <cell r="A995" t="str">
            <v>RHEM-SHDEM</v>
          </cell>
          <cell r="B995" t="str">
            <v>VAR_fin</v>
          </cell>
          <cell r="C995" t="str">
            <v>RHEM-SHELCH</v>
          </cell>
          <cell r="D995">
            <v>9.8800968179874999</v>
          </cell>
          <cell r="E995">
            <v>11.65517870068248</v>
          </cell>
          <cell r="F995">
            <v>11.654369053974252</v>
          </cell>
          <cell r="G995">
            <v>16.8057901581886</v>
          </cell>
          <cell r="H995">
            <v>22.998047357827694</v>
          </cell>
          <cell r="I995">
            <v>24.456502919206557</v>
          </cell>
          <cell r="J995">
            <v>28.010506837266746</v>
          </cell>
          <cell r="K995">
            <v>32.305201908613071</v>
          </cell>
          <cell r="L995">
            <v>32.398229890933202</v>
          </cell>
          <cell r="M995">
            <v>32.397952071539954</v>
          </cell>
          <cell r="N995">
            <v>32.398086310497831</v>
          </cell>
          <cell r="O995">
            <v>32.395372303139027</v>
          </cell>
        </row>
        <row r="996">
          <cell r="A996" t="str">
            <v>RHEM-SHDEM</v>
          </cell>
          <cell r="B996" t="str">
            <v>VAR_fin</v>
          </cell>
          <cell r="C996" t="str">
            <v>RHEM-SHLFO</v>
          </cell>
          <cell r="D996">
            <v>23.408257034968774</v>
          </cell>
          <cell r="E996">
            <v>18.507611013567224</v>
          </cell>
          <cell r="F996">
            <v>18.63297359538765</v>
          </cell>
          <cell r="G996">
            <v>16.214276123487458</v>
          </cell>
          <cell r="H996">
            <v>10.456487955103473</v>
          </cell>
          <cell r="I996">
            <v>6.4042540087810531</v>
          </cell>
          <cell r="J996">
            <v>3.3877188720946108</v>
          </cell>
          <cell r="K996">
            <v>3.4006042344313507</v>
          </cell>
          <cell r="L996">
            <v>2.9600367968516519</v>
          </cell>
          <cell r="M996">
            <v>1.0118268402808406</v>
          </cell>
          <cell r="N996">
            <v>1.0119299700658073</v>
          </cell>
          <cell r="O996">
            <v>3.5952695639456622E-3</v>
          </cell>
        </row>
        <row r="997">
          <cell r="A997" t="str">
            <v>RHEM-SHDEM</v>
          </cell>
          <cell r="B997" t="str">
            <v>VAR_fin</v>
          </cell>
          <cell r="C997" t="str">
            <v>RHEM-SHCON</v>
          </cell>
          <cell r="D997">
            <v>1.4662991310513411</v>
          </cell>
          <cell r="E997">
            <v>3.4917116165880961</v>
          </cell>
          <cell r="F997">
            <v>3.4914962528109839</v>
          </cell>
          <cell r="G997">
            <v>3.4915653706698984</v>
          </cell>
          <cell r="H997">
            <v>3.6952334598683905</v>
          </cell>
          <cell r="I997">
            <v>7.3426980805596411</v>
          </cell>
          <cell r="J997">
            <v>7.3426067408348334</v>
          </cell>
          <cell r="K997">
            <v>7.3427835631343106</v>
          </cell>
          <cell r="L997">
            <v>7.3427090998575961</v>
          </cell>
          <cell r="M997">
            <v>7.3426650309092016</v>
          </cell>
          <cell r="N997">
            <v>7.3415236239492314</v>
          </cell>
          <cell r="O997">
            <v>3.8200549633776402</v>
          </cell>
        </row>
        <row r="998">
          <cell r="A998" t="str">
            <v>RHEM-SHDEM</v>
          </cell>
          <cell r="B998" t="str">
            <v>VAR_fin</v>
          </cell>
          <cell r="C998" t="str">
            <v>RHEM-SHWOD</v>
          </cell>
          <cell r="D998">
            <v>4.7274418287928377</v>
          </cell>
          <cell r="E998">
            <v>4.7437020400200725</v>
          </cell>
          <cell r="F998">
            <v>3.6309684055461777</v>
          </cell>
          <cell r="G998">
            <v>2.4264210862909485</v>
          </cell>
          <cell r="H998">
            <v>2.16202565411916</v>
          </cell>
          <cell r="I998">
            <v>1.7163146516717545</v>
          </cell>
          <cell r="J998">
            <v>1.4519654447094055</v>
          </cell>
          <cell r="K998">
            <v>1.246478617731174</v>
          </cell>
          <cell r="L998">
            <v>1.1412511295915011</v>
          </cell>
          <cell r="M998">
            <v>1.0481372384690955</v>
          </cell>
          <cell r="N998">
            <v>1.0368509547568459</v>
          </cell>
          <cell r="O998">
            <v>0.7462522358069742</v>
          </cell>
        </row>
        <row r="999">
          <cell r="A999" t="str">
            <v>RHEM-SHDEM</v>
          </cell>
          <cell r="B999" t="str">
            <v>VAR_fin</v>
          </cell>
          <cell r="C999" t="str">
            <v>RHEM-SHLTHC-NGA</v>
          </cell>
          <cell r="D999">
            <v>6.5597237939028108E-2</v>
          </cell>
          <cell r="E999">
            <v>9.1798862414405383E-5</v>
          </cell>
          <cell r="F999">
            <v>0.22382840044706301</v>
          </cell>
          <cell r="G999">
            <v>0.22545484184846112</v>
          </cell>
          <cell r="H999">
            <v>0.22304030546427747</v>
          </cell>
          <cell r="I999">
            <v>9.2216855866656108E-2</v>
          </cell>
          <cell r="J999">
            <v>3.5974531702182575E-3</v>
          </cell>
          <cell r="K999">
            <v>2.5978752131468964E-5</v>
          </cell>
          <cell r="L999">
            <v>1.1502658476646075E-3</v>
          </cell>
          <cell r="M999">
            <v>3.4646964466392449E-3</v>
          </cell>
          <cell r="N999">
            <v>3.0744967874007474E-3</v>
          </cell>
          <cell r="O999">
            <v>9.1208676841688846E-2</v>
          </cell>
        </row>
        <row r="1000">
          <cell r="A1000" t="str">
            <v>ITOT-SWHH2BR</v>
          </cell>
          <cell r="B1000" t="str">
            <v>VAR_fout</v>
          </cell>
          <cell r="C1000" t="str">
            <v>ITOT-SWH</v>
          </cell>
          <cell r="G1000">
            <v>1.9258015156619051E-2</v>
          </cell>
          <cell r="H1000">
            <v>8.1103036383102296</v>
          </cell>
          <cell r="I1000">
            <v>8.1103031778748136</v>
          </cell>
          <cell r="J1000">
            <v>8.1103059043501702</v>
          </cell>
          <cell r="K1000">
            <v>14.277632512119732</v>
          </cell>
          <cell r="L1000">
            <v>14.277597496770657</v>
          </cell>
          <cell r="M1000">
            <v>14.277599526907359</v>
          </cell>
          <cell r="N1000">
            <v>14.277584898355631</v>
          </cell>
          <cell r="O1000">
            <v>14.277590316550748</v>
          </cell>
        </row>
        <row r="1001">
          <cell r="A1001" t="str">
            <v>ITOT-SWHH2BR</v>
          </cell>
          <cell r="B1001" t="str">
            <v>VAR_fin</v>
          </cell>
          <cell r="C1001" t="str">
            <v>IH2</v>
          </cell>
          <cell r="G1001">
            <v>2.3922901201452948E-2</v>
          </cell>
          <cell r="H1001">
            <v>10.052871329698922</v>
          </cell>
          <cell r="I1001">
            <v>10.030968284634389</v>
          </cell>
          <cell r="J1001">
            <v>10.009164406709662</v>
          </cell>
          <cell r="K1001">
            <v>17.582217953929476</v>
          </cell>
          <cell r="L1001">
            <v>17.574550024972158</v>
          </cell>
          <cell r="M1001">
            <v>17.566934323971779</v>
          </cell>
          <cell r="N1001">
            <v>17.559304734896166</v>
          </cell>
          <cell r="O1001">
            <v>17.551706398462144</v>
          </cell>
        </row>
        <row r="1002">
          <cell r="A1002" t="str">
            <v>ITOT-SWHH2BR</v>
          </cell>
          <cell r="B1002" t="str">
            <v>VAR_ncap</v>
          </cell>
          <cell r="C1002" t="str">
            <v>-</v>
          </cell>
          <cell r="G1002">
            <v>1.5128728329236701E-3</v>
          </cell>
          <cell r="H1002">
            <v>0.849448222764978</v>
          </cell>
          <cell r="I1002">
            <v>4.5956359412687004E-6</v>
          </cell>
          <cell r="J1002">
            <v>9.1004333875752008E-6</v>
          </cell>
          <cell r="K1002">
            <v>1.0448448672125401</v>
          </cell>
          <cell r="L1002">
            <v>0.134604893771544</v>
          </cell>
          <cell r="M1002">
            <v>1.9525808106908401E-2</v>
          </cell>
          <cell r="N1002">
            <v>0.90707407121985395</v>
          </cell>
          <cell r="O1002">
            <v>0.28894294881888599</v>
          </cell>
        </row>
        <row r="1003">
          <cell r="A1003" t="str">
            <v>ITOT-SWHH2BR</v>
          </cell>
          <cell r="B1003" t="str">
            <v>VAR_cap</v>
          </cell>
          <cell r="C1003" t="str">
            <v>-</v>
          </cell>
          <cell r="G1003">
            <v>1.5128728329236701E-3</v>
          </cell>
          <cell r="H1003">
            <v>0.85096039762062436</v>
          </cell>
          <cell r="I1003">
            <v>0.73558105392668804</v>
          </cell>
          <cell r="J1003">
            <v>0.73555698442957795</v>
          </cell>
          <cell r="K1003">
            <v>1.0448534028698224</v>
          </cell>
          <cell r="L1003">
            <v>1.1794528802238473</v>
          </cell>
          <cell r="M1003">
            <v>1.1989638510787006</v>
          </cell>
          <cell r="N1003">
            <v>1.2035812703261093</v>
          </cell>
          <cell r="O1003">
            <v>1.2155301935280991</v>
          </cell>
        </row>
        <row r="1004">
          <cell r="A1004" t="str">
            <v>RHNS-SHSTG-ELC</v>
          </cell>
          <cell r="B1004" t="str">
            <v>VAR_fout</v>
          </cell>
          <cell r="C1004" t="str">
            <v>RHNS-SHAELCB</v>
          </cell>
          <cell r="E1004">
            <v>2.1602361459105999E-8</v>
          </cell>
          <cell r="F1004">
            <v>8.4059846481463578E-3</v>
          </cell>
          <cell r="G1004">
            <v>6.5508236507628677E-5</v>
          </cell>
          <cell r="H1004">
            <v>2.9001300483139685E-5</v>
          </cell>
          <cell r="I1004">
            <v>9.4070886288583077E-6</v>
          </cell>
          <cell r="J1004">
            <v>4.0674355405633455E-5</v>
          </cell>
          <cell r="K1004">
            <v>3.6107987760617587E-5</v>
          </cell>
          <cell r="L1004">
            <v>3.105920839758823E-5</v>
          </cell>
          <cell r="M1004">
            <v>4.6386557338773419E-5</v>
          </cell>
          <cell r="N1004">
            <v>4.8408727918009805E-5</v>
          </cell>
          <cell r="O1004">
            <v>7.5928867855176716E-5</v>
          </cell>
        </row>
        <row r="1005">
          <cell r="A1005" t="str">
            <v>RHNS-SHSTG-ELC</v>
          </cell>
          <cell r="B1005" t="str">
            <v>VAR_fin</v>
          </cell>
          <cell r="C1005" t="str">
            <v>RHNS-SHAELCB</v>
          </cell>
          <cell r="E1005">
            <v>4.33650477987367E-8</v>
          </cell>
          <cell r="F1005">
            <v>8.4059281429830542E-3</v>
          </cell>
          <cell r="G1005">
            <v>6.4931784378383933E-5</v>
          </cell>
          <cell r="H1005">
            <v>2.9019302723728752E-5</v>
          </cell>
          <cell r="I1005">
            <v>9.298805462773244E-6</v>
          </cell>
          <cell r="J1005">
            <v>4.054304081875187E-5</v>
          </cell>
          <cell r="K1005">
            <v>3.6048627702431324E-5</v>
          </cell>
          <cell r="L1005">
            <v>3.0766799165975349E-5</v>
          </cell>
          <cell r="M1005">
            <v>4.6456852791547703E-5</v>
          </cell>
          <cell r="N1005">
            <v>4.84839386202004E-5</v>
          </cell>
          <cell r="O1005">
            <v>7.5929348617529292E-5</v>
          </cell>
        </row>
        <row r="1006">
          <cell r="A1006" t="str">
            <v>RHNS-SHSTG-ELC</v>
          </cell>
          <cell r="B1006" t="str">
            <v>VAR_ncap</v>
          </cell>
          <cell r="C1006" t="str">
            <v>-</v>
          </cell>
          <cell r="D1006">
            <v>3.1665145009650503E-5</v>
          </cell>
          <cell r="E1006">
            <v>9.1755424089931504E-4</v>
          </cell>
          <cell r="F1006">
            <v>8.8515946812328906E-6</v>
          </cell>
          <cell r="G1006">
            <v>3.4674616965045401E-6</v>
          </cell>
          <cell r="H1006">
            <v>5.1955239145404102E-6</v>
          </cell>
          <cell r="I1006">
            <v>2.6126526872214E-6</v>
          </cell>
          <cell r="J1006">
            <v>1.0543981628835301E-5</v>
          </cell>
          <cell r="K1006">
            <v>1.02052531663303E-5</v>
          </cell>
          <cell r="L1006">
            <v>8.6651195927872207E-6</v>
          </cell>
          <cell r="M1006">
            <v>1.4922463707324201E-5</v>
          </cell>
          <cell r="N1006">
            <v>1.09312728085044E-5</v>
          </cell>
          <cell r="O1006">
            <v>1.97748834000763E-5</v>
          </cell>
        </row>
        <row r="1007">
          <cell r="A1007" t="str">
            <v>RHNS-SHSTG-ELC</v>
          </cell>
          <cell r="B1007" t="str">
            <v>VAR_cap</v>
          </cell>
          <cell r="C1007" t="str">
            <v>-</v>
          </cell>
          <cell r="D1007">
            <v>3.1665145009650503E-5</v>
          </cell>
          <cell r="E1007">
            <v>9.4791884567418635E-4</v>
          </cell>
          <cell r="F1007">
            <v>9.5366349363900315E-4</v>
          </cell>
          <cell r="G1007">
            <v>1.7918702990410039E-5</v>
          </cell>
          <cell r="H1007">
            <v>1.020759709058301E-5</v>
          </cell>
          <cell r="I1007">
            <v>3.6564553220865193E-6</v>
          </cell>
          <cell r="J1007">
            <v>1.0687605398575961E-5</v>
          </cell>
          <cell r="K1007">
            <v>1.0458541953705302E-5</v>
          </cell>
          <cell r="L1007">
            <v>9.1840788899444992E-6</v>
          </cell>
          <cell r="M1007">
            <v>1.5743855679166603E-5</v>
          </cell>
          <cell r="N1007">
            <v>1.5714924286043301E-5</v>
          </cell>
          <cell r="O1007">
            <v>2.6154802315837303E-5</v>
          </cell>
        </row>
        <row r="1008">
          <cell r="A1008" t="str">
            <v>RHES-SHCOABR</v>
          </cell>
          <cell r="B1008" t="str">
            <v>VAR_fout</v>
          </cell>
          <cell r="C1008" t="str">
            <v>CO2_R</v>
          </cell>
          <cell r="D1008">
            <v>9.27005079267993</v>
          </cell>
          <cell r="E1008">
            <v>9.2700170846412995</v>
          </cell>
          <cell r="F1008">
            <v>5.9375162960958801E-2</v>
          </cell>
          <cell r="G1008">
            <v>3.6316902726406301E-2</v>
          </cell>
          <cell r="H1008">
            <v>1.41330449319369E-2</v>
          </cell>
        </row>
        <row r="1009">
          <cell r="A1009" t="str">
            <v>RHES-SHCOABR</v>
          </cell>
          <cell r="B1009" t="str">
            <v>VAR_fout</v>
          </cell>
          <cell r="C1009" t="str">
            <v>RHES-SHCOA</v>
          </cell>
          <cell r="D1009">
            <v>7.2000394506251966E-2</v>
          </cell>
          <cell r="E1009">
            <v>7.200013269624303E-2</v>
          </cell>
          <cell r="F1009">
            <v>4.611663142598743E-4</v>
          </cell>
          <cell r="G1009">
            <v>2.8207303088470856E-4</v>
          </cell>
          <cell r="H1009">
            <v>1.0977122277232545E-4</v>
          </cell>
        </row>
        <row r="1010">
          <cell r="A1010" t="str">
            <v>RHES-SHCOABR</v>
          </cell>
          <cell r="B1010" t="str">
            <v>VAR_fin</v>
          </cell>
          <cell r="C1010" t="str">
            <v>RCOA</v>
          </cell>
          <cell r="D1010">
            <v>0.10000054792534989</v>
          </cell>
          <cell r="E1010">
            <v>0.10000018430033769</v>
          </cell>
          <cell r="F1010">
            <v>6.4050876980538114E-4</v>
          </cell>
          <cell r="G1010">
            <v>3.9176809845098399E-4</v>
          </cell>
          <cell r="H1010">
            <v>1.5246003162822983E-4</v>
          </cell>
        </row>
        <row r="1011">
          <cell r="A1011" t="str">
            <v>RHES-SHCOABR</v>
          </cell>
          <cell r="B1011" t="str">
            <v>VAR_cap</v>
          </cell>
          <cell r="C1011" t="str">
            <v>-</v>
          </cell>
          <cell r="D1011">
            <v>7.0000000000000001E-3</v>
          </cell>
          <cell r="E1011">
            <v>6.173177660931433E-3</v>
          </cell>
          <cell r="F1011">
            <v>6.4654454325750559E-5</v>
          </cell>
          <cell r="G1011">
            <v>4.340561245119029E-5</v>
          </cell>
          <cell r="H1011">
            <v>1.1242105271129987E-5</v>
          </cell>
        </row>
        <row r="1012">
          <cell r="A1012" t="str">
            <v>D-INGA</v>
          </cell>
          <cell r="B1012" t="str">
            <v>VAR_fout</v>
          </cell>
          <cell r="C1012" t="str">
            <v>CO2</v>
          </cell>
          <cell r="D1012">
            <v>2101.4306426482699</v>
          </cell>
          <cell r="E1012">
            <v>1761.61078298393</v>
          </cell>
          <cell r="F1012">
            <v>1820.5055128203801</v>
          </cell>
          <cell r="G1012">
            <v>1364.1179588648799</v>
          </cell>
          <cell r="H1012">
            <v>643.370879762806</v>
          </cell>
          <cell r="I1012">
            <v>633.434013084713</v>
          </cell>
          <cell r="J1012">
            <v>578.71054220645703</v>
          </cell>
          <cell r="K1012">
            <v>122.80591513851201</v>
          </cell>
          <cell r="L1012">
            <v>4.2019677460267101E-2</v>
          </cell>
          <cell r="M1012">
            <v>1.21066929981535E-2</v>
          </cell>
          <cell r="N1012">
            <v>7.4247619068414502E-3</v>
          </cell>
          <cell r="O1012">
            <v>5.2667999461414004E-3</v>
          </cell>
        </row>
        <row r="1013">
          <cell r="A1013" t="str">
            <v>D-INGA</v>
          </cell>
          <cell r="B1013" t="str">
            <v>VAR_fout</v>
          </cell>
          <cell r="C1013" t="str">
            <v>IH2</v>
          </cell>
          <cell r="G1013">
            <v>3.083752510378104E-2</v>
          </cell>
          <cell r="H1013">
            <v>0.3615660790031307</v>
          </cell>
          <cell r="I1013">
            <v>0.43390227357646938</v>
          </cell>
          <cell r="J1013">
            <v>0.40366702389600112</v>
          </cell>
          <cell r="K1013">
            <v>0.15411425925667874</v>
          </cell>
          <cell r="L1013">
            <v>8.6907631139646946E-2</v>
          </cell>
          <cell r="M1013">
            <v>8.6482077899637577E-2</v>
          </cell>
          <cell r="N1013">
            <v>8.6547045056576996E-2</v>
          </cell>
          <cell r="O1013">
            <v>8.5459968048254453E-2</v>
          </cell>
        </row>
        <row r="1014">
          <cell r="A1014" t="str">
            <v>D-INGA</v>
          </cell>
          <cell r="B1014" t="str">
            <v>VAR_fout</v>
          </cell>
          <cell r="C1014" t="str">
            <v>INGA</v>
          </cell>
          <cell r="D1014">
            <v>37.468535106939413</v>
          </cell>
          <cell r="E1014">
            <v>31.134771546820474</v>
          </cell>
          <cell r="F1014">
            <v>34.575626316351979</v>
          </cell>
          <cell r="G1014">
            <v>26.911929685075823</v>
          </cell>
          <cell r="H1014">
            <v>14.172363502899801</v>
          </cell>
          <cell r="I1014">
            <v>13.996477730970742</v>
          </cell>
          <cell r="J1014">
            <v>13.029372333106162</v>
          </cell>
          <cell r="K1014">
            <v>4.9724921647119542</v>
          </cell>
          <cell r="L1014">
            <v>2.8029749571127685</v>
          </cell>
          <cell r="M1014">
            <v>2.8024461683399635</v>
          </cell>
          <cell r="N1014">
            <v>2.8023617882090321</v>
          </cell>
          <cell r="O1014">
            <v>2.8023360233599486</v>
          </cell>
        </row>
        <row r="1015">
          <cell r="A1015" t="str">
            <v>D-INGA</v>
          </cell>
          <cell r="B1015" t="str">
            <v>VAR_fin</v>
          </cell>
          <cell r="C1015" t="str">
            <v>NGA</v>
          </cell>
          <cell r="D1015">
            <v>37.259408557593389</v>
          </cell>
          <cell r="E1015">
            <v>31.234233740849895</v>
          </cell>
          <cell r="F1015">
            <v>32.278466539368495</v>
          </cell>
          <cell r="G1015">
            <v>24.186488632355996</v>
          </cell>
          <cell r="H1015">
            <v>11.407285102177415</v>
          </cell>
          <cell r="I1015">
            <v>11.231099522778592</v>
          </cell>
          <cell r="J1015">
            <v>10.260825216426538</v>
          </cell>
          <cell r="K1015">
            <v>2.1774098428814206</v>
          </cell>
          <cell r="L1015">
            <v>7.450297422033189E-4</v>
          </cell>
          <cell r="M1015">
            <v>2.1465767727222549E-4</v>
          </cell>
          <cell r="N1015">
            <v>1.3164471466030925E-4</v>
          </cell>
          <cell r="O1015">
            <v>9.3382977768464496E-5</v>
          </cell>
        </row>
        <row r="1016">
          <cell r="A1016" t="str">
            <v>D-INGA</v>
          </cell>
          <cell r="B1016" t="str">
            <v>VAR_fin</v>
          </cell>
          <cell r="C1016" t="str">
            <v>BNGA</v>
          </cell>
          <cell r="D1016">
            <v>0.32882426553462873</v>
          </cell>
          <cell r="E1016">
            <v>2.3285056459458959E-5</v>
          </cell>
          <cell r="F1016">
            <v>2.4076157500832442</v>
          </cell>
          <cell r="G1016">
            <v>2.8115379784807537</v>
          </cell>
          <cell r="H1016">
            <v>2.8115382993204006</v>
          </cell>
          <cell r="I1016">
            <v>2.8115383976821451</v>
          </cell>
          <cell r="J1016">
            <v>2.8115384977984594</v>
          </cell>
          <cell r="K1016">
            <v>2.8115348489382628</v>
          </cell>
          <cell r="L1016">
            <v>2.8115067791640351</v>
          </cell>
          <cell r="M1016">
            <v>2.8115066837850549</v>
          </cell>
          <cell r="N1016">
            <v>2.8114985756397655</v>
          </cell>
          <cell r="O1016">
            <v>2.811502326262981</v>
          </cell>
        </row>
        <row r="1017">
          <cell r="A1017" t="str">
            <v>D-INGA</v>
          </cell>
          <cell r="B1017" t="str">
            <v>VAR_fin</v>
          </cell>
          <cell r="C1017" t="str">
            <v>H2</v>
          </cell>
          <cell r="G1017">
            <v>3.0837525319578587E-2</v>
          </cell>
          <cell r="H1017">
            <v>0.36156607932167895</v>
          </cell>
          <cell r="I1017">
            <v>0.43390227357647981</v>
          </cell>
          <cell r="J1017">
            <v>0.40366565279291217</v>
          </cell>
          <cell r="K1017">
            <v>0.1541141225850873</v>
          </cell>
          <cell r="L1017">
            <v>8.6907470505773521E-2</v>
          </cell>
          <cell r="M1017">
            <v>8.6481847478846532E-2</v>
          </cell>
          <cell r="N1017">
            <v>8.6546923676954421E-2</v>
          </cell>
          <cell r="O1017">
            <v>8.5457229492221523E-2</v>
          </cell>
        </row>
        <row r="1018">
          <cell r="A1018" t="str">
            <v>D-INGA</v>
          </cell>
          <cell r="B1018" t="str">
            <v>VAR_ncap</v>
          </cell>
          <cell r="C1018" t="str">
            <v>-</v>
          </cell>
          <cell r="D1018">
            <v>1.60659103457188E-7</v>
          </cell>
          <cell r="E1018">
            <v>1.14966134526875E-7</v>
          </cell>
          <cell r="F1018">
            <v>1.50035584384599E-7</v>
          </cell>
          <cell r="G1018">
            <v>2.0495717843866199E-7</v>
          </cell>
          <cell r="H1018">
            <v>3.91796024179577E-7</v>
          </cell>
          <cell r="I1018">
            <v>6.7322397782412305E-7</v>
          </cell>
          <cell r="J1018">
            <v>9.706081916518281E-7</v>
          </cell>
          <cell r="K1018">
            <v>0.25376575317818001</v>
          </cell>
          <cell r="L1018">
            <v>1.9444939991995899E-6</v>
          </cell>
          <cell r="M1018">
            <v>3.39187820236291E-6</v>
          </cell>
          <cell r="N1018">
            <v>2.9940667710291901E-6</v>
          </cell>
          <cell r="O1018">
            <v>2.1913082223881399E-5</v>
          </cell>
        </row>
        <row r="1019">
          <cell r="A1019" t="str">
            <v>D-INGA</v>
          </cell>
          <cell r="B1019" t="str">
            <v>VAR_cap</v>
          </cell>
          <cell r="C1019" t="str">
            <v>-</v>
          </cell>
          <cell r="D1019">
            <v>1.9844835309252034</v>
          </cell>
          <cell r="E1019">
            <v>1.984483645891338</v>
          </cell>
          <cell r="F1019">
            <v>1.9844837959269224</v>
          </cell>
          <cell r="G1019">
            <v>1.9844840008841007</v>
          </cell>
          <cell r="H1019">
            <v>1.984484392680125</v>
          </cell>
          <cell r="I1019">
            <v>1.9844850659041029</v>
          </cell>
          <cell r="J1019">
            <v>1.9844860365122945</v>
          </cell>
          <cell r="K1019">
            <v>1.147182674632421</v>
          </cell>
          <cell r="L1019">
            <v>0.360618413117054</v>
          </cell>
          <cell r="M1019">
            <v>0.25377358073797501</v>
          </cell>
          <cell r="N1019">
            <v>0.25377628580288403</v>
          </cell>
          <cell r="O1019">
            <v>0.25379803232756998</v>
          </cell>
        </row>
        <row r="1020">
          <cell r="A1020" t="str">
            <v>RHEM-SHNGAHP</v>
          </cell>
          <cell r="B1020" t="str">
            <v>VAR_fout</v>
          </cell>
          <cell r="C1020" t="str">
            <v>CO2_R</v>
          </cell>
          <cell r="F1020">
            <v>1.17871084033516E-2</v>
          </cell>
          <cell r="G1020">
            <v>2.1592174295771201E-2</v>
          </cell>
          <cell r="H1020">
            <v>31.763336445392</v>
          </cell>
          <cell r="I1020">
            <v>33.552326313728699</v>
          </cell>
          <cell r="J1020">
            <v>32.660502979388802</v>
          </cell>
          <cell r="K1020">
            <v>98.215803666557207</v>
          </cell>
          <cell r="L1020">
            <v>95.972360617824194</v>
          </cell>
          <cell r="M1020">
            <v>95.972388259639601</v>
          </cell>
          <cell r="N1020">
            <v>95.97232887346</v>
          </cell>
          <cell r="O1020">
            <v>95.972438910729295</v>
          </cell>
        </row>
        <row r="1021">
          <cell r="A1021" t="str">
            <v>RHEM-SHNGAHP</v>
          </cell>
          <cell r="B1021" t="str">
            <v>VAR_fout</v>
          </cell>
          <cell r="C1021" t="str">
            <v>RHEM-SHANGAH</v>
          </cell>
          <cell r="F1021">
            <v>4.1798256749473671E-4</v>
          </cell>
          <cell r="G1021">
            <v>7.9630713714900982E-4</v>
          </cell>
          <cell r="H1021">
            <v>1.2108364070495163</v>
          </cell>
          <cell r="I1021">
            <v>1.3206766740510252</v>
          </cell>
          <cell r="J1021">
            <v>1.3203182055497598</v>
          </cell>
          <cell r="K1021">
            <v>4.074911003186946</v>
          </cell>
          <cell r="L1021">
            <v>3.9818319830799362</v>
          </cell>
          <cell r="M1021">
            <v>3.9818331299212169</v>
          </cell>
          <cell r="N1021">
            <v>3.9818306660265326</v>
          </cell>
          <cell r="O1021">
            <v>3.9818352314025982</v>
          </cell>
        </row>
        <row r="1022">
          <cell r="A1022" t="str">
            <v>RHEM-SHNGAHP</v>
          </cell>
          <cell r="B1022" t="str">
            <v>VAR_fin</v>
          </cell>
          <cell r="C1022" t="str">
            <v>RHEMELCHPC</v>
          </cell>
          <cell r="F1022">
            <v>4.1798256749473671E-4</v>
          </cell>
          <cell r="G1022">
            <v>7.9630713714900982E-4</v>
          </cell>
          <cell r="H1022">
            <v>1.2108364070495163</v>
          </cell>
          <cell r="I1022">
            <v>1.3206766740510252</v>
          </cell>
          <cell r="J1022">
            <v>1.3203182055497598</v>
          </cell>
          <cell r="K1022">
            <v>4.074911003186946</v>
          </cell>
          <cell r="L1022">
            <v>3.9818319830799362</v>
          </cell>
          <cell r="M1022">
            <v>3.9818331299212169</v>
          </cell>
          <cell r="N1022">
            <v>3.9818306660265326</v>
          </cell>
          <cell r="O1022">
            <v>3.9818352314025982</v>
          </cell>
        </row>
        <row r="1023">
          <cell r="A1023" t="str">
            <v>RHEM-SHNGAHP</v>
          </cell>
          <cell r="B1023" t="str">
            <v>VAR_fin</v>
          </cell>
          <cell r="C1023" t="str">
            <v>RNGA</v>
          </cell>
          <cell r="F1023">
            <v>2.089912837473683E-4</v>
          </cell>
          <cell r="G1023">
            <v>3.8283996978317813E-4</v>
          </cell>
          <cell r="H1023">
            <v>0.56317972420907703</v>
          </cell>
          <cell r="I1023">
            <v>0.59489940272568753</v>
          </cell>
          <cell r="J1023">
            <v>0.57908693225866648</v>
          </cell>
          <cell r="K1023">
            <v>1.7414149586268994</v>
          </cell>
          <cell r="L1023">
            <v>1.7016375996068107</v>
          </cell>
          <cell r="M1023">
            <v>1.7016380897099226</v>
          </cell>
          <cell r="N1023">
            <v>1.701637036763475</v>
          </cell>
          <cell r="O1023">
            <v>1.7016389877788891</v>
          </cell>
        </row>
        <row r="1024">
          <cell r="A1024" t="str">
            <v>RHEM-SHNGAHP</v>
          </cell>
          <cell r="B1024" t="str">
            <v>VAR_ncap</v>
          </cell>
          <cell r="C1024" t="str">
            <v>-</v>
          </cell>
          <cell r="D1024">
            <v>3.43430146613815E-8</v>
          </cell>
          <cell r="E1024">
            <v>7.2449646043349998E-8</v>
          </cell>
          <cell r="F1024">
            <v>4.3043882395260099E-5</v>
          </cell>
          <cell r="G1024">
            <v>1.7636327896482602E-5</v>
          </cell>
          <cell r="H1024">
            <v>8.5599902705954606E-2</v>
          </cell>
          <cell r="I1024">
            <v>7.8036216078825301E-3</v>
          </cell>
          <cell r="J1024">
            <v>1.373431854919E-6</v>
          </cell>
          <cell r="K1024">
            <v>0.28047760356743101</v>
          </cell>
          <cell r="L1024">
            <v>6.6704734006691001E-6</v>
          </cell>
          <cell r="M1024">
            <v>1.4989411273716999E-3</v>
          </cell>
          <cell r="N1024">
            <v>0.232387011083246</v>
          </cell>
          <cell r="O1024">
            <v>4.7316063465914798E-2</v>
          </cell>
        </row>
        <row r="1025">
          <cell r="A1025" t="str">
            <v>RHEM-SHNGAHP</v>
          </cell>
          <cell r="B1025" t="str">
            <v>VAR_cap</v>
          </cell>
          <cell r="C1025" t="str">
            <v>-</v>
          </cell>
          <cell r="D1025">
            <v>3.43430146613815E-8</v>
          </cell>
          <cell r="E1025">
            <v>5.8242957997882398E-8</v>
          </cell>
          <cell r="F1025">
            <v>4.309534622661369E-5</v>
          </cell>
          <cell r="G1025">
            <v>6.0738283823356385E-5</v>
          </cell>
          <cell r="H1025">
            <v>8.5660499853429578E-2</v>
          </cell>
          <cell r="I1025">
            <v>9.3426736535101945E-2</v>
          </cell>
          <cell r="J1025">
            <v>9.3404830536792036E-2</v>
          </cell>
          <cell r="K1025">
            <v>0.28828246780583205</v>
          </cell>
          <cell r="L1025">
            <v>0.28168440591311183</v>
          </cell>
          <cell r="M1025">
            <v>0.28198306892880887</v>
          </cell>
          <cell r="N1025">
            <v>0.28356906999868747</v>
          </cell>
          <cell r="O1025">
            <v>0.28120188946925778</v>
          </cell>
        </row>
        <row r="1026">
          <cell r="A1026" t="str">
            <v>D-SPLT</v>
          </cell>
          <cell r="B1026" t="str">
            <v>VAR_fout</v>
          </cell>
          <cell r="C1026" t="str">
            <v>SPLT</v>
          </cell>
          <cell r="D1026">
            <v>2.085634449499385</v>
          </cell>
          <cell r="E1026">
            <v>2.4000914751643259</v>
          </cell>
          <cell r="F1026">
            <v>2.3591930096285814</v>
          </cell>
          <cell r="G1026">
            <v>2.4169163140574099</v>
          </cell>
          <cell r="H1026">
            <v>2.5693921726769999</v>
          </cell>
          <cell r="I1026">
            <v>2.8694137271984563</v>
          </cell>
          <cell r="J1026">
            <v>2.7931605672202591</v>
          </cell>
          <cell r="K1026">
            <v>2.4881928599460603</v>
          </cell>
          <cell r="L1026">
            <v>2.450852567358563</v>
          </cell>
          <cell r="M1026">
            <v>2.4680032349297933</v>
          </cell>
          <cell r="N1026">
            <v>2.468682718311987</v>
          </cell>
          <cell r="O1026">
            <v>2.469059037191899</v>
          </cell>
        </row>
        <row r="1027">
          <cell r="A1027" t="str">
            <v>D-SPLT</v>
          </cell>
          <cell r="B1027" t="str">
            <v>VAR_fin</v>
          </cell>
          <cell r="C1027" t="str">
            <v>PLT</v>
          </cell>
          <cell r="D1027">
            <v>2.085634449499385</v>
          </cell>
          <cell r="E1027">
            <v>2.4000914751643259</v>
          </cell>
          <cell r="F1027">
            <v>2.3591930096285814</v>
          </cell>
          <cell r="G1027">
            <v>2.4169163140574099</v>
          </cell>
          <cell r="H1027">
            <v>2.5693921726769999</v>
          </cell>
          <cell r="I1027">
            <v>2.8694137271984563</v>
          </cell>
          <cell r="J1027">
            <v>2.7931605672202591</v>
          </cell>
          <cell r="K1027">
            <v>2.4881928599460603</v>
          </cell>
          <cell r="L1027">
            <v>2.450852567358563</v>
          </cell>
          <cell r="M1027">
            <v>2.4680032349297933</v>
          </cell>
          <cell r="N1027">
            <v>2.468682718311987</v>
          </cell>
          <cell r="O1027">
            <v>2.469059037191899</v>
          </cell>
        </row>
        <row r="1028">
          <cell r="A1028" t="str">
            <v>RHES-SHCONBR</v>
          </cell>
          <cell r="B1028" t="str">
            <v>VAR_fout</v>
          </cell>
          <cell r="C1028" t="str">
            <v>RHES-SHCON</v>
          </cell>
          <cell r="F1028">
            <v>2.833214804565838E-5</v>
          </cell>
          <cell r="G1028">
            <v>2.1404612055295948E-5</v>
          </cell>
          <cell r="H1028">
            <v>4.0185440453559139E-5</v>
          </cell>
          <cell r="I1028">
            <v>4.0196635731562661E-5</v>
          </cell>
          <cell r="J1028">
            <v>4.2806475966564599E-5</v>
          </cell>
          <cell r="K1028">
            <v>1.004837456216251E-4</v>
          </cell>
          <cell r="L1028">
            <v>9.4922857781393628E-5</v>
          </cell>
          <cell r="M1028">
            <v>1.2594066721147203E-4</v>
          </cell>
          <cell r="N1028">
            <v>5.5511958969593799E-4</v>
          </cell>
          <cell r="O1028">
            <v>2.7341422845951821E-4</v>
          </cell>
        </row>
        <row r="1029">
          <cell r="A1029" t="str">
            <v>RHES-SHCONBR</v>
          </cell>
          <cell r="B1029" t="str">
            <v>VAR_fin</v>
          </cell>
          <cell r="C1029" t="str">
            <v>CON</v>
          </cell>
          <cell r="F1029">
            <v>2.833214804565838E-5</v>
          </cell>
          <cell r="G1029">
            <v>2.1404612055295948E-5</v>
          </cell>
          <cell r="H1029">
            <v>4.0185440453559139E-5</v>
          </cell>
          <cell r="I1029">
            <v>4.0196635731562661E-5</v>
          </cell>
          <cell r="J1029">
            <v>4.2806475966564599E-5</v>
          </cell>
          <cell r="K1029">
            <v>1.004837456216251E-4</v>
          </cell>
          <cell r="L1029">
            <v>9.4922857781393628E-5</v>
          </cell>
          <cell r="M1029">
            <v>1.2594066721147203E-4</v>
          </cell>
          <cell r="N1029">
            <v>5.5511958969593799E-4</v>
          </cell>
          <cell r="O1029">
            <v>2.7341422845951821E-4</v>
          </cell>
        </row>
        <row r="1030">
          <cell r="A1030" t="str">
            <v>RHES-SHCONBR</v>
          </cell>
          <cell r="B1030" t="str">
            <v>VAR_ncap</v>
          </cell>
          <cell r="C1030" t="str">
            <v>-</v>
          </cell>
          <cell r="F1030">
            <v>1.2905845964284E-6</v>
          </cell>
          <cell r="G1030">
            <v>3.3861440186800599E-8</v>
          </cell>
          <cell r="H1030">
            <v>1.18679466339981E-6</v>
          </cell>
          <cell r="I1030">
            <v>3.2619739937190198E-8</v>
          </cell>
          <cell r="J1030">
            <v>3.5240074493786797E-8</v>
          </cell>
          <cell r="K1030">
            <v>4.1444812115958E-6</v>
          </cell>
          <cell r="L1030">
            <v>2.87055398223178E-7</v>
          </cell>
          <cell r="M1030">
            <v>2.16458761954556E-6</v>
          </cell>
          <cell r="N1030">
            <v>3.56106590356756E-5</v>
          </cell>
          <cell r="O1030">
            <v>2.8674072538035701E-8</v>
          </cell>
        </row>
        <row r="1031">
          <cell r="A1031" t="str">
            <v>RHES-SHCONBR</v>
          </cell>
          <cell r="B1031" t="str">
            <v>VAR_cap</v>
          </cell>
          <cell r="C1031" t="str">
            <v>-</v>
          </cell>
          <cell r="F1031">
            <v>1.2905845964284E-6</v>
          </cell>
          <cell r="G1031">
            <v>1.3244460366151999E-6</v>
          </cell>
          <cell r="H1031">
            <v>2.5112407000150099E-6</v>
          </cell>
          <cell r="I1031">
            <v>2.5438604399522002E-6</v>
          </cell>
          <cell r="J1031">
            <v>2.5791005144459899E-6</v>
          </cell>
          <cell r="K1031">
            <v>6.6436937369270705E-6</v>
          </cell>
          <cell r="L1031">
            <v>7.0106371242649704E-6</v>
          </cell>
          <cell r="M1031">
            <v>9.0740792068722655E-6</v>
          </cell>
          <cell r="N1031">
            <v>4.4785883779486198E-5</v>
          </cell>
          <cell r="O1031">
            <v>4.4814557852024199E-5</v>
          </cell>
        </row>
        <row r="1032">
          <cell r="A1032" t="str">
            <v>RHSA-WHSOLBR</v>
          </cell>
          <cell r="B1032" t="str">
            <v>VAR_fout</v>
          </cell>
          <cell r="C1032" t="str">
            <v>RHSA-WHASOL</v>
          </cell>
          <cell r="D1032">
            <v>1.721488024659851</v>
          </cell>
          <cell r="E1032">
            <v>1.9867202715541104</v>
          </cell>
          <cell r="F1032">
            <v>1.9476317981419491</v>
          </cell>
          <cell r="G1032">
            <v>1.5508091418727803</v>
          </cell>
          <cell r="H1032">
            <v>1.0657138045552945</v>
          </cell>
          <cell r="I1032">
            <v>1.088191176271025</v>
          </cell>
          <cell r="J1032">
            <v>1.0862630421101573</v>
          </cell>
          <cell r="K1032">
            <v>3.0639095930075819</v>
          </cell>
          <cell r="L1032">
            <v>3.0638580915973388</v>
          </cell>
          <cell r="M1032">
            <v>3.0240203096567999</v>
          </cell>
          <cell r="N1032">
            <v>3.0637577116754438</v>
          </cell>
          <cell r="O1032">
            <v>2.0403212377160624</v>
          </cell>
        </row>
        <row r="1033">
          <cell r="A1033" t="str">
            <v>RHSA-WHSOLBR</v>
          </cell>
          <cell r="B1033" t="str">
            <v>VAR_fin</v>
          </cell>
          <cell r="C1033" t="str">
            <v>SOL</v>
          </cell>
          <cell r="D1033">
            <v>1.721488024659851</v>
          </cell>
          <cell r="E1033">
            <v>1.9867202715541104</v>
          </cell>
          <cell r="F1033">
            <v>1.9476317981419491</v>
          </cell>
          <cell r="G1033">
            <v>1.5508091418727803</v>
          </cell>
          <cell r="H1033">
            <v>1.0657138045552945</v>
          </cell>
          <cell r="I1033">
            <v>1.088191176271025</v>
          </cell>
          <cell r="J1033">
            <v>1.0862630421101573</v>
          </cell>
          <cell r="K1033">
            <v>3.0639095930075819</v>
          </cell>
          <cell r="L1033">
            <v>3.0638580915973388</v>
          </cell>
          <cell r="M1033">
            <v>3.0240203096567999</v>
          </cell>
          <cell r="N1033">
            <v>3.0637577116754438</v>
          </cell>
          <cell r="O1033">
            <v>2.0403212377160624</v>
          </cell>
        </row>
        <row r="1034">
          <cell r="A1034" t="str">
            <v>RHSA-WHSOLBR</v>
          </cell>
          <cell r="B1034" t="str">
            <v>VAR_fin</v>
          </cell>
          <cell r="C1034" t="str">
            <v>RHSASOLBRC</v>
          </cell>
          <cell r="D1034">
            <v>1.721488024659851</v>
          </cell>
          <cell r="E1034">
            <v>1.9867202715541104</v>
          </cell>
          <cell r="F1034">
            <v>1.9476317981419491</v>
          </cell>
          <cell r="G1034">
            <v>1.5508091418727803</v>
          </cell>
          <cell r="H1034">
            <v>1.0657138045552945</v>
          </cell>
          <cell r="I1034">
            <v>1.088191176271025</v>
          </cell>
          <cell r="J1034">
            <v>1.0862630421101573</v>
          </cell>
          <cell r="K1034">
            <v>3.0639095930075819</v>
          </cell>
          <cell r="L1034">
            <v>3.0638580915973388</v>
          </cell>
          <cell r="M1034">
            <v>3.0240203096567999</v>
          </cell>
          <cell r="N1034">
            <v>3.0637577116754438</v>
          </cell>
          <cell r="O1034">
            <v>2.0403212377160624</v>
          </cell>
        </row>
        <row r="1035">
          <cell r="A1035" t="str">
            <v>RHSA-WHSOLBR</v>
          </cell>
          <cell r="B1035" t="str">
            <v>VAR_ncap</v>
          </cell>
          <cell r="C1035" t="str">
            <v>-</v>
          </cell>
          <cell r="E1035">
            <v>8.2551516529275198E-2</v>
          </cell>
          <cell r="F1035">
            <v>2.3130505190248501E-7</v>
          </cell>
          <cell r="G1035">
            <v>1.1685277576683199E-6</v>
          </cell>
          <cell r="H1035">
            <v>6.0310430824217998E-2</v>
          </cell>
          <cell r="I1035">
            <v>9.7763256552101205E-2</v>
          </cell>
          <cell r="J1035">
            <v>1.7010920386352E-4</v>
          </cell>
          <cell r="K1035">
            <v>0.59011907800020602</v>
          </cell>
          <cell r="L1035">
            <v>5.5500236874215299E-2</v>
          </cell>
          <cell r="M1035">
            <v>3.7167677690313199E-6</v>
          </cell>
          <cell r="N1035">
            <v>0.30260634505900402</v>
          </cell>
          <cell r="O1035">
            <v>7.14258924962429E-5</v>
          </cell>
        </row>
        <row r="1036">
          <cell r="A1036" t="str">
            <v>RHSA-WHSOLBR</v>
          </cell>
          <cell r="B1036" t="str">
            <v>VAR_cap</v>
          </cell>
          <cell r="C1036" t="str">
            <v>-</v>
          </cell>
          <cell r="D1036">
            <v>0.25000991745774798</v>
          </cell>
          <cell r="E1036">
            <v>0.3325614339870232</v>
          </cell>
          <cell r="F1036">
            <v>0.33256166529207509</v>
          </cell>
          <cell r="G1036">
            <v>0.33256283381983276</v>
          </cell>
          <cell r="H1036">
            <v>0.16744278904057142</v>
          </cell>
          <cell r="I1036">
            <v>0.158074682168693</v>
          </cell>
          <cell r="J1036">
            <v>0.158243796580183</v>
          </cell>
          <cell r="K1036">
            <v>0.68805244375617103</v>
          </cell>
          <cell r="L1036">
            <v>0.66078860842470299</v>
          </cell>
          <cell r="M1036">
            <v>0.64562303164219104</v>
          </cell>
          <cell r="N1036">
            <v>0.44503898984296097</v>
          </cell>
          <cell r="O1036">
            <v>0.302681487719269</v>
          </cell>
        </row>
        <row r="1037">
          <cell r="A1037" t="str">
            <v>SCOM-SHCONBR</v>
          </cell>
          <cell r="B1037" t="str">
            <v>VAR_ncap</v>
          </cell>
          <cell r="C1037" t="str">
            <v>-</v>
          </cell>
          <cell r="O1037">
            <v>1.44478822851051E-8</v>
          </cell>
        </row>
        <row r="1038">
          <cell r="A1038" t="str">
            <v>SCOM-SHCONBR</v>
          </cell>
          <cell r="B1038" t="str">
            <v>VAR_cap</v>
          </cell>
          <cell r="C1038" t="str">
            <v>-</v>
          </cell>
          <cell r="E1038">
            <v>-3.8009321998250701E-8</v>
          </cell>
          <cell r="F1038">
            <v>-6.3721876483928101E-8</v>
          </cell>
          <cell r="G1038">
            <v>-1.11825348130883E-7</v>
          </cell>
          <cell r="H1038">
            <v>-3.2131202103992501E-8</v>
          </cell>
          <cell r="I1038">
            <v>-9.05840515077143E-8</v>
          </cell>
          <cell r="J1038">
            <v>-3.0748189007131602E-7</v>
          </cell>
          <cell r="K1038">
            <v>-3.4681190314529203E-7</v>
          </cell>
          <cell r="M1038">
            <v>-3.6324281621948001E-7</v>
          </cell>
          <cell r="N1038">
            <v>-3.1255420302311302E-7</v>
          </cell>
          <cell r="O1038">
            <v>1.44478822851051E-8</v>
          </cell>
        </row>
        <row r="1039">
          <cell r="A1039" t="str">
            <v>RHES-SHSOLBR</v>
          </cell>
          <cell r="B1039" t="str">
            <v>VAR_fout</v>
          </cell>
          <cell r="C1039" t="str">
            <v>RHES-SHASOL</v>
          </cell>
          <cell r="D1039">
            <v>0.37732610756439694</v>
          </cell>
          <cell r="E1039">
            <v>0.4354615261888144</v>
          </cell>
          <cell r="F1039">
            <v>0.43537835083667253</v>
          </cell>
          <cell r="G1039">
            <v>0.34463427941070057</v>
          </cell>
          <cell r="H1039">
            <v>0.35520980250621259</v>
          </cell>
          <cell r="I1039">
            <v>0.37062637090347234</v>
          </cell>
          <cell r="J1039">
            <v>0.37946760095227583</v>
          </cell>
          <cell r="K1039">
            <v>0.98198720269292594</v>
          </cell>
          <cell r="L1039">
            <v>0.94983934771561707</v>
          </cell>
          <cell r="M1039">
            <v>0.92892769787207718</v>
          </cell>
          <cell r="N1039">
            <v>0.9419875002289384</v>
          </cell>
          <cell r="O1039">
            <v>0.86519287994637506</v>
          </cell>
        </row>
        <row r="1040">
          <cell r="A1040" t="str">
            <v>RHES-SHSOLBR</v>
          </cell>
          <cell r="B1040" t="str">
            <v>VAR_fin</v>
          </cell>
          <cell r="C1040" t="str">
            <v>SOL</v>
          </cell>
          <cell r="D1040">
            <v>0.37732610756439694</v>
          </cell>
          <cell r="E1040">
            <v>0.4354615261888144</v>
          </cell>
          <cell r="F1040">
            <v>0.43537835083667253</v>
          </cell>
          <cell r="G1040">
            <v>0.34463427941070057</v>
          </cell>
          <cell r="H1040">
            <v>0.35520980250621259</v>
          </cell>
          <cell r="I1040">
            <v>0.37062637090347234</v>
          </cell>
          <cell r="J1040">
            <v>0.37946760095227583</v>
          </cell>
          <cell r="K1040">
            <v>0.98198720269292594</v>
          </cell>
          <cell r="L1040">
            <v>0.94983934771561707</v>
          </cell>
          <cell r="M1040">
            <v>0.92892769787207718</v>
          </cell>
          <cell r="N1040">
            <v>0.9419875002289384</v>
          </cell>
          <cell r="O1040">
            <v>0.86519287994637506</v>
          </cell>
        </row>
        <row r="1041">
          <cell r="A1041" t="str">
            <v>RHES-SHSOLBR</v>
          </cell>
          <cell r="B1041" t="str">
            <v>VAR_ncap</v>
          </cell>
          <cell r="C1041" t="str">
            <v>-</v>
          </cell>
          <cell r="E1041">
            <v>8.44504008289549E-3</v>
          </cell>
          <cell r="F1041">
            <v>5.4596957921695102E-8</v>
          </cell>
          <cell r="G1041">
            <v>1.00611565284731E-7</v>
          </cell>
          <cell r="H1041">
            <v>4.2661701198428499E-2</v>
          </cell>
          <cell r="I1041">
            <v>1.6559943699711699E-2</v>
          </cell>
          <cell r="J1041">
            <v>3.5513990661737099E-7</v>
          </cell>
          <cell r="K1041">
            <v>0.17699336538284599</v>
          </cell>
          <cell r="L1041">
            <v>7.7636831475358598E-3</v>
          </cell>
          <cell r="M1041">
            <v>1.4854626138976099E-6</v>
          </cell>
          <cell r="N1041">
            <v>0.153267933105036</v>
          </cell>
          <cell r="O1041">
            <v>3.0513732053247099E-2</v>
          </cell>
        </row>
        <row r="1042">
          <cell r="A1042" t="str">
            <v>RHES-SHSOLBR</v>
          </cell>
          <cell r="B1042" t="str">
            <v>VAR_cap</v>
          </cell>
          <cell r="C1042" t="str">
            <v>-</v>
          </cell>
          <cell r="D1042">
            <v>5.4798678617278197E-2</v>
          </cell>
          <cell r="E1042">
            <v>6.3243718700173687E-2</v>
          </cell>
          <cell r="F1042">
            <v>6.32437732971316E-2</v>
          </cell>
          <cell r="G1042">
            <v>6.3243873908696902E-2</v>
          </cell>
          <cell r="H1042">
            <v>6.1199809091608104E-2</v>
          </cell>
          <cell r="I1042">
            <v>5.9221737833865098E-2</v>
          </cell>
          <cell r="J1042">
            <v>5.9222000038046799E-2</v>
          </cell>
          <cell r="K1042">
            <v>0.19355366422246501</v>
          </cell>
          <cell r="L1042">
            <v>0.187301859495174</v>
          </cell>
          <cell r="M1042">
            <v>0.18475853399299599</v>
          </cell>
          <cell r="N1042">
            <v>0.18992131315098101</v>
          </cell>
          <cell r="O1042">
            <v>0.18378315062089701</v>
          </cell>
        </row>
        <row r="1043">
          <cell r="A1043" t="str">
            <v>SCOM-SHSOLBR</v>
          </cell>
          <cell r="B1043" t="str">
            <v>VAR_fout</v>
          </cell>
          <cell r="C1043" t="str">
            <v>SCOM-SHASOL</v>
          </cell>
          <cell r="D1043">
            <v>0.62699361136765286</v>
          </cell>
          <cell r="E1043">
            <v>0.68733287834661039</v>
          </cell>
          <cell r="F1043">
            <v>0.6872646638256551</v>
          </cell>
          <cell r="G1043">
            <v>0.69571318083904665</v>
          </cell>
          <cell r="H1043">
            <v>1.6552885468106742</v>
          </cell>
          <cell r="I1043">
            <v>3.4125052775318405</v>
          </cell>
          <cell r="J1043">
            <v>3.351376943966526</v>
          </cell>
          <cell r="K1043">
            <v>3.5451225539346143</v>
          </cell>
          <cell r="L1043">
            <v>3.5456850104766424</v>
          </cell>
          <cell r="M1043">
            <v>3.5453861271460947</v>
          </cell>
          <cell r="N1043">
            <v>3.5455659294801416</v>
          </cell>
          <cell r="O1043">
            <v>3.3925744892017757</v>
          </cell>
        </row>
        <row r="1044">
          <cell r="A1044" t="str">
            <v>SCOM-SHSOLBR</v>
          </cell>
          <cell r="B1044" t="str">
            <v>VAR_fin</v>
          </cell>
          <cell r="C1044" t="str">
            <v>SOL</v>
          </cell>
          <cell r="D1044">
            <v>0.62699361136765286</v>
          </cell>
          <cell r="E1044">
            <v>0.68733287834661039</v>
          </cell>
          <cell r="F1044">
            <v>0.6872646638256551</v>
          </cell>
          <cell r="G1044">
            <v>0.69571318083904665</v>
          </cell>
          <cell r="H1044">
            <v>1.6552885468106742</v>
          </cell>
          <cell r="I1044">
            <v>3.4125052775318405</v>
          </cell>
          <cell r="J1044">
            <v>3.351376943966526</v>
          </cell>
          <cell r="K1044">
            <v>3.5451225539346143</v>
          </cell>
          <cell r="L1044">
            <v>3.5456850104766424</v>
          </cell>
          <cell r="M1044">
            <v>3.5453861271460947</v>
          </cell>
          <cell r="N1044">
            <v>3.5455659294801416</v>
          </cell>
          <cell r="O1044">
            <v>3.3925744892017757</v>
          </cell>
        </row>
        <row r="1045">
          <cell r="A1045" t="str">
            <v>SCOM-SHSOLBR</v>
          </cell>
          <cell r="B1045" t="str">
            <v>VAR_ncap</v>
          </cell>
          <cell r="C1045" t="str">
            <v>-</v>
          </cell>
          <cell r="D1045">
            <v>6.6246047580205301E-6</v>
          </cell>
          <cell r="E1045">
            <v>8.7626147192495698E-3</v>
          </cell>
          <cell r="F1045">
            <v>1.1519629352326601E-6</v>
          </cell>
          <cell r="G1045">
            <v>1.2171224261274E-3</v>
          </cell>
          <cell r="H1045">
            <v>0.211108947538688</v>
          </cell>
          <cell r="I1045">
            <v>0.28352512902369997</v>
          </cell>
          <cell r="J1045">
            <v>2.0332377210594599E-2</v>
          </cell>
          <cell r="K1045">
            <v>0.211108622753128</v>
          </cell>
          <cell r="L1045">
            <v>0.24265397037894901</v>
          </cell>
          <cell r="M1045">
            <v>6.1203096917494301E-2</v>
          </cell>
          <cell r="N1045">
            <v>0.25064094970289502</v>
          </cell>
          <cell r="O1045">
            <v>0.20312109115111601</v>
          </cell>
        </row>
        <row r="1046">
          <cell r="A1046" t="str">
            <v>SCOM-SHSOLBR</v>
          </cell>
          <cell r="B1046" t="str">
            <v>VAR_cap</v>
          </cell>
          <cell r="C1046" t="str">
            <v>-</v>
          </cell>
          <cell r="D1046">
            <v>9.106421808083752E-2</v>
          </cell>
          <cell r="E1046">
            <v>9.9826832800087084E-2</v>
          </cell>
          <cell r="F1046">
            <v>9.9827984763022334E-2</v>
          </cell>
          <cell r="G1046">
            <v>0.10104510718914973</v>
          </cell>
          <cell r="H1046">
            <v>0.240432788112795</v>
          </cell>
          <cell r="I1046">
            <v>0.49561988717814498</v>
          </cell>
          <cell r="J1046">
            <v>0.514966453772983</v>
          </cell>
          <cell r="K1046">
            <v>0.514966128987423</v>
          </cell>
          <cell r="L1046">
            <v>0.51496581557392795</v>
          </cell>
          <cell r="M1046">
            <v>0.51496569004957105</v>
          </cell>
          <cell r="N1046">
            <v>0.51496535165185797</v>
          </cell>
          <cell r="O1046">
            <v>0.51496513777150499</v>
          </cell>
        </row>
        <row r="1047">
          <cell r="A1047" t="str">
            <v>RHEM-SHSTG-ELCHP</v>
          </cell>
          <cell r="B1047" t="str">
            <v>VAR_fout</v>
          </cell>
          <cell r="C1047" t="str">
            <v>RHEM-SHAELCH</v>
          </cell>
          <cell r="D1047">
            <v>2.3250646338573639E-7</v>
          </cell>
          <cell r="E1047">
            <v>3.320712158017252E-7</v>
          </cell>
          <cell r="F1047">
            <v>1.7652774049316056</v>
          </cell>
          <cell r="G1047">
            <v>2.4602081423060644</v>
          </cell>
          <cell r="H1047">
            <v>4.1804434152177823</v>
          </cell>
          <cell r="I1047">
            <v>3.9974273617530276</v>
          </cell>
          <cell r="J1047">
            <v>4.9428196571364582</v>
          </cell>
          <cell r="K1047">
            <v>5.4266007014088444</v>
          </cell>
          <cell r="L1047">
            <v>5.4396955842668504</v>
          </cell>
          <cell r="M1047">
            <v>5.2082388848275842</v>
          </cell>
          <cell r="N1047">
            <v>4.6942654244101298</v>
          </cell>
          <cell r="O1047">
            <v>5.5399956561453818</v>
          </cell>
        </row>
        <row r="1048">
          <cell r="A1048" t="str">
            <v>RHEM-SHSTG-ELCHP</v>
          </cell>
          <cell r="B1048" t="str">
            <v>VAR_fin</v>
          </cell>
          <cell r="C1048" t="str">
            <v>RHEM-SHAELCH</v>
          </cell>
          <cell r="D1048">
            <v>3.6739624133420383E-7</v>
          </cell>
          <cell r="E1048">
            <v>4.9632211774123969E-7</v>
          </cell>
          <cell r="F1048">
            <v>1.7653704640494259</v>
          </cell>
          <cell r="G1048">
            <v>2.4603141929541108</v>
          </cell>
          <cell r="H1048">
            <v>4.1806066248141569</v>
          </cell>
          <cell r="I1048">
            <v>3.9975753671367795</v>
          </cell>
          <cell r="J1048">
            <v>4.9430038785319415</v>
          </cell>
          <cell r="K1048">
            <v>5.4267668375907041</v>
          </cell>
          <cell r="L1048">
            <v>5.4398855838360403</v>
          </cell>
          <cell r="M1048">
            <v>5.2084565856178537</v>
          </cell>
          <cell r="N1048">
            <v>4.6944580195459746</v>
          </cell>
          <cell r="O1048">
            <v>5.5402455824255821</v>
          </cell>
        </row>
        <row r="1049">
          <cell r="A1049" t="str">
            <v>RHEM-SHSTG-ELCHP</v>
          </cell>
          <cell r="B1049" t="str">
            <v>VAR_ncap</v>
          </cell>
          <cell r="C1049" t="str">
            <v>-</v>
          </cell>
          <cell r="D1049">
            <v>2.5017943782874399E-3</v>
          </cell>
          <cell r="E1049">
            <v>0.19115283205403399</v>
          </cell>
          <cell r="F1049">
            <v>1.5812557158196099E-5</v>
          </cell>
          <cell r="G1049">
            <v>8.5592498267452605E-2</v>
          </cell>
          <cell r="H1049">
            <v>0.19814628987644001</v>
          </cell>
          <cell r="I1049">
            <v>0.138944773323361</v>
          </cell>
          <cell r="J1049">
            <v>0.13393157777539999</v>
          </cell>
          <cell r="K1049">
            <v>0.26561688994904498</v>
          </cell>
          <cell r="L1049">
            <v>0.136219553919047</v>
          </cell>
          <cell r="M1049">
            <v>0.137538139271072</v>
          </cell>
          <cell r="N1049">
            <v>0.26188512726681801</v>
          </cell>
          <cell r="O1049">
            <v>0.13900120654287301</v>
          </cell>
        </row>
        <row r="1050">
          <cell r="A1050" t="str">
            <v>RHEM-SHSTG-ELCHP</v>
          </cell>
          <cell r="B1050" t="str">
            <v>VAR_cap</v>
          </cell>
          <cell r="C1050" t="str">
            <v>-</v>
          </cell>
          <cell r="D1050">
            <v>2.5017943782874399E-3</v>
          </cell>
          <cell r="E1050">
            <v>0.19365038536925452</v>
          </cell>
          <cell r="F1050">
            <v>0.19365164785517686</v>
          </cell>
          <cell r="G1050">
            <v>0.27923769483750444</v>
          </cell>
          <cell r="H1050">
            <v>0.38229644557831227</v>
          </cell>
          <cell r="I1050">
            <v>0.40638076512902654</v>
          </cell>
          <cell r="J1050">
            <v>0.47099999918962926</v>
          </cell>
          <cell r="K1050">
            <v>0.53842704564420318</v>
          </cell>
          <cell r="L1050">
            <v>0.53926714257832653</v>
          </cell>
          <cell r="M1050">
            <v>0.53926546285326971</v>
          </cell>
          <cell r="N1050">
            <v>0.53934757203217398</v>
          </cell>
          <cell r="O1050">
            <v>0.53830539597252203</v>
          </cell>
        </row>
        <row r="1051">
          <cell r="A1051" t="str">
            <v>ITOT-SWHELCBR</v>
          </cell>
          <cell r="B1051" t="str">
            <v>VAR_fout</v>
          </cell>
          <cell r="C1051" t="str">
            <v>ITOT-SWHAELC</v>
          </cell>
          <cell r="D1051">
            <v>9.8138909201830824</v>
          </cell>
          <cell r="E1051">
            <v>10.335082913381919</v>
          </cell>
          <cell r="F1051">
            <v>10.336156174174203</v>
          </cell>
          <cell r="G1051">
            <v>11.382278934675575</v>
          </cell>
          <cell r="H1051">
            <v>11.382279135176754</v>
          </cell>
          <cell r="I1051">
            <v>11.382279387830147</v>
          </cell>
          <cell r="J1051">
            <v>11.382279643436776</v>
          </cell>
          <cell r="K1051">
            <v>11.38228027263899</v>
          </cell>
          <cell r="L1051">
            <v>11.382278603205132</v>
          </cell>
          <cell r="M1051">
            <v>11.618877213984714</v>
          </cell>
          <cell r="N1051">
            <v>11.618876530863881</v>
          </cell>
          <cell r="O1051">
            <v>11.618881286276979</v>
          </cell>
        </row>
        <row r="1052">
          <cell r="A1052" t="str">
            <v>ITOT-SWHELCBR</v>
          </cell>
          <cell r="B1052" t="str">
            <v>VAR_fin</v>
          </cell>
          <cell r="C1052" t="str">
            <v>ITOT_ELC</v>
          </cell>
          <cell r="D1052">
            <v>11.646939490553265</v>
          </cell>
          <cell r="E1052">
            <v>12.258977912823141</v>
          </cell>
          <cell r="F1052">
            <v>12.250509352310608</v>
          </cell>
          <cell r="G1052">
            <v>13.472542438325739</v>
          </cell>
          <cell r="H1052">
            <v>13.454748372012331</v>
          </cell>
          <cell r="I1052">
            <v>13.437001309461289</v>
          </cell>
          <cell r="J1052">
            <v>13.419301006914127</v>
          </cell>
          <cell r="K1052">
            <v>13.401647716221893</v>
          </cell>
          <cell r="L1052">
            <v>13.401645750608337</v>
          </cell>
          <cell r="M1052">
            <v>13.680220092116823</v>
          </cell>
          <cell r="N1052">
            <v>13.680219287801284</v>
          </cell>
          <cell r="O1052">
            <v>13.680224886887729</v>
          </cell>
        </row>
        <row r="1053">
          <cell r="A1053" t="str">
            <v>ITOT-SWHELCBR</v>
          </cell>
          <cell r="B1053" t="str">
            <v>VAR_ncap</v>
          </cell>
          <cell r="C1053" t="str">
            <v>-</v>
          </cell>
          <cell r="E1053">
            <v>0.166006081896619</v>
          </cell>
          <cell r="F1053">
            <v>7.9155817913297905E-5</v>
          </cell>
          <cell r="G1053">
            <v>0.16228257410802199</v>
          </cell>
          <cell r="H1053">
            <v>0.76766302331946401</v>
          </cell>
          <cell r="I1053">
            <v>0.244899835386269</v>
          </cell>
          <cell r="J1053">
            <v>0.15649183871303199</v>
          </cell>
          <cell r="K1053">
            <v>0.76857419475380095</v>
          </cell>
          <cell r="L1053">
            <v>0.19478116724264899</v>
          </cell>
          <cell r="M1053">
            <v>6.7116347986153305E-2</v>
          </cell>
          <cell r="N1053">
            <v>0.69391329029318505</v>
          </cell>
          <cell r="O1053">
            <v>0.30841372306194398</v>
          </cell>
        </row>
        <row r="1054">
          <cell r="A1054" t="str">
            <v>ITOT-SWHELCBR</v>
          </cell>
          <cell r="B1054" t="str">
            <v>VAR_cap</v>
          </cell>
          <cell r="C1054" t="str">
            <v>-</v>
          </cell>
          <cell r="D1054">
            <v>0.55644997413134401</v>
          </cell>
          <cell r="E1054">
            <v>0.72245488246519118</v>
          </cell>
          <cell r="F1054">
            <v>0.72253090858389124</v>
          </cell>
          <cell r="G1054">
            <v>0.8848079447560625</v>
          </cell>
          <cell r="H1054">
            <v>1.1593627861993092</v>
          </cell>
          <cell r="I1054">
            <v>1.1439765155547148</v>
          </cell>
          <cell r="J1054">
            <v>1.1690467698079983</v>
          </cell>
          <cell r="K1054">
            <v>1.1699526540360887</v>
          </cell>
          <cell r="L1054">
            <v>1.1367277297484633</v>
          </cell>
          <cell r="M1054">
            <v>1.0304572615168313</v>
          </cell>
          <cell r="N1054">
            <v>1.0301723997115282</v>
          </cell>
          <cell r="O1054">
            <v>1.0694276084372212</v>
          </cell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22.097513869470465</v>
          </cell>
          <cell r="K4">
            <v>12.327569505540517</v>
          </cell>
          <cell r="L4">
            <v>26.058539867062407</v>
          </cell>
          <cell r="M4">
            <v>58.281024563382736</v>
          </cell>
          <cell r="N4">
            <v>202.55667159961746</v>
          </cell>
          <cell r="O4">
            <v>213.29292814571994</v>
          </cell>
          <cell r="P4">
            <v>212.22746874456942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1.4651416724340241E-2</v>
          </cell>
          <cell r="K5">
            <v>6.1854431463126761E-3</v>
          </cell>
          <cell r="L5">
            <v>8.7614375011611012E-2</v>
          </cell>
          <cell r="M5">
            <v>53.314426551125905</v>
          </cell>
          <cell r="N5">
            <v>194.51578959692455</v>
          </cell>
          <cell r="O5">
            <v>205.95907681479807</v>
          </cell>
          <cell r="P5">
            <v>205.89546816771079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21.959275671552863</v>
          </cell>
          <cell r="K6">
            <v>12.261018866609213</v>
          </cell>
          <cell r="L6">
            <v>25.957192681487122</v>
          </cell>
          <cell r="M6">
            <v>4.9391689171171134</v>
          </cell>
          <cell r="N6">
            <v>8.003057595483817</v>
          </cell>
          <cell r="O6">
            <v>7.3043696641677291</v>
          </cell>
          <cell r="P6">
            <v>6.2182734546675178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0.12358678119327181</v>
          </cell>
          <cell r="K7">
            <v>6.0365195784987259E-2</v>
          </cell>
          <cell r="L7">
            <v>1.3732810563683816E-2</v>
          </cell>
          <cell r="M7">
            <v>2.7429095139683335E-2</v>
          </cell>
          <cell r="N7">
            <v>3.7824407209002819E-2</v>
          </cell>
          <cell r="O7">
            <v>2.9481666754162025E-2</v>
          </cell>
          <cell r="P7">
            <v>0.1137271221910398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-67.954912238702235</v>
          </cell>
          <cell r="K8">
            <v>-48.297021975648406</v>
          </cell>
          <cell r="L8">
            <v>-51.816474488693736</v>
          </cell>
          <cell r="M8">
            <v>-66.235108038385945</v>
          </cell>
          <cell r="N8">
            <v>-74.624508169471383</v>
          </cell>
          <cell r="O8">
            <v>-81.723818299182568</v>
          </cell>
          <cell r="P8">
            <v>-89.595456506558691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485.89705743668344</v>
          </cell>
          <cell r="K9">
            <v>1107.5966542166241</v>
          </cell>
          <cell r="L9">
            <v>1152.334219611454</v>
          </cell>
          <cell r="M9">
            <v>1140.9251473666332</v>
          </cell>
          <cell r="N9">
            <v>1140.9250559514016</v>
          </cell>
          <cell r="O9">
            <v>1140.9249831403133</v>
          </cell>
          <cell r="P9">
            <v>1140.9250500128883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2.6837156942627701E-4</v>
          </cell>
          <cell r="L10">
            <v>7.1732951322564511E-3</v>
          </cell>
          <cell r="M10">
            <v>1.7679628825055762</v>
          </cell>
          <cell r="N10">
            <v>3.6979427335800539</v>
          </cell>
          <cell r="O10">
            <v>3.4397018683020861</v>
          </cell>
          <cell r="P10">
            <v>3.3756198972243214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542.00795204359827</v>
          </cell>
          <cell r="K11">
            <v>1143.8533780958685</v>
          </cell>
          <cell r="L11">
            <v>1099.4971238762073</v>
          </cell>
          <cell r="M11">
            <v>1088.6110481048593</v>
          </cell>
          <cell r="N11">
            <v>1088.6110946503611</v>
          </cell>
          <cell r="O11">
            <v>1088.6109525261168</v>
          </cell>
          <cell r="P11">
            <v>1088.6110840974156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49.779472046281803</v>
          </cell>
          <cell r="K12">
            <v>754.2737892517016</v>
          </cell>
          <cell r="L12">
            <v>715.1823250355809</v>
          </cell>
          <cell r="M12">
            <v>715.14663212081223</v>
          </cell>
          <cell r="N12">
            <v>715.18057242911584</v>
          </cell>
          <cell r="O12">
            <v>715.15102363605263</v>
          </cell>
          <cell r="P12">
            <v>715.18307385216247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0.3083925713343878</v>
          </cell>
          <cell r="K13">
            <v>37.97289054408202</v>
          </cell>
          <cell r="L13">
            <v>38.005086350479665</v>
          </cell>
          <cell r="M13">
            <v>37.990183871635935</v>
          </cell>
          <cell r="N13">
            <v>22.026913536775119</v>
          </cell>
          <cell r="O13">
            <v>38.004841261901511</v>
          </cell>
          <cell r="P13">
            <v>37.998962176931563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1.8275628786407678E-3</v>
          </cell>
          <cell r="K14">
            <v>2.5395439029141397E-3</v>
          </cell>
          <cell r="L14">
            <v>1.7970139741558172E-2</v>
          </cell>
          <cell r="M14">
            <v>1.6303586495277914E-2</v>
          </cell>
          <cell r="N14">
            <v>1.2159221857775177E-2</v>
          </cell>
          <cell r="O14">
            <v>1.3009136719438527E-2</v>
          </cell>
          <cell r="P14">
            <v>1.3336135174497306E-2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766.07539037288893</v>
          </cell>
          <cell r="K15">
            <v>1054.7351219132418</v>
          </cell>
          <cell r="L15">
            <v>1225.2155993816837</v>
          </cell>
          <cell r="M15">
            <v>1202.3600126201213</v>
          </cell>
          <cell r="N15">
            <v>1225.2161480664249</v>
          </cell>
          <cell r="O15">
            <v>1220.150419497211</v>
          </cell>
          <cell r="P15">
            <v>1225.2167603687219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7.188153857713947E-2</v>
          </cell>
          <cell r="K16">
            <v>8.4349122986284417</v>
          </cell>
          <cell r="L16">
            <v>178.06250479667591</v>
          </cell>
          <cell r="M16">
            <v>189.03869637333696</v>
          </cell>
          <cell r="N16">
            <v>189.49033395952048</v>
          </cell>
          <cell r="O16">
            <v>189.47189592505265</v>
          </cell>
          <cell r="P16">
            <v>194.08845464516912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2.7848019084827494E-2</v>
          </cell>
          <cell r="K17">
            <v>1035.2914986793071</v>
          </cell>
          <cell r="L17">
            <v>1031.8774987665449</v>
          </cell>
          <cell r="M17">
            <v>1031.8788581822616</v>
          </cell>
          <cell r="N17">
            <v>1031.8801219787913</v>
          </cell>
          <cell r="O17">
            <v>1031.880512654775</v>
          </cell>
          <cell r="P17">
            <v>1031.8812791624193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848.06911752238136</v>
          </cell>
          <cell r="M18">
            <v>848.07026955734045</v>
          </cell>
          <cell r="N18">
            <v>944.28130179718016</v>
          </cell>
          <cell r="O18">
            <v>944.29124345043761</v>
          </cell>
          <cell r="P18">
            <v>944.28958475258548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9.4763893740184447E-3</v>
          </cell>
          <cell r="K19">
            <v>1.3400077656744764E-2</v>
          </cell>
          <cell r="L19">
            <v>2.8406878352408287E-2</v>
          </cell>
          <cell r="M19">
            <v>2.7406596097908287E-2</v>
          </cell>
          <cell r="N19">
            <v>2.6263603850799115E-2</v>
          </cell>
          <cell r="O19">
            <v>2.6135422563466824E-2</v>
          </cell>
          <cell r="P19">
            <v>3.980759145662402E-2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3.9606982549341549E-3</v>
          </cell>
          <cell r="M20">
            <v>3.993439077313591E-3</v>
          </cell>
          <cell r="N20">
            <v>4.7350628567940506E-3</v>
          </cell>
          <cell r="O20">
            <v>5.5723014052716053E-3</v>
          </cell>
          <cell r="P20">
            <v>7.9361292433072616E-3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8.2653785159488057E-4</v>
          </cell>
          <cell r="K21">
            <v>7.1623724906669912E-4</v>
          </cell>
          <cell r="L21">
            <v>9.1702562425013067E-4</v>
          </cell>
          <cell r="M21">
            <v>9.3150123496387371E-4</v>
          </cell>
          <cell r="N21">
            <v>2.7516140227609675E-3</v>
          </cell>
          <cell r="O21">
            <v>1.1954038760840831E-3</v>
          </cell>
          <cell r="P21">
            <v>6.6918657674316555E-3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2.0754476757019022E-3</v>
          </cell>
          <cell r="K22">
            <v>3.3551931491588613E-3</v>
          </cell>
          <cell r="L22">
            <v>62.919275614951452</v>
          </cell>
          <cell r="M22">
            <v>426.65168767156388</v>
          </cell>
          <cell r="N22">
            <v>1540.7597787503912</v>
          </cell>
          <cell r="O22">
            <v>2235.9561180208098</v>
          </cell>
          <cell r="P22">
            <v>2955.3874650938797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6.8668705860288441E-3</v>
          </cell>
          <cell r="K23">
            <v>1.0333268738614195E-2</v>
          </cell>
          <cell r="L23">
            <v>604.36674726282547</v>
          </cell>
          <cell r="M23">
            <v>695.04121294731601</v>
          </cell>
          <cell r="N23">
            <v>604.36692960851781</v>
          </cell>
          <cell r="O23">
            <v>695.58950611237685</v>
          </cell>
          <cell r="P23">
            <v>706.5148582599262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1844.1785227378548</v>
          </cell>
          <cell r="K24">
            <v>5142.1765786087908</v>
          </cell>
          <cell r="L24">
            <v>6955.5742387194759</v>
          </cell>
          <cell r="M24">
            <v>7377.5201777846924</v>
          </cell>
          <cell r="N24">
            <v>8506.4681157622563</v>
          </cell>
          <cell r="O24">
            <v>9303.5058313252084</v>
          </cell>
          <cell r="P24">
            <v>10043.52597770488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J25">
            <v>-69.4796323200394</v>
          </cell>
          <cell r="K25">
            <v>-50.715339831607047</v>
          </cell>
          <cell r="L25">
            <v>-53.957709790122053</v>
          </cell>
          <cell r="M25">
            <v>-67.27061337848798</v>
          </cell>
          <cell r="N25">
            <v>-75.866748104129243</v>
          </cell>
          <cell r="O25">
            <v>-82.601541951095825</v>
          </cell>
          <cell r="P25">
            <v>-90.532279758576792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833.33313707943967</v>
          </cell>
          <cell r="K26">
            <v>270.81498359007594</v>
          </cell>
          <cell r="L26">
            <v>622.31773213076247</v>
          </cell>
          <cell r="M26">
            <v>1012.0403403912408</v>
          </cell>
          <cell r="N26">
            <v>1996.7126181673757</v>
          </cell>
          <cell r="O26">
            <v>2783.0139086752265</v>
          </cell>
          <cell r="P26">
            <v>3524.0978690597294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833.33313707943967</v>
          </cell>
          <cell r="K27">
            <v>270.81498359007594</v>
          </cell>
          <cell r="L27">
            <v>622.31773213076247</v>
          </cell>
          <cell r="M27">
            <v>1012.0403403912408</v>
          </cell>
          <cell r="N27">
            <v>1996.7126181673757</v>
          </cell>
          <cell r="O27">
            <v>2783.0139086752265</v>
          </cell>
          <cell r="P27">
            <v>3524.0978690597294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-67.954912238702235</v>
          </cell>
          <cell r="K28">
            <v>-48.297021975648406</v>
          </cell>
          <cell r="L28">
            <v>-51.816474488693736</v>
          </cell>
          <cell r="M28">
            <v>-66.235108038385945</v>
          </cell>
          <cell r="N28">
            <v>-74.624508169471383</v>
          </cell>
          <cell r="O28">
            <v>-81.723818299182568</v>
          </cell>
          <cell r="P28">
            <v>-89.595456506558691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2.6094330763009502E-2</v>
          </cell>
          <cell r="H29">
            <v>2.2211008947988099E-2</v>
          </cell>
          <cell r="I29">
            <v>0.26472377508366501</v>
          </cell>
          <cell r="J29">
            <v>19.891876729663299</v>
          </cell>
          <cell r="K29">
            <v>19.0557056541181</v>
          </cell>
          <cell r="L29">
            <v>18.663739576396001</v>
          </cell>
          <cell r="M29">
            <v>2.29248853477345</v>
          </cell>
          <cell r="N29">
            <v>2.5706291353148902E-2</v>
          </cell>
          <cell r="O29">
            <v>2.5413087287251199E-2</v>
          </cell>
          <cell r="P29">
            <v>2.54333338377381E-2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2.21033040749808E-2</v>
          </cell>
          <cell r="N30">
            <v>3.6217075692178399E-2</v>
          </cell>
          <cell r="O30">
            <v>3.5806149701914203E-2</v>
          </cell>
          <cell r="P30">
            <v>7.89648650793527E-2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3.0871886810665798</v>
          </cell>
          <cell r="F31">
            <v>0.37745454044891702</v>
          </cell>
          <cell r="G31">
            <v>1.30432528443165</v>
          </cell>
          <cell r="H31">
            <v>0.53855728442044004</v>
          </cell>
          <cell r="I31">
            <v>0.48999228078787099</v>
          </cell>
          <cell r="J31">
            <v>0.35021361145822999</v>
          </cell>
          <cell r="M31">
            <v>0.12905567136016199</v>
          </cell>
          <cell r="N31">
            <v>0.26981980375486497</v>
          </cell>
          <cell r="O31">
            <v>0.34488029522687702</v>
          </cell>
          <cell r="P31">
            <v>0.491321403805899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5.9208024662059801E-2</v>
          </cell>
          <cell r="N32">
            <v>9.2338111636304995E-2</v>
          </cell>
          <cell r="O32">
            <v>8.1910255466909193E-2</v>
          </cell>
          <cell r="P32">
            <v>0.25406463871303597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1127.9631541844999</v>
          </cell>
          <cell r="F33">
            <v>1118.68342121823</v>
          </cell>
          <cell r="G33">
            <v>1134.29285068748</v>
          </cell>
          <cell r="H33">
            <v>1134.29209341397</v>
          </cell>
          <cell r="I33">
            <v>1038.95425341279</v>
          </cell>
          <cell r="J33">
            <v>950.69825594768201</v>
          </cell>
          <cell r="K33">
            <v>929.84139638071599</v>
          </cell>
          <cell r="L33">
            <v>403.90787453548</v>
          </cell>
          <cell r="M33">
            <v>261.48417001880603</v>
          </cell>
          <cell r="N33">
            <v>242.59563949564699</v>
          </cell>
          <cell r="O33">
            <v>242.59556346498201</v>
          </cell>
          <cell r="P33">
            <v>190.24116950865499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2.8377425404611401E-2</v>
          </cell>
          <cell r="H34">
            <v>3.4125888180405101E-2</v>
          </cell>
          <cell r="I34">
            <v>65.032266869575807</v>
          </cell>
          <cell r="J34">
            <v>113.740401413339</v>
          </cell>
          <cell r="K34">
            <v>124.16372788887701</v>
          </cell>
          <cell r="L34">
            <v>54.248779078530099</v>
          </cell>
          <cell r="M34">
            <v>26.9299803450761</v>
          </cell>
          <cell r="N34">
            <v>24.100410783836701</v>
          </cell>
          <cell r="O34">
            <v>24.100196662272001</v>
          </cell>
          <cell r="P34">
            <v>24.1002845302101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1928.7105552968701</v>
          </cell>
          <cell r="F35">
            <v>1522.6183797963599</v>
          </cell>
          <cell r="G35">
            <v>1532.9918360072299</v>
          </cell>
          <cell r="H35">
            <v>1333.9730767851399</v>
          </cell>
          <cell r="I35">
            <v>860.39432526838095</v>
          </cell>
          <cell r="J35">
            <v>527.00760932070295</v>
          </cell>
          <cell r="K35">
            <v>279.77565938413602</v>
          </cell>
          <cell r="L35">
            <v>279.77559010199701</v>
          </cell>
          <cell r="M35">
            <v>243.53150227560999</v>
          </cell>
          <cell r="N35">
            <v>83.269457446161695</v>
          </cell>
          <cell r="O35">
            <v>83.2691782118291</v>
          </cell>
          <cell r="P35">
            <v>3.8190089732519299E-2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2.0674394035801E-2</v>
          </cell>
          <cell r="H36">
            <v>2.12643436403675E-2</v>
          </cell>
          <cell r="I36">
            <v>131.644813596783</v>
          </cell>
          <cell r="J36">
            <v>193.34464599560599</v>
          </cell>
          <cell r="K36">
            <v>187.98791406087699</v>
          </cell>
          <cell r="L36">
            <v>62.231562868698497</v>
          </cell>
          <cell r="M36">
            <v>8.9257450307002095</v>
          </cell>
          <cell r="N36">
            <v>2.80806742142292E-2</v>
          </cell>
          <cell r="O36">
            <v>2.7833519596473899E-2</v>
          </cell>
          <cell r="P36">
            <v>2.7922243234307701E-2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2.82903206318166E-2</v>
          </cell>
          <cell r="N37">
            <v>4.6479085082206599E-2</v>
          </cell>
          <cell r="O37">
            <v>4.6646874108677398E-2</v>
          </cell>
          <cell r="P37">
            <v>9.44773063625029E-2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0.29444349348217802</v>
          </cell>
          <cell r="G38">
            <v>1.2202648365367801</v>
          </cell>
          <cell r="H38">
            <v>1.0924143644285</v>
          </cell>
          <cell r="I38">
            <v>1.1722606304546399</v>
          </cell>
          <cell r="J38">
            <v>0.72040550345270105</v>
          </cell>
          <cell r="M38">
            <v>4.54155981126576E-2</v>
          </cell>
          <cell r="N38">
            <v>0.20402786858744801</v>
          </cell>
          <cell r="O38">
            <v>7.08346920175872E-2</v>
          </cell>
          <cell r="P38">
            <v>0.174716001816728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6.1678280122470099E-2</v>
          </cell>
          <cell r="H39">
            <v>6.0753467828408798E-2</v>
          </cell>
          <cell r="I39">
            <v>50.444626003156799</v>
          </cell>
          <cell r="J39">
            <v>88.027366000236</v>
          </cell>
          <cell r="K39">
            <v>85.477891045855003</v>
          </cell>
          <cell r="L39">
            <v>37.101937480499402</v>
          </cell>
          <cell r="M39">
            <v>0.14112334184445499</v>
          </cell>
          <cell r="N39">
            <v>2.8017756529643899E-2</v>
          </cell>
          <cell r="O39">
            <v>2.77969673769996E-2</v>
          </cell>
          <cell r="P39">
            <v>2.8003643741935699E-2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1043.1351423472599</v>
          </cell>
          <cell r="F40">
            <v>1218.00122504459</v>
          </cell>
          <cell r="G40">
            <v>1104.53921979952</v>
          </cell>
          <cell r="H40">
            <v>1104.5391270462201</v>
          </cell>
          <cell r="I40">
            <v>1079.1953294458499</v>
          </cell>
          <cell r="J40">
            <v>942.45936954549404</v>
          </cell>
          <cell r="K40">
            <v>615.00724096268095</v>
          </cell>
          <cell r="L40">
            <v>345.51801457152402</v>
          </cell>
          <cell r="M40">
            <v>150.947254939853</v>
          </cell>
          <cell r="N40">
            <v>50.077795629813203</v>
          </cell>
          <cell r="O40">
            <v>50.077415781411801</v>
          </cell>
          <cell r="P40">
            <v>30.577731399942699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479.80989678810499</v>
          </cell>
          <cell r="F41">
            <v>380.35300135263401</v>
          </cell>
          <cell r="G41">
            <v>473.49041602407999</v>
          </cell>
          <cell r="H41">
            <v>717.41154361360395</v>
          </cell>
          <cell r="I41">
            <v>522.00716513323005</v>
          </cell>
          <cell r="J41">
            <v>587.14153479601305</v>
          </cell>
          <cell r="K41">
            <v>365.26408031025198</v>
          </cell>
          <cell r="L41">
            <v>113.858035646692</v>
          </cell>
          <cell r="M41">
            <v>62.659449702457501</v>
          </cell>
          <cell r="N41">
            <v>44.465088724888901</v>
          </cell>
          <cell r="O41">
            <v>44.464932706715501</v>
          </cell>
          <cell r="P41">
            <v>33.548502026242403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726.71242958956498</v>
          </cell>
          <cell r="F42">
            <v>618.69634065179105</v>
          </cell>
          <cell r="G42">
            <v>391.60672299515102</v>
          </cell>
          <cell r="H42">
            <v>103.653674359159</v>
          </cell>
          <cell r="I42">
            <v>35.5149057242594</v>
          </cell>
          <cell r="J42">
            <v>4.4088427134489801E-2</v>
          </cell>
          <cell r="K42">
            <v>3.3673110228616E-2</v>
          </cell>
          <cell r="L42">
            <v>1.85442604665206E-2</v>
          </cell>
          <cell r="M42">
            <v>1.1783166995904299E-2</v>
          </cell>
          <cell r="N42">
            <v>1.9974829211885099E-2</v>
          </cell>
          <cell r="O42">
            <v>1.7322162956524601E-2</v>
          </cell>
          <cell r="P42">
            <v>3.6956097214326501E-2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1783.66270063722</v>
          </cell>
          <cell r="F43">
            <v>1640.96950000935</v>
          </cell>
          <cell r="G43">
            <v>1768.1505087281801</v>
          </cell>
          <cell r="H43">
            <v>1627.2003090471401</v>
          </cell>
          <cell r="I43">
            <v>606.45798425621001</v>
          </cell>
          <cell r="J43">
            <v>150.10015609403499</v>
          </cell>
          <cell r="K43">
            <v>150.096926845285</v>
          </cell>
          <cell r="L43">
            <v>150.09688841232</v>
          </cell>
          <cell r="M43">
            <v>150.096803380437</v>
          </cell>
          <cell r="N43">
            <v>131.59890706801701</v>
          </cell>
          <cell r="O43">
            <v>131.59846800277401</v>
          </cell>
          <cell r="P43">
            <v>47.611827344579503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0.111961681042858</v>
          </cell>
          <cell r="G44">
            <v>0.158720705289146</v>
          </cell>
          <cell r="H44">
            <v>0.13296376772546001</v>
          </cell>
          <cell r="I44">
            <v>0.13425260854655599</v>
          </cell>
          <cell r="J44">
            <v>8.7911160111472306E-2</v>
          </cell>
          <cell r="M44">
            <v>4.3256812736619403E-2</v>
          </cell>
          <cell r="N44">
            <v>7.0345364651421702E-2</v>
          </cell>
          <cell r="O44">
            <v>4.9491571564550398E-2</v>
          </cell>
          <cell r="P44">
            <v>0.165659999868877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4.6163495634978499E-2</v>
          </cell>
          <cell r="N45">
            <v>9.3745672430209703E-2</v>
          </cell>
          <cell r="O45">
            <v>6.03981741540595E-2</v>
          </cell>
          <cell r="P45">
            <v>0.15429635673280701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5.6978980703854001</v>
          </cell>
          <cell r="F46">
            <v>5.3400388058626804</v>
          </cell>
          <cell r="G46">
            <v>21.585763329569499</v>
          </cell>
          <cell r="H46">
            <v>21.154215316837501</v>
          </cell>
          <cell r="I46">
            <v>21.099017165217401</v>
          </cell>
          <cell r="J46">
            <v>8.6891251766412996</v>
          </cell>
          <cell r="M46">
            <v>7.9600847016784299E-2</v>
          </cell>
          <cell r="N46">
            <v>0.27189222620825798</v>
          </cell>
          <cell r="O46">
            <v>0.24151519116307199</v>
          </cell>
          <cell r="P46">
            <v>8.5101012498163602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9.27005079267993</v>
          </cell>
          <cell r="F47">
            <v>9.2700170846412995</v>
          </cell>
          <cell r="G47">
            <v>5.9375162960958801E-2</v>
          </cell>
          <cell r="H47">
            <v>3.6316902726406301E-2</v>
          </cell>
          <cell r="I47">
            <v>1.41330449319369E-2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1.17871084033516E-2</v>
          </cell>
          <cell r="H48">
            <v>2.1592174295771201E-2</v>
          </cell>
          <cell r="I48">
            <v>31.763336445392</v>
          </cell>
          <cell r="J48">
            <v>33.552326313728699</v>
          </cell>
          <cell r="K48">
            <v>32.660502979388802</v>
          </cell>
          <cell r="L48">
            <v>98.215803666557207</v>
          </cell>
          <cell r="M48">
            <v>95.972360617824194</v>
          </cell>
          <cell r="N48">
            <v>95.972388259639601</v>
          </cell>
          <cell r="O48">
            <v>95.97232887346</v>
          </cell>
          <cell r="P48">
            <v>95.972438910729295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7108.0490163876602</v>
          </cell>
          <cell r="F49">
            <v>6514.7157836784399</v>
          </cell>
          <cell r="G49">
            <v>6429.5486150991501</v>
          </cell>
          <cell r="H49">
            <v>6044.1842387842698</v>
          </cell>
          <cell r="I49">
            <v>4444.5833856606496</v>
          </cell>
          <cell r="J49">
            <v>3615.8552860353002</v>
          </cell>
          <cell r="K49">
            <v>2789.3647186224098</v>
          </cell>
          <cell r="L49">
            <v>1563.6367701991601</v>
          </cell>
          <cell r="M49">
            <v>1003.44575542861</v>
          </cell>
          <cell r="N49">
            <v>673.26633216735502</v>
          </cell>
          <cell r="O49">
            <v>673.10793264406504</v>
          </cell>
          <cell r="P49">
            <v>432.13206095031501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1.90629729100125E-2</v>
          </cell>
          <cell r="H50">
            <v>1.7409859795633201E-2</v>
          </cell>
          <cell r="I50">
            <v>2.2890822548448999</v>
          </cell>
          <cell r="J50">
            <v>13.5336642619689</v>
          </cell>
          <cell r="K50">
            <v>25.020707976720399</v>
          </cell>
          <cell r="L50">
            <v>27.067127067580198</v>
          </cell>
          <cell r="M50">
            <v>48.2224302567572</v>
          </cell>
          <cell r="N50">
            <v>71.012881135015505</v>
          </cell>
          <cell r="O50">
            <v>95.564381855695302</v>
          </cell>
          <cell r="P50">
            <v>108.057448084386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93.345512049489599</v>
          </cell>
          <cell r="F51">
            <v>98.053242016482798</v>
          </cell>
          <cell r="G51">
            <v>191.26249663693</v>
          </cell>
          <cell r="H51">
            <v>208.85255772852</v>
          </cell>
          <cell r="I51">
            <v>201.910308696817</v>
          </cell>
          <cell r="J51">
            <v>122.864892461759</v>
          </cell>
          <cell r="M51">
            <v>0.14024779767448001</v>
          </cell>
          <cell r="N51">
            <v>0.12648152161461701</v>
          </cell>
          <cell r="O51">
            <v>0.100012046792742</v>
          </cell>
          <cell r="P51">
            <v>0.26054553672755498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1440.9459859645201</v>
          </cell>
          <cell r="F52">
            <v>1508.6876539345701</v>
          </cell>
          <cell r="G52">
            <v>1464.22435235442</v>
          </cell>
          <cell r="H52">
            <v>1423.2994552017101</v>
          </cell>
          <cell r="I52">
            <v>1441.3368610279799</v>
          </cell>
          <cell r="J52">
            <v>1467.1467716930599</v>
          </cell>
          <cell r="K52">
            <v>1315.62519480931</v>
          </cell>
          <cell r="L52">
            <v>417.11376226690902</v>
          </cell>
          <cell r="M52">
            <v>242.44552022878199</v>
          </cell>
          <cell r="N52">
            <v>112.09213914706901</v>
          </cell>
          <cell r="O52">
            <v>53.047528393213803</v>
          </cell>
          <cell r="P52">
            <v>23.007104494687301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4.23947668969267E-2</v>
          </cell>
          <cell r="N53">
            <v>5.5859775517846801E-2</v>
          </cell>
          <cell r="O53">
            <v>4.2261146855612899E-2</v>
          </cell>
          <cell r="P53">
            <v>0.116074522473202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2229.91397151819</v>
          </cell>
          <cell r="F54">
            <v>1967.3248713278899</v>
          </cell>
          <cell r="G54">
            <v>1825.2053519446899</v>
          </cell>
          <cell r="H54">
            <v>1480.12247983728</v>
          </cell>
          <cell r="I54">
            <v>1080.0478846915601</v>
          </cell>
          <cell r="J54">
            <v>774.93971420044795</v>
          </cell>
          <cell r="K54">
            <v>388.85327100707298</v>
          </cell>
          <cell r="L54">
            <v>319.34253743869499</v>
          </cell>
          <cell r="M54">
            <v>63.655915124613799</v>
          </cell>
          <cell r="N54">
            <v>64.101120736296906</v>
          </cell>
          <cell r="O54">
            <v>64.118607840718695</v>
          </cell>
          <cell r="P54">
            <v>64.128756651912198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3764.2054695322099</v>
          </cell>
          <cell r="F55">
            <v>3574.0657672789398</v>
          </cell>
          <cell r="G55">
            <v>3480.7112639089501</v>
          </cell>
          <cell r="H55">
            <v>3112.2919026273098</v>
          </cell>
          <cell r="I55">
            <v>2725.5841366712002</v>
          </cell>
          <cell r="J55">
            <v>2378.4850426172302</v>
          </cell>
          <cell r="K55">
            <v>1729.49917379311</v>
          </cell>
          <cell r="L55">
            <v>763.52342677318495</v>
          </cell>
          <cell r="M55">
            <v>354.50650817472501</v>
          </cell>
          <cell r="N55">
            <v>247.38848231551401</v>
          </cell>
          <cell r="O55">
            <v>212.872791283276</v>
          </cell>
          <cell r="P55">
            <v>195.569929290186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1.78609996733545E-2</v>
          </cell>
          <cell r="F56">
            <v>1.7878257637669401E-2</v>
          </cell>
          <cell r="G56">
            <v>1.7821730968765499E-2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0.63374960044376694</v>
          </cell>
          <cell r="F57">
            <v>6.0679361504166467E-2</v>
          </cell>
          <cell r="G57">
            <v>7.7351362253590933E-2</v>
          </cell>
          <cell r="H57">
            <v>7.5350609539595631E-2</v>
          </cell>
          <cell r="I57">
            <v>6.7565335360884604E-2</v>
          </cell>
          <cell r="J57">
            <v>7.09233339761213E-2</v>
          </cell>
          <cell r="K57">
            <v>6.5332127131308398E-2</v>
          </cell>
          <cell r="L57">
            <v>2.9627109591862801E-2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2.1884323447713499E-2</v>
          </cell>
          <cell r="F58">
            <v>3.5005046236867704E-2</v>
          </cell>
          <cell r="G58">
            <v>3.6805594886686298E-2</v>
          </cell>
          <cell r="H58">
            <v>3.6572109788605041E-2</v>
          </cell>
          <cell r="I58">
            <v>2.7757756499067011E-2</v>
          </cell>
          <cell r="J58">
            <v>1.3487355260383745E-2</v>
          </cell>
          <cell r="K58">
            <v>1.1129403561974689E-2</v>
          </cell>
          <cell r="L58">
            <v>4.3706196287003705E-3</v>
          </cell>
          <cell r="M58">
            <v>3.158839860212468E-2</v>
          </cell>
          <cell r="N58">
            <v>5.1400863579130998E-2</v>
          </cell>
          <cell r="O58">
            <v>6.1197895425179602E-2</v>
          </cell>
          <cell r="P58">
            <v>7.5135736433103006E-2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6.06995548166954</v>
          </cell>
          <cell r="F59">
            <v>12.35667456305157</v>
          </cell>
          <cell r="G59">
            <v>8.6423185621974206</v>
          </cell>
          <cell r="H59">
            <v>9.7278556884410392</v>
          </cell>
          <cell r="I59">
            <v>0.92247231405154051</v>
          </cell>
          <cell r="J59">
            <v>5.3150359008199186E-2</v>
          </cell>
          <cell r="K59">
            <v>4.0058681043722601E-2</v>
          </cell>
          <cell r="L59">
            <v>2.217652639117423E-2</v>
          </cell>
          <cell r="M59">
            <v>0.1398384043561626</v>
          </cell>
          <cell r="N59">
            <v>0.131087223019968</v>
          </cell>
          <cell r="O59">
            <v>0.10351850428115061</v>
          </cell>
          <cell r="P59">
            <v>4.8508043828871597E-2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6.4175952736495896</v>
          </cell>
          <cell r="F60">
            <v>17.725888542793641</v>
          </cell>
          <cell r="G60">
            <v>131.70059115534551</v>
          </cell>
          <cell r="H60">
            <v>343.72239935178141</v>
          </cell>
          <cell r="I60">
            <v>887.8626414047975</v>
          </cell>
          <cell r="J60">
            <v>562.74276425728658</v>
          </cell>
          <cell r="K60">
            <v>483.45609663973613</v>
          </cell>
          <cell r="L60">
            <v>142.15385627334075</v>
          </cell>
          <cell r="M60">
            <v>83.346003651268632</v>
          </cell>
          <cell r="N60">
            <v>0.16993810110019369</v>
          </cell>
          <cell r="O60">
            <v>0.1470110194960727</v>
          </cell>
          <cell r="P60">
            <v>7.91900399199022E-2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12.8681636097925</v>
          </cell>
          <cell r="F61">
            <v>22.487527758330899</v>
          </cell>
          <cell r="G61">
            <v>21.530766481762498</v>
          </cell>
          <cell r="H61">
            <v>16.154415479962367</v>
          </cell>
          <cell r="I61">
            <v>2.4757864619728132</v>
          </cell>
          <cell r="J61">
            <v>0.13670200340992519</v>
          </cell>
          <cell r="K61">
            <v>7.6837766023799797E-2</v>
          </cell>
          <cell r="L61">
            <v>3.2285182142301902E-2</v>
          </cell>
          <cell r="M61">
            <v>52.863575398776028</v>
          </cell>
          <cell r="N61">
            <v>99.769241799291251</v>
          </cell>
          <cell r="O61">
            <v>90.978574627519237</v>
          </cell>
          <cell r="P61">
            <v>77.098900742149397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31.6754532136225</v>
          </cell>
          <cell r="G62">
            <v>144.0725506786026</v>
          </cell>
          <cell r="H62">
            <v>234.5313033365874</v>
          </cell>
          <cell r="I62">
            <v>202.0352731234062</v>
          </cell>
          <cell r="J62">
            <v>3.2911373938421902E-3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53.202515083293498</v>
          </cell>
          <cell r="F63">
            <v>111.47567757543899</v>
          </cell>
          <cell r="G63">
            <v>39.990525890913503</v>
          </cell>
          <cell r="H63">
            <v>19.9889195083096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812.07568290245695</v>
          </cell>
          <cell r="F64">
            <v>564.82612286097503</v>
          </cell>
          <cell r="G64">
            <v>399.54905106385502</v>
          </cell>
          <cell r="H64">
            <v>199.764930986921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0.20863749615765573</v>
          </cell>
          <cell r="F65">
            <v>0.10169099237168212</v>
          </cell>
          <cell r="G65">
            <v>9.7810521580115634E-2</v>
          </cell>
          <cell r="H65">
            <v>6.2491593769606196E-3</v>
          </cell>
          <cell r="I65">
            <v>1.1644709155802101E-3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3.1628249822666907</v>
          </cell>
          <cell r="F66">
            <v>3.0958037329923251</v>
          </cell>
          <cell r="G66">
            <v>3.3755289210929229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326.17350189153558</v>
          </cell>
          <cell r="F67">
            <v>384.71605479573458</v>
          </cell>
          <cell r="G67">
            <v>373.96445169201917</v>
          </cell>
          <cell r="H67">
            <v>152.60146158933443</v>
          </cell>
          <cell r="I67">
            <v>8.1128419760982201E-2</v>
          </cell>
          <cell r="J67">
            <v>3.9325278377183703E-3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0.25026822522033859</v>
          </cell>
          <cell r="F68">
            <v>0.24942583339598598</v>
          </cell>
          <cell r="G68">
            <v>0.2711885209741568</v>
          </cell>
          <cell r="H68">
            <v>2.1159095558711E-2</v>
          </cell>
          <cell r="I68">
            <v>3.4556680620853801E-3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2.7299302886638794</v>
          </cell>
          <cell r="F69">
            <v>2.6588250734395862</v>
          </cell>
          <cell r="G69">
            <v>2.4737514586531364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1.0169588298325E-2</v>
          </cell>
          <cell r="G70">
            <v>3.8016273350811099E-2</v>
          </cell>
          <cell r="H70">
            <v>4.6768900040449021E-2</v>
          </cell>
          <cell r="I70">
            <v>3.300424298604878E-2</v>
          </cell>
          <cell r="J70">
            <v>1.0244915870239041E-2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9.2746154623273291E-3</v>
          </cell>
          <cell r="G71">
            <v>3.7891067902317478E-2</v>
          </cell>
          <cell r="H71">
            <v>5.1994916741969432E-2</v>
          </cell>
          <cell r="I71">
            <v>3.533263802792292E-2</v>
          </cell>
          <cell r="J71">
            <v>1.188788453373907E-2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9.3126140152286398E-3</v>
          </cell>
          <cell r="G72">
            <v>2.988959667395814E-2</v>
          </cell>
          <cell r="H72">
            <v>4.046283588633233E-2</v>
          </cell>
          <cell r="I72">
            <v>2.8793322715582881E-2</v>
          </cell>
          <cell r="J72">
            <v>9.8298357113357909E-3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1.3147092702989799E-2</v>
          </cell>
          <cell r="G73">
            <v>4.4841073783718599E-2</v>
          </cell>
          <cell r="H73">
            <v>5.5850579438417133E-2</v>
          </cell>
          <cell r="I73">
            <v>3.6614629446120754E-2</v>
          </cell>
          <cell r="J73">
            <v>1.091328721556494E-2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8.4539058356784703E-3</v>
          </cell>
          <cell r="G74">
            <v>3.1269113429006387E-2</v>
          </cell>
          <cell r="H74">
            <v>4.2797142581009764E-2</v>
          </cell>
          <cell r="I74">
            <v>2.8163945926253063E-2</v>
          </cell>
          <cell r="J74">
            <v>9.3698921969338194E-3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1.5662462796841602E-2</v>
          </cell>
          <cell r="G75">
            <v>5.7401588729956904E-2</v>
          </cell>
          <cell r="H75">
            <v>8.1057034044799803E-2</v>
          </cell>
          <cell r="I75">
            <v>5.2499475984038493E-2</v>
          </cell>
          <cell r="J75">
            <v>1.7423972310504042E-2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1.15076240158241E-2</v>
          </cell>
          <cell r="G76">
            <v>3.4371454505090299E-2</v>
          </cell>
          <cell r="H76">
            <v>4.2806492658931029E-2</v>
          </cell>
          <cell r="I76">
            <v>2.7798548341997589E-2</v>
          </cell>
          <cell r="J76">
            <v>8.2597192954418502E-3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5.9405977857150898E-2</v>
          </cell>
          <cell r="G77">
            <v>6.7846768494166459E-2</v>
          </cell>
          <cell r="K77">
            <v>7.5666785905171896E-2</v>
          </cell>
          <cell r="L77">
            <v>7.5780353428607103E-2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7.7835078260808403E-3</v>
          </cell>
          <cell r="G78">
            <v>1.8944142019097839E-2</v>
          </cell>
          <cell r="H78">
            <v>2.495377920130714E-2</v>
          </cell>
          <cell r="I78">
            <v>1.6010675102160289E-2</v>
          </cell>
          <cell r="J78">
            <v>5.0841120224349098E-3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4.8741200208422403E-3</v>
          </cell>
          <cell r="G79">
            <v>9.5868689760379797E-3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2.8856229576592301E-3</v>
          </cell>
          <cell r="G80">
            <v>5.2375546427030906E-3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2.9563006802277102E-4</v>
          </cell>
          <cell r="G81">
            <v>5.0308100003071702E-4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1410.1497795027899</v>
          </cell>
          <cell r="F82">
            <v>865.18226131809797</v>
          </cell>
          <cell r="G82">
            <v>841.84151045328201</v>
          </cell>
          <cell r="H82">
            <v>362.53996987070599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58.768447333779299</v>
          </cell>
          <cell r="G83">
            <v>117.823736476863</v>
          </cell>
          <cell r="H83">
            <v>155.16924284184299</v>
          </cell>
          <cell r="I83">
            <v>155.16969916233799</v>
          </cell>
          <cell r="J83">
            <v>79.180253164364302</v>
          </cell>
          <cell r="K83">
            <v>0.14430108784412199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3.2705362866178076</v>
          </cell>
          <cell r="F84">
            <v>36.640849013084427</v>
          </cell>
          <cell r="G84">
            <v>37.072686181255555</v>
          </cell>
          <cell r="H84">
            <v>45.930201226901175</v>
          </cell>
          <cell r="I84">
            <v>62.63947203833532</v>
          </cell>
          <cell r="J84">
            <v>66.093766142889933</v>
          </cell>
          <cell r="K84">
            <v>66.721347079105698</v>
          </cell>
          <cell r="L84">
            <v>28.21436901174172</v>
          </cell>
          <cell r="M84">
            <v>10.68250854017904</v>
          </cell>
          <cell r="N84">
            <v>0.13323990432497418</v>
          </cell>
          <cell r="O84">
            <v>0.13859034466345788</v>
          </cell>
          <cell r="P84">
            <v>0.21359032538796979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1273.98336310993</v>
          </cell>
          <cell r="G85">
            <v>1155.40916847166</v>
          </cell>
          <cell r="H85">
            <v>1056.6052175161899</v>
          </cell>
          <cell r="I85">
            <v>1017.07196175647</v>
          </cell>
          <cell r="J85">
            <v>778.40803607249404</v>
          </cell>
          <cell r="K85">
            <v>356.45402142518799</v>
          </cell>
          <cell r="L85">
            <v>149.74586219868701</v>
          </cell>
          <cell r="M85">
            <v>149.74585525399101</v>
          </cell>
          <cell r="N85">
            <v>149.745932363636</v>
          </cell>
          <cell r="O85">
            <v>149.74584586641001</v>
          </cell>
          <cell r="P85">
            <v>149.74586447290201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8.2975199274503488</v>
          </cell>
          <cell r="F86">
            <v>12.021757864059351</v>
          </cell>
          <cell r="G86">
            <v>11.414888315640587</v>
          </cell>
          <cell r="H86">
            <v>7.4675521728704979</v>
          </cell>
          <cell r="I86">
            <v>0.71163055938683206</v>
          </cell>
          <cell r="J86">
            <v>1.6096676969182891E-2</v>
          </cell>
          <cell r="K86">
            <v>1.7787600381598219E-2</v>
          </cell>
          <cell r="L86">
            <v>1.8156071566188692E-2</v>
          </cell>
          <cell r="M86">
            <v>1.772935174845984E-2</v>
          </cell>
          <cell r="N86">
            <v>2.2794509164867839E-2</v>
          </cell>
          <cell r="O86">
            <v>2.2195462362968418E-2</v>
          </cell>
          <cell r="P86">
            <v>3.3739068871731392E-2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11.588992263652521</v>
          </cell>
          <cell r="F87">
            <v>14.502012160291837</v>
          </cell>
          <cell r="G87">
            <v>14.541783476307684</v>
          </cell>
          <cell r="H87">
            <v>14.509916943305583</v>
          </cell>
          <cell r="I87">
            <v>13.86707550846015</v>
          </cell>
          <cell r="J87">
            <v>3.9884810042095418</v>
          </cell>
          <cell r="K87">
            <v>1.6231838193061426E-2</v>
          </cell>
          <cell r="L87">
            <v>1.7692199038174219E-2</v>
          </cell>
          <cell r="M87">
            <v>1.8623225856721371E-2</v>
          </cell>
          <cell r="N87">
            <v>2.0988227853682491E-2</v>
          </cell>
          <cell r="O87">
            <v>2.3089503722425991E-2</v>
          </cell>
          <cell r="P87">
            <v>3.004060482205783E-2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4722.2883293925297</v>
          </cell>
          <cell r="F88">
            <v>4004.54200372689</v>
          </cell>
          <cell r="G88">
            <v>3606.5821853863699</v>
          </cell>
          <cell r="H88">
            <v>1304.90419199913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7.6146993327129895</v>
          </cell>
          <cell r="F89">
            <v>9.2670789581869322</v>
          </cell>
          <cell r="G89">
            <v>9.3006295207518193</v>
          </cell>
          <cell r="H89">
            <v>9.2746390959074532</v>
          </cell>
          <cell r="I89">
            <v>9.2853081188663449</v>
          </cell>
          <cell r="J89">
            <v>8.9331243442929065</v>
          </cell>
          <cell r="K89">
            <v>1.9731279076479087</v>
          </cell>
          <cell r="L89">
            <v>1.3214144861942469E-2</v>
          </cell>
          <cell r="M89">
            <v>1.3636745051523021E-2</v>
          </cell>
          <cell r="N89">
            <v>1.5990079187247638E-2</v>
          </cell>
          <cell r="O89">
            <v>1.6781262865667453E-2</v>
          </cell>
          <cell r="P89">
            <v>2.1821110956315112E-2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3821.2823537039899</v>
          </cell>
          <cell r="F90">
            <v>3569.7775668927402</v>
          </cell>
          <cell r="G90">
            <v>2582.9155443383502</v>
          </cell>
          <cell r="H90">
            <v>844.82924097927503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147.03320908562799</v>
          </cell>
          <cell r="F91">
            <v>52.605264503880697</v>
          </cell>
          <cell r="G91">
            <v>51.052161777319697</v>
          </cell>
          <cell r="H91">
            <v>33.435101579491999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1.4486614086242922</v>
          </cell>
          <cell r="F92">
            <v>1.2574263551555129</v>
          </cell>
          <cell r="G92">
            <v>1.7777598243289754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6.1670158574277396E-3</v>
          </cell>
          <cell r="G93">
            <v>0.48246150458411535</v>
          </cell>
          <cell r="H93">
            <v>0.39129118183077594</v>
          </cell>
          <cell r="K93">
            <v>3.2668614148079603E-2</v>
          </cell>
          <cell r="L93">
            <v>3.2799516231021397E-2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1.95195895873669E-3</v>
          </cell>
          <cell r="G94">
            <v>1.003451043713989E-2</v>
          </cell>
          <cell r="K94">
            <v>1.6808664955864701E-4</v>
          </cell>
          <cell r="L94">
            <v>2.6315877430109101E-4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1.9295090372204157E-2</v>
          </cell>
          <cell r="F95">
            <v>14.216983047197472</v>
          </cell>
          <cell r="G95">
            <v>29.383058356012505</v>
          </cell>
          <cell r="H95">
            <v>3.31459557838691E-3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1.22469080668948E-3</v>
          </cell>
          <cell r="G96">
            <v>6.0896396706229799E-3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8.12085021356922</v>
          </cell>
          <cell r="F97">
            <v>10.050303820503826</v>
          </cell>
          <cell r="G97">
            <v>17.699464227386535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G98">
            <v>4.3185762636775303E-4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45.539278439084001</v>
          </cell>
          <cell r="F99">
            <v>67.1441463425612</v>
          </cell>
          <cell r="G99">
            <v>118.30976923501591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0.22301495300722651</v>
          </cell>
          <cell r="F100">
            <v>6.1683995359344016E-3</v>
          </cell>
          <cell r="G100">
            <v>6.0648736490314849E-3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7.7539886055753302E-3</v>
          </cell>
          <cell r="F101">
            <v>7.7432765357070199E-3</v>
          </cell>
          <cell r="G101">
            <v>7.6976772758725097E-3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1.2710204325740699</v>
          </cell>
          <cell r="F102">
            <v>1.2694187848296301</v>
          </cell>
          <cell r="G102">
            <v>1.2644531046154801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92.549527128792903</v>
          </cell>
          <cell r="F103">
            <v>91.724498458160596</v>
          </cell>
          <cell r="G103">
            <v>68.278443015027193</v>
          </cell>
          <cell r="H103">
            <v>32.3954644768272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36.587129346255381</v>
          </cell>
          <cell r="F105">
            <v>40.633690607813826</v>
          </cell>
          <cell r="G105">
            <v>100.95860904387047</v>
          </cell>
          <cell r="H105">
            <v>85.350421843507959</v>
          </cell>
          <cell r="I105">
            <v>46.687502848953848</v>
          </cell>
          <cell r="J105">
            <v>7.3143743258225857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26.468378729549169</v>
          </cell>
          <cell r="F106">
            <v>42.581417608217279</v>
          </cell>
          <cell r="G106">
            <v>56.488463532241113</v>
          </cell>
          <cell r="H106">
            <v>100.42461549001428</v>
          </cell>
          <cell r="I106">
            <v>71.750668369973909</v>
          </cell>
          <cell r="J106">
            <v>3.8630846641859399E-3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277.83804939148968</v>
          </cell>
          <cell r="F107">
            <v>391.64499442312137</v>
          </cell>
          <cell r="G107">
            <v>324.19494957865362</v>
          </cell>
          <cell r="H107">
            <v>303.1429371504608</v>
          </cell>
          <cell r="I107">
            <v>12.138597172884843</v>
          </cell>
          <cell r="J107">
            <v>5.8877600899140306E-2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0.38735217350589912</v>
          </cell>
          <cell r="F108">
            <v>0.43629583035986313</v>
          </cell>
          <cell r="G108">
            <v>0.32415861390437339</v>
          </cell>
          <cell r="H108">
            <v>0.23740481063799806</v>
          </cell>
          <cell r="I108">
            <v>2.8953524091940804E-2</v>
          </cell>
          <cell r="J108">
            <v>8.2686546752007897E-3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278.14562617553929</v>
          </cell>
          <cell r="F109">
            <v>423.64086339592097</v>
          </cell>
          <cell r="G109">
            <v>523.2099452036058</v>
          </cell>
          <cell r="H109">
            <v>429.19682591757982</v>
          </cell>
          <cell r="I109">
            <v>85.499764761755969</v>
          </cell>
          <cell r="J109">
            <v>10.64232902012429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89.574729001523323</v>
          </cell>
          <cell r="F110">
            <v>94.054038468261467</v>
          </cell>
          <cell r="G110">
            <v>81.47853463075883</v>
          </cell>
          <cell r="H110">
            <v>60.744098312561924</v>
          </cell>
          <cell r="I110">
            <v>1.5186250821628633</v>
          </cell>
          <cell r="J110">
            <v>8.4369105307841898E-3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287.01657941506687</v>
          </cell>
          <cell r="F111">
            <v>387.7860439200748</v>
          </cell>
          <cell r="G111">
            <v>817.47049769785872</v>
          </cell>
          <cell r="H111">
            <v>685.72437419882203</v>
          </cell>
          <cell r="I111">
            <v>287.13306680906476</v>
          </cell>
          <cell r="J111">
            <v>32.53199582248034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369.88351011068079</v>
          </cell>
          <cell r="F112">
            <v>390.45884642036731</v>
          </cell>
          <cell r="G112">
            <v>386.73443157098387</v>
          </cell>
          <cell r="H112">
            <v>295.33348866333398</v>
          </cell>
          <cell r="I112">
            <v>10.133735485389584</v>
          </cell>
          <cell r="J112">
            <v>7.5599135327574602E-3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142.19601997845859</v>
          </cell>
          <cell r="F113">
            <v>162.05424351706992</v>
          </cell>
          <cell r="G113">
            <v>159.32171591806687</v>
          </cell>
          <cell r="H113">
            <v>122.64588839832849</v>
          </cell>
          <cell r="I113">
            <v>5.9749411348240571</v>
          </cell>
          <cell r="J113">
            <v>4.9559957334192502E-3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6.0664481690254997</v>
          </cell>
          <cell r="F114">
            <v>1.8272869723174801</v>
          </cell>
          <cell r="G114">
            <v>3.9551009531715402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4.3832829919895602</v>
          </cell>
          <cell r="G115">
            <v>4.394423178349899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1.6086677611115801E-2</v>
          </cell>
          <cell r="G116">
            <v>2.318023326938062E-2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1.60701108600537E-2</v>
          </cell>
          <cell r="G117">
            <v>2.2413209116870197E-2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3.415819547356727</v>
          </cell>
          <cell r="F118">
            <v>3.9440876916681451</v>
          </cell>
          <cell r="G118">
            <v>2.7798350308576749</v>
          </cell>
          <cell r="H118">
            <v>2.1402908775906155</v>
          </cell>
          <cell r="I118">
            <v>0.16069657187911765</v>
          </cell>
          <cell r="J118">
            <v>1.030759973917404E-2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1.9537927647498801E-4</v>
          </cell>
          <cell r="G119">
            <v>3.3698709717465501E-4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29.033495792926601</v>
          </cell>
          <cell r="P120">
            <v>2.9978479164720702E-3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10.104179081011139</v>
          </cell>
          <cell r="F121">
            <v>15.745969421134337</v>
          </cell>
          <cell r="G121">
            <v>57.594918636189263</v>
          </cell>
          <cell r="H121">
            <v>49.867790789955862</v>
          </cell>
          <cell r="I121">
            <v>21.296305358293186</v>
          </cell>
          <cell r="J121">
            <v>3.1545021402306945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2.2653151325667002E-3</v>
          </cell>
          <cell r="F122">
            <v>12.18018670090226</v>
          </cell>
          <cell r="G122">
            <v>8.2087037147106283</v>
          </cell>
          <cell r="H122">
            <v>6.6181657361640829</v>
          </cell>
          <cell r="I122">
            <v>2.3275751357777836</v>
          </cell>
          <cell r="J122">
            <v>2.2674775860831331E-2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7.4999107714236022</v>
          </cell>
          <cell r="F123">
            <v>82.880447457982413</v>
          </cell>
          <cell r="G123">
            <v>78.404680579666802</v>
          </cell>
          <cell r="H123">
            <v>62.672840327436845</v>
          </cell>
          <cell r="I123">
            <v>19.833998219428242</v>
          </cell>
          <cell r="J123">
            <v>3.9237413138846142E-3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0.20984968887273756</v>
          </cell>
          <cell r="F124">
            <v>42.737749815823086</v>
          </cell>
          <cell r="G124">
            <v>85.481742910385321</v>
          </cell>
          <cell r="H124">
            <v>72.091505393216138</v>
          </cell>
          <cell r="I124">
            <v>35.011067528519796</v>
          </cell>
          <cell r="J124">
            <v>3.285934023004156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6.6985381869873617</v>
          </cell>
          <cell r="F125">
            <v>9.9742891427062705</v>
          </cell>
          <cell r="G125">
            <v>9.3919143205069631</v>
          </cell>
          <cell r="H125">
            <v>7.9471483653939128</v>
          </cell>
          <cell r="I125">
            <v>1.1542659073373949</v>
          </cell>
          <cell r="J125">
            <v>4.4181061663094148E-3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2.1813451276498621</v>
          </cell>
          <cell r="F126">
            <v>3.3222283386353126</v>
          </cell>
          <cell r="G126">
            <v>3.1822489906984401</v>
          </cell>
          <cell r="H126">
            <v>2.3809252811079933</v>
          </cell>
          <cell r="I126">
            <v>0.451238841338722</v>
          </cell>
          <cell r="J126">
            <v>3.978455160357405E-3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2.5968794883518407</v>
          </cell>
          <cell r="F127">
            <v>5.1925526258419623</v>
          </cell>
          <cell r="G127">
            <v>4.924560613511046</v>
          </cell>
          <cell r="H127">
            <v>4.0389087080598784</v>
          </cell>
          <cell r="I127">
            <v>0.90587719775466624</v>
          </cell>
          <cell r="J127">
            <v>4.4047386232572948E-3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224.713494210128</v>
          </cell>
          <cell r="G128">
            <v>308.09572727286024</v>
          </cell>
          <cell r="H128">
            <v>822.39631668401842</v>
          </cell>
          <cell r="I128">
            <v>888.32788991615507</v>
          </cell>
          <cell r="J128">
            <v>793.4248825660909</v>
          </cell>
          <cell r="K128">
            <v>362.753919796986</v>
          </cell>
          <cell r="L128">
            <v>146.76164620961401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385.12128058753041</v>
          </cell>
          <cell r="F129">
            <v>450.796423584237</v>
          </cell>
          <cell r="G129">
            <v>351.96682388857204</v>
          </cell>
          <cell r="H129">
            <v>32.243564191982351</v>
          </cell>
          <cell r="I129">
            <v>2.3016546131171899E-2</v>
          </cell>
          <cell r="J129">
            <v>2.3220729874932899E-2</v>
          </cell>
          <cell r="K129">
            <v>2.1597024155902741E-2</v>
          </cell>
          <cell r="L129">
            <v>1.0244502923459201E-2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1.24019969239861E-3</v>
          </cell>
          <cell r="F130">
            <v>1.7446244195898301E-2</v>
          </cell>
          <cell r="G130">
            <v>2.4087323780993271E-2</v>
          </cell>
          <cell r="H130">
            <v>3.2746788336398977E-2</v>
          </cell>
          <cell r="I130">
            <v>3.0837470248330012E-2</v>
          </cell>
          <cell r="J130">
            <v>1.467640821302477E-2</v>
          </cell>
          <cell r="K130">
            <v>4.1753848331571301E-2</v>
          </cell>
          <cell r="L130">
            <v>2.59785442310062E-2</v>
          </cell>
          <cell r="M130">
            <v>0.12203364696749601</v>
          </cell>
          <cell r="N130">
            <v>5.7074036403117999E-3</v>
          </cell>
          <cell r="O130">
            <v>3.5186038852367801E-3</v>
          </cell>
          <cell r="P130">
            <v>3.3433900700674899E-3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3.8295990220754803E-4</v>
          </cell>
          <cell r="F131">
            <v>2.0110389042040003E-2</v>
          </cell>
          <cell r="G131">
            <v>6.7716095072712562E-2</v>
          </cell>
          <cell r="H131">
            <v>0.19642690133068852</v>
          </cell>
          <cell r="I131">
            <v>0.1501953907088748</v>
          </cell>
          <cell r="J131">
            <v>7.2418208217648355E-2</v>
          </cell>
          <cell r="K131">
            <v>0.1883163260651988</v>
          </cell>
          <cell r="L131">
            <v>0.1219580685304433</v>
          </cell>
          <cell r="M131">
            <v>7.2969573439692403E-2</v>
          </cell>
          <cell r="N131">
            <v>1.0446619390953669E-2</v>
          </cell>
          <cell r="O131">
            <v>8.9910251224306296E-3</v>
          </cell>
          <cell r="P131">
            <v>5.4824558121894301E-3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6.96216424580495E-3</v>
          </cell>
          <cell r="F132">
            <v>53.099739630892103</v>
          </cell>
          <cell r="G132">
            <v>105.4401867640199</v>
          </cell>
          <cell r="H132">
            <v>513.44909311875028</v>
          </cell>
          <cell r="I132">
            <v>697.2338673040199</v>
          </cell>
          <cell r="J132">
            <v>398.07318734575921</v>
          </cell>
          <cell r="K132">
            <v>331.03219920958821</v>
          </cell>
          <cell r="L132">
            <v>97.56641170925208</v>
          </cell>
          <cell r="M132">
            <v>56.470863107616012</v>
          </cell>
          <cell r="N132">
            <v>1.315446241001595E-2</v>
          </cell>
          <cell r="O132">
            <v>1.0980610717203149E-2</v>
          </cell>
          <cell r="P132">
            <v>5.8924686494069801E-3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8.3168027458109499</v>
          </cell>
          <cell r="F133">
            <v>22.657011101836872</v>
          </cell>
          <cell r="G133">
            <v>27.056217730393101</v>
          </cell>
          <cell r="H133">
            <v>0.40163785278619002</v>
          </cell>
          <cell r="K133">
            <v>8.8626234538200007E-5</v>
          </cell>
          <cell r="L133">
            <v>9.1557561774594905E-5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0.43065935189895299</v>
          </cell>
          <cell r="F134">
            <v>1.292571587001627</v>
          </cell>
          <cell r="G134">
            <v>1.2976003834918681</v>
          </cell>
          <cell r="H134">
            <v>4.1721027581642964</v>
          </cell>
          <cell r="I134">
            <v>2.2263266732399951</v>
          </cell>
          <cell r="J134">
            <v>0.98854566691136414</v>
          </cell>
          <cell r="K134">
            <v>0.4073219654878078</v>
          </cell>
          <cell r="L134">
            <v>0.2212709367804167</v>
          </cell>
          <cell r="M134">
            <v>22.349466854605293</v>
          </cell>
          <cell r="N134">
            <v>68.615736844582131</v>
          </cell>
          <cell r="O134">
            <v>62.596874490182771</v>
          </cell>
          <cell r="P134">
            <v>53.010199680052601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38.083869175408402</v>
          </cell>
          <cell r="F135">
            <v>29.290946840841521</v>
          </cell>
          <cell r="G135">
            <v>36.208052815806717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11.77602891536316</v>
          </cell>
          <cell r="F136">
            <v>9.444330549245004</v>
          </cell>
          <cell r="G136">
            <v>11.668648836017013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0.9091346333446797</v>
          </cell>
          <cell r="F137">
            <v>6.4268215118026915E-3</v>
          </cell>
          <cell r="G137">
            <v>7.3036934190116396E-3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3.6593877649997802E-3</v>
          </cell>
          <cell r="G138">
            <v>1.4615598622228849E-2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2.7884407583854401E-3</v>
          </cell>
          <cell r="G139">
            <v>2.6611182056699052E-2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0.441840375256072</v>
          </cell>
          <cell r="F140">
            <v>0.44076682724939598</v>
          </cell>
          <cell r="G140">
            <v>0.43755821951306501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2.1925991711358801E-3</v>
          </cell>
          <cell r="G141">
            <v>0.46367481616446243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G142">
            <v>6.2275514089773202E-5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15008.965019498401</v>
          </cell>
          <cell r="F143">
            <v>14242.7071303799</v>
          </cell>
          <cell r="G143">
            <v>13475.3026554689</v>
          </cell>
          <cell r="H143">
            <v>8693.5979601803301</v>
          </cell>
          <cell r="I143">
            <v>4712.5085726520902</v>
          </cell>
          <cell r="J143">
            <v>2903.7768689373002</v>
          </cell>
          <cell r="K143">
            <v>1742.2652442247299</v>
          </cell>
          <cell r="L143">
            <v>688.15648755983102</v>
          </cell>
          <cell r="M143">
            <v>485.78220499725398</v>
          </cell>
          <cell r="N143">
            <v>416.843728892473</v>
          </cell>
          <cell r="O143">
            <v>391.48612769699099</v>
          </cell>
          <cell r="P143">
            <v>358.61992036693698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-485.89705743668299</v>
          </cell>
          <cell r="K144">
            <v>-1107.59665421662</v>
          </cell>
          <cell r="L144">
            <v>-1152.33421961146</v>
          </cell>
          <cell r="M144">
            <v>-1140.92514736663</v>
          </cell>
          <cell r="N144">
            <v>-1140.9250559514001</v>
          </cell>
          <cell r="O144">
            <v>-1140.9249831403099</v>
          </cell>
          <cell r="P144">
            <v>-1140.9250500128901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330.01225908809198</v>
          </cell>
          <cell r="F146">
            <v>321.179275142677</v>
          </cell>
          <cell r="G146">
            <v>49.789534984424598</v>
          </cell>
          <cell r="H146">
            <v>1.0220085661832801E-2</v>
          </cell>
          <cell r="I146">
            <v>7.68214959199156E-3</v>
          </cell>
          <cell r="J146">
            <v>4.3629956643265799E-2</v>
          </cell>
          <cell r="K146">
            <v>2.5145535021954001E-2</v>
          </cell>
          <cell r="L146">
            <v>1.37252837344971E-2</v>
          </cell>
          <cell r="M146">
            <v>1.2050925577584E-2</v>
          </cell>
          <cell r="N146">
            <v>1.09423906167469E-2</v>
          </cell>
          <cell r="O146">
            <v>1.3011425896082601E-2</v>
          </cell>
          <cell r="P146">
            <v>9.0356096251220704E-3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-2.6837156942627701E-4</v>
          </cell>
          <cell r="L147">
            <v>-7.1732951322564503E-3</v>
          </cell>
          <cell r="M147">
            <v>-1.76796288250558</v>
          </cell>
          <cell r="N147">
            <v>-3.6979427335800499</v>
          </cell>
          <cell r="O147">
            <v>-3.4397018683020901</v>
          </cell>
          <cell r="P147">
            <v>-3.3756198972243201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-542.00795204359804</v>
          </cell>
          <cell r="K148">
            <v>-1143.8533780958701</v>
          </cell>
          <cell r="L148">
            <v>-1099.49712387621</v>
          </cell>
          <cell r="M148">
            <v>-1088.6110481048599</v>
          </cell>
          <cell r="N148">
            <v>-1088.61109465036</v>
          </cell>
          <cell r="O148">
            <v>-1088.6109525261199</v>
          </cell>
          <cell r="P148">
            <v>-1088.61108409741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310.76021489009099</v>
          </cell>
          <cell r="F149">
            <v>108.792692831129</v>
          </cell>
          <cell r="G149">
            <v>88.371139161227305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688.810725880684</v>
          </cell>
          <cell r="F150">
            <v>659.57569698234704</v>
          </cell>
          <cell r="G150">
            <v>602.32274892433497</v>
          </cell>
          <cell r="H150">
            <v>426.83457984253198</v>
          </cell>
          <cell r="I150">
            <v>304.76875792019803</v>
          </cell>
          <cell r="J150">
            <v>160.054577735675</v>
          </cell>
          <cell r="K150">
            <v>27.1194697631488</v>
          </cell>
          <cell r="M150">
            <v>6.4379491830221002E-3</v>
          </cell>
          <cell r="N150">
            <v>4.1161413483364702E-3</v>
          </cell>
          <cell r="O150">
            <v>4.5831349859978597E-3</v>
          </cell>
          <cell r="P150">
            <v>3.3654293983609502E-3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-49.779472046281803</v>
          </cell>
          <cell r="K151">
            <v>-754.27378925170103</v>
          </cell>
          <cell r="L151">
            <v>-715.18232503558102</v>
          </cell>
          <cell r="M151">
            <v>-715.146632120812</v>
          </cell>
          <cell r="N151">
            <v>-715.18057242911505</v>
          </cell>
          <cell r="O151">
            <v>-715.15102363605297</v>
          </cell>
          <cell r="P151">
            <v>-715.18307385216201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-0.30839257133438802</v>
          </cell>
          <cell r="K152">
            <v>-37.972890544081999</v>
          </cell>
          <cell r="L152">
            <v>-38.005086350479701</v>
          </cell>
          <cell r="M152">
            <v>-37.990183871635899</v>
          </cell>
          <cell r="N152">
            <v>-22.026913536775101</v>
          </cell>
          <cell r="O152">
            <v>-38.004841261901497</v>
          </cell>
          <cell r="P152">
            <v>-37.998962176931599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8689.8936447225897</v>
          </cell>
          <cell r="F153">
            <v>8192.2366153185194</v>
          </cell>
          <cell r="G153">
            <v>7019.2025837330402</v>
          </cell>
          <cell r="H153">
            <v>4633.0484424652896</v>
          </cell>
          <cell r="I153">
            <v>2685.2902799419899</v>
          </cell>
          <cell r="J153">
            <v>1782.82965928665</v>
          </cell>
          <cell r="K153">
            <v>778.49490057486298</v>
          </cell>
          <cell r="L153">
            <v>1.3722534214943899E-2</v>
          </cell>
          <cell r="M153">
            <v>3.39600763966224E-2</v>
          </cell>
          <cell r="N153">
            <v>4.4882305184387503E-2</v>
          </cell>
          <cell r="O153">
            <v>3.39563635957673E-2</v>
          </cell>
          <cell r="P153">
            <v>0.11972835766149501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2093.6571943542299</v>
          </cell>
          <cell r="I154">
            <v>2085.5351204572298</v>
          </cell>
          <cell r="J154">
            <v>2077.4145856637801</v>
          </cell>
          <cell r="K154">
            <v>2070.58124959616</v>
          </cell>
          <cell r="L154">
            <v>2063.7494137854701</v>
          </cell>
          <cell r="M154">
            <v>2063.7494951109002</v>
          </cell>
          <cell r="N154">
            <v>2063.74914286784</v>
          </cell>
          <cell r="O154">
            <v>2063.7493233858199</v>
          </cell>
          <cell r="P154">
            <v>2063.7496479636902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26.124686151710002</v>
          </cell>
          <cell r="F155">
            <v>16.348173990540399</v>
          </cell>
          <cell r="G155">
            <v>5.1835081744806004</v>
          </cell>
          <cell r="H155">
            <v>4.8270669531998198</v>
          </cell>
          <cell r="I155">
            <v>8.5285138911861999E-2</v>
          </cell>
          <cell r="J155">
            <v>37.1001170042572</v>
          </cell>
          <cell r="K155">
            <v>37.370299042089599</v>
          </cell>
          <cell r="L155">
            <v>5.6075862330814703E-3</v>
          </cell>
          <cell r="M155">
            <v>0.32691629717542697</v>
          </cell>
          <cell r="N155">
            <v>0.23002635215963799</v>
          </cell>
          <cell r="O155">
            <v>0.157066594560728</v>
          </cell>
          <cell r="P155">
            <v>0.28476814665644501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13.4629247000637</v>
          </cell>
          <cell r="F156">
            <v>8.0661219222650793</v>
          </cell>
          <cell r="G156">
            <v>12.883511328156899</v>
          </cell>
          <cell r="H156">
            <v>0.492564783667227</v>
          </cell>
          <cell r="I156">
            <v>6.9958706783280894E-2</v>
          </cell>
          <cell r="J156">
            <v>2.66909130497801E-2</v>
          </cell>
          <cell r="K156">
            <v>9.8267307101102305E-2</v>
          </cell>
          <cell r="L156">
            <v>3.27266222554033E-2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1521.8087947699701</v>
          </cell>
          <cell r="F157">
            <v>1408.6989432406799</v>
          </cell>
          <cell r="G157">
            <v>1660.0859687940899</v>
          </cell>
          <cell r="H157">
            <v>1637.3808847380899</v>
          </cell>
          <cell r="I157">
            <v>1650.8001306313299</v>
          </cell>
          <cell r="J157">
            <v>1608.6274982919199</v>
          </cell>
          <cell r="K157">
            <v>1344.9383841818001</v>
          </cell>
          <cell r="L157">
            <v>376.93515016518597</v>
          </cell>
          <cell r="M157">
            <v>200.95251812221599</v>
          </cell>
          <cell r="N157">
            <v>93.026892816199606</v>
          </cell>
          <cell r="O157">
            <v>58.379782053948503</v>
          </cell>
          <cell r="P157">
            <v>41.008396545924803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-6037.9027291177799</v>
          </cell>
          <cell r="I158">
            <v>-6411.6698312734197</v>
          </cell>
          <cell r="J158">
            <v>-5863.4472016376603</v>
          </cell>
          <cell r="K158">
            <v>-5470.5568658005704</v>
          </cell>
          <cell r="L158">
            <v>-5000</v>
          </cell>
          <cell r="M158">
            <v>-4603.9825734379001</v>
          </cell>
          <cell r="N158">
            <v>-4207.9651468758102</v>
          </cell>
          <cell r="O158">
            <v>-3874.6796411700602</v>
          </cell>
          <cell r="P158">
            <v>-3541.3940585734799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2650.4994804272701</v>
          </cell>
          <cell r="F159">
            <v>2731.8394607432601</v>
          </cell>
          <cell r="G159">
            <v>2745.4612739304798</v>
          </cell>
          <cell r="H159">
            <v>2988.8172980330701</v>
          </cell>
          <cell r="I159">
            <v>2951.60244993181</v>
          </cell>
          <cell r="J159">
            <v>2948.0737464895401</v>
          </cell>
          <cell r="K159">
            <v>2367.08428576915</v>
          </cell>
          <cell r="L159">
            <v>1027.5480258953</v>
          </cell>
          <cell r="M159">
            <v>378.60552083980099</v>
          </cell>
          <cell r="N159">
            <v>226.69624259909801</v>
          </cell>
          <cell r="O159">
            <v>226.53702312227</v>
          </cell>
          <cell r="P159">
            <v>152.51281020957799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213.780488251778</v>
          </cell>
          <cell r="F160">
            <v>189.98641051201</v>
          </cell>
          <cell r="G160">
            <v>8.2185933485200494E-2</v>
          </cell>
          <cell r="H160">
            <v>1.10760315370495E-2</v>
          </cell>
          <cell r="I160">
            <v>9.3658431868267195E-3</v>
          </cell>
          <cell r="J160">
            <v>4.4806484390958197E-2</v>
          </cell>
          <cell r="K160">
            <v>2.9114873623140702E-2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-1.82756287864077E-3</v>
          </cell>
          <cell r="K161">
            <v>-2.5395439029141402E-3</v>
          </cell>
          <cell r="L161">
            <v>-1.79701397415582E-2</v>
          </cell>
          <cell r="M161">
            <v>-1.63035864952779E-2</v>
          </cell>
          <cell r="N161">
            <v>-1.2159221857775199E-2</v>
          </cell>
          <cell r="O161">
            <v>-1.3009136719438499E-2</v>
          </cell>
          <cell r="P161">
            <v>-1.3336135174497299E-2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2267.7886854355002</v>
          </cell>
          <cell r="F162">
            <v>2000.73955352444</v>
          </cell>
          <cell r="G162">
            <v>1856.20463674452</v>
          </cell>
          <cell r="H162">
            <v>1505.2507092262499</v>
          </cell>
          <cell r="I162">
            <v>1098.3747287619999</v>
          </cell>
          <cell r="J162">
            <v>788.09410553057398</v>
          </cell>
          <cell r="K162">
            <v>395.43357419061402</v>
          </cell>
          <cell r="M162">
            <v>9.2141164490507094E-3</v>
          </cell>
          <cell r="N162">
            <v>1.1047174745666501E-2</v>
          </cell>
          <cell r="O162">
            <v>7.6698961179080798E-3</v>
          </cell>
          <cell r="P162">
            <v>1.50259361711261E-2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9.27005079267993</v>
          </cell>
          <cell r="F163">
            <v>9.2700170846412995</v>
          </cell>
          <cell r="G163">
            <v>5.9375162960958801E-2</v>
          </cell>
          <cell r="H163">
            <v>3.6316902726406301E-2</v>
          </cell>
          <cell r="I163">
            <v>1.41330449319369E-2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-766.07539037288802</v>
          </cell>
          <cell r="K164">
            <v>-1054.7351219132399</v>
          </cell>
          <cell r="L164">
            <v>-1225.21559938169</v>
          </cell>
          <cell r="M164">
            <v>-1202.36001262012</v>
          </cell>
          <cell r="N164">
            <v>-1225.2161480664299</v>
          </cell>
          <cell r="O164">
            <v>-1220.1504194972099</v>
          </cell>
          <cell r="P164">
            <v>-1225.2167603687201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4514.4828096015599</v>
          </cell>
          <cell r="F165">
            <v>3846.5256820714799</v>
          </cell>
          <cell r="G165">
            <v>3755.4681049932101</v>
          </cell>
          <cell r="H165">
            <v>3116.8712098927399</v>
          </cell>
          <cell r="I165">
            <v>1527.8671227029699</v>
          </cell>
          <cell r="J165">
            <v>688.64550821030105</v>
          </cell>
          <cell r="K165">
            <v>437.18281782389101</v>
          </cell>
          <cell r="M165">
            <v>9.0796675410925697E-3</v>
          </cell>
          <cell r="N165">
            <v>1.0938502100797101E-2</v>
          </cell>
          <cell r="O165">
            <v>7.5801438942731201E-3</v>
          </cell>
          <cell r="P165">
            <v>1.47279927062385E-2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5885.5375227376999</v>
          </cell>
          <cell r="F166">
            <v>5605.5622679282596</v>
          </cell>
          <cell r="G166">
            <v>5841.1865104505596</v>
          </cell>
          <cell r="H166">
            <v>3568.2028767571201</v>
          </cell>
          <cell r="I166">
            <v>1605.8321321183801</v>
          </cell>
          <cell r="J166">
            <v>743.221990404552</v>
          </cell>
          <cell r="K166">
            <v>224.21054343678401</v>
          </cell>
          <cell r="L166">
            <v>25.957192681487101</v>
          </cell>
          <cell r="M166">
            <v>22.4030355039231</v>
          </cell>
          <cell r="N166">
            <v>15.281286978007</v>
          </cell>
          <cell r="O166">
            <v>13.935467454683399</v>
          </cell>
          <cell r="P166">
            <v>11.832035230510099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-7.1881538577139498E-2</v>
          </cell>
          <cell r="K167">
            <v>-8.4349122986284399</v>
          </cell>
          <cell r="L167">
            <v>-178.062504796676</v>
          </cell>
          <cell r="M167">
            <v>-189.03869637333699</v>
          </cell>
          <cell r="N167">
            <v>-189.49033395952</v>
          </cell>
          <cell r="O167">
            <v>-189.47189592505299</v>
          </cell>
          <cell r="P167">
            <v>-194.08845464516901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-2.7848019084827501E-2</v>
          </cell>
          <cell r="K168">
            <v>-1035.2914986793101</v>
          </cell>
          <cell r="L168">
            <v>-1031.8774987665399</v>
          </cell>
          <cell r="M168">
            <v>-1031.87885818226</v>
          </cell>
          <cell r="N168">
            <v>-1031.8801219787899</v>
          </cell>
          <cell r="O168">
            <v>-1031.88051265477</v>
          </cell>
          <cell r="P168">
            <v>-1031.88127916242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1068.1283351054101</v>
          </cell>
          <cell r="F169">
            <v>1094.4820028776101</v>
          </cell>
          <cell r="G169">
            <v>1024.64115532808</v>
          </cell>
          <cell r="H169">
            <v>1013.19792892639</v>
          </cell>
          <cell r="I169">
            <v>1001.75482157443</v>
          </cell>
          <cell r="J169">
            <v>996.69828742589596</v>
          </cell>
          <cell r="K169">
            <v>991.64172615776999</v>
          </cell>
          <cell r="L169">
            <v>986.58517459048301</v>
          </cell>
          <cell r="M169">
            <v>986.58514424023303</v>
          </cell>
          <cell r="N169">
            <v>986.58517550028</v>
          </cell>
          <cell r="O169">
            <v>986.58517310536297</v>
          </cell>
          <cell r="P169">
            <v>986.58527567082103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-848.06911752238102</v>
          </cell>
          <cell r="M170">
            <v>-848.07026955734</v>
          </cell>
          <cell r="N170">
            <v>-944.28130179718096</v>
          </cell>
          <cell r="O170">
            <v>-944.29124345043704</v>
          </cell>
          <cell r="P170">
            <v>-944.28958475258503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-9.4763893740184499E-3</v>
          </cell>
          <cell r="K171">
            <v>-1.3400077656744801E-2</v>
          </cell>
          <cell r="L171">
            <v>-2.84068783524083E-2</v>
          </cell>
          <cell r="M171">
            <v>-2.7406596097908301E-2</v>
          </cell>
          <cell r="N171">
            <v>-2.6263603850799101E-2</v>
          </cell>
          <cell r="O171">
            <v>-2.6135422563466799E-2</v>
          </cell>
          <cell r="P171">
            <v>-3.9807591456623999E-2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-3.9606982549341601E-3</v>
          </cell>
          <cell r="M172">
            <v>-3.9934390773135901E-3</v>
          </cell>
          <cell r="N172">
            <v>-4.7350628567940497E-3</v>
          </cell>
          <cell r="O172">
            <v>-5.5723014052716001E-3</v>
          </cell>
          <cell r="P172">
            <v>-7.9361292433072599E-3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-8.26537851594881E-4</v>
          </cell>
          <cell r="K173">
            <v>-7.1623724906669901E-4</v>
          </cell>
          <cell r="L173">
            <v>-9.1702562425013099E-4</v>
          </cell>
          <cell r="M173">
            <v>-9.3150123496387404E-4</v>
          </cell>
          <cell r="N173">
            <v>-2.7516140227609701E-3</v>
          </cell>
          <cell r="O173">
            <v>-1.1954038760840799E-3</v>
          </cell>
          <cell r="P173">
            <v>-6.6918657674316599E-3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80.736091769790505</v>
          </cell>
          <cell r="F174">
            <v>102.29912664982599</v>
          </cell>
          <cell r="G174">
            <v>134.56915301742799</v>
          </cell>
          <cell r="H174">
            <v>187.061637773435</v>
          </cell>
          <cell r="I174">
            <v>172.50572952720501</v>
          </cell>
          <cell r="J174">
            <v>156.67187596802299</v>
          </cell>
          <cell r="K174">
            <v>140.52815890212901</v>
          </cell>
          <cell r="L174">
            <v>1.0206250863126999E-5</v>
          </cell>
          <cell r="M174">
            <v>1.06777716889568E-2</v>
          </cell>
          <cell r="N174">
            <v>1.44912962096976E-2</v>
          </cell>
          <cell r="O174">
            <v>1.0443545211051199E-2</v>
          </cell>
          <cell r="P174">
            <v>2.3347205226258098E-2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2101.4306426482699</v>
          </cell>
          <cell r="F175">
            <v>1761.61078298393</v>
          </cell>
          <cell r="G175">
            <v>1820.5055128203801</v>
          </cell>
          <cell r="H175">
            <v>1364.1179588648799</v>
          </cell>
          <cell r="I175">
            <v>643.370879762806</v>
          </cell>
          <cell r="J175">
            <v>633.434013084713</v>
          </cell>
          <cell r="K175">
            <v>578.71054220645703</v>
          </cell>
          <cell r="L175">
            <v>122.80591513851201</v>
          </cell>
          <cell r="M175">
            <v>4.2019677460267101E-2</v>
          </cell>
          <cell r="N175">
            <v>1.21066929981535E-2</v>
          </cell>
          <cell r="O175">
            <v>7.4247619068414502E-3</v>
          </cell>
          <cell r="P175">
            <v>5.2667999461414004E-3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-2.0754476757019E-3</v>
          </cell>
          <cell r="K176">
            <v>-3.35519314915886E-3</v>
          </cell>
          <cell r="L176">
            <v>-62.919275614951502</v>
          </cell>
          <cell r="M176">
            <v>-426.65168767156399</v>
          </cell>
          <cell r="N176">
            <v>-1540.7597787503901</v>
          </cell>
          <cell r="O176">
            <v>-2235.9561180208102</v>
          </cell>
          <cell r="P176">
            <v>-2955.3874650938801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-6.8668705860288502E-3</v>
          </cell>
          <cell r="K177">
            <v>-1.0333268738614201E-2</v>
          </cell>
          <cell r="L177">
            <v>-604.36674726282502</v>
          </cell>
          <cell r="M177">
            <v>-695.04121294731601</v>
          </cell>
          <cell r="N177">
            <v>-604.36692960851803</v>
          </cell>
          <cell r="O177">
            <v>-695.58950611237594</v>
          </cell>
          <cell r="P177">
            <v>-706.514858259927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2266.2745021393598</v>
          </cell>
          <cell r="F178">
            <v>2235.4031999929798</v>
          </cell>
          <cell r="G178">
            <v>2268.78102520216</v>
          </cell>
          <cell r="H178">
            <v>2238.5108175078499</v>
          </cell>
          <cell r="I178">
            <v>2240.4529764314598</v>
          </cell>
          <cell r="J178">
            <v>2288.7584827411101</v>
          </cell>
          <cell r="K178">
            <v>2314.6591354874199</v>
          </cell>
          <cell r="L178">
            <v>2340.5634583023898</v>
          </cell>
          <cell r="M178">
            <v>2317.3896133476801</v>
          </cell>
          <cell r="N178">
            <v>2317.3897073346602</v>
          </cell>
          <cell r="O178">
            <v>2317.38962196484</v>
          </cell>
          <cell r="P178">
            <v>2317.3897581149599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44196.736587108498</v>
          </cell>
          <cell r="F179">
            <v>41419.794094425102</v>
          </cell>
          <cell r="G179">
            <v>39550.809273741899</v>
          </cell>
          <cell r="H179">
            <v>27528.914733784601</v>
          </cell>
          <cell r="I179">
            <v>19270.242343034901</v>
          </cell>
          <cell r="J179">
            <v>13970.9223688443</v>
          </cell>
          <cell r="K179">
            <v>6985.4611085429497</v>
          </cell>
          <cell r="L179">
            <v>4.4211924745254097E-4</v>
          </cell>
          <cell r="M179">
            <v>-1000</v>
          </cell>
          <cell r="N179">
            <v>-1999.99982035976</v>
          </cell>
          <cell r="O179">
            <v>-2500</v>
          </cell>
          <cell r="P179">
            <v>-2999.99989244272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-0.11715208303710301</v>
          </cell>
          <cell r="I180">
            <v>-0.25365800044959902</v>
          </cell>
          <cell r="J180">
            <v>-0.26879292121477999</v>
          </cell>
          <cell r="K180">
            <v>-0.54375580586807004</v>
          </cell>
          <cell r="L180">
            <v>-2.2229913127316898</v>
          </cell>
          <cell r="M180">
            <v>-1.1816098229830001</v>
          </cell>
          <cell r="N180">
            <v>-1.3700511723825199</v>
          </cell>
          <cell r="O180">
            <v>-1.38867766563936</v>
          </cell>
          <cell r="P180">
            <v>-1.42514827014801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J181">
            <v>988.74787178894314</v>
          </cell>
          <cell r="K181">
            <v>4859.0340255131741</v>
          </cell>
          <cell r="L181">
            <v>6307.1979667216474</v>
          </cell>
          <cell r="M181">
            <v>6307.1988128300636</v>
          </cell>
          <cell r="N181">
            <v>6307.1988259952632</v>
          </cell>
          <cell r="O181">
            <v>6307.1989945042451</v>
          </cell>
          <cell r="P181">
            <v>6307.2006399005786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J182">
            <v>988.74787178894314</v>
          </cell>
          <cell r="K182">
            <v>4859.0340255131741</v>
          </cell>
          <cell r="L182">
            <v>6307.1979667216474</v>
          </cell>
          <cell r="M182">
            <v>6307.1988128300636</v>
          </cell>
          <cell r="N182">
            <v>6307.1988259952632</v>
          </cell>
          <cell r="O182">
            <v>6307.1989945042451</v>
          </cell>
          <cell r="P182">
            <v>6307.2006399005786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-10.354703091250039</v>
          </cell>
          <cell r="K183">
            <v>9.3031871718037973</v>
          </cell>
          <cell r="L183">
            <v>5.7837346587584433</v>
          </cell>
          <cell r="M183">
            <v>-8.6348988909337763</v>
          </cell>
          <cell r="N183">
            <v>-17.024299022019193</v>
          </cell>
          <cell r="O183">
            <v>-24.123609151730413</v>
          </cell>
          <cell r="P183">
            <v>-31.995247359106511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833.33313707943967</v>
          </cell>
          <cell r="K184">
            <v>270.81498359007594</v>
          </cell>
          <cell r="L184">
            <v>622.31773213076247</v>
          </cell>
          <cell r="M184">
            <v>1012.0403403912408</v>
          </cell>
          <cell r="N184">
            <v>1996.7126181673757</v>
          </cell>
          <cell r="O184">
            <v>2783.0139086752265</v>
          </cell>
          <cell r="P184">
            <v>3524.0978690597294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833.33313707943967</v>
          </cell>
          <cell r="K185">
            <v>270.81498359007594</v>
          </cell>
          <cell r="L185">
            <v>622.31773213076247</v>
          </cell>
          <cell r="M185">
            <v>1012.0403403912408</v>
          </cell>
          <cell r="N185">
            <v>1996.7126181673757</v>
          </cell>
          <cell r="O185">
            <v>2783.0139086752265</v>
          </cell>
          <cell r="P185">
            <v>3524.0978690597294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6491.5092514588769</v>
          </cell>
          <cell r="F186">
            <v>6137.847338372655</v>
          </cell>
          <cell r="G186">
            <v>5599.6106090519679</v>
          </cell>
          <cell r="H186">
            <v>4897.8289581052322</v>
          </cell>
          <cell r="I186">
            <v>4035.4466277074353</v>
          </cell>
          <cell r="J186">
            <v>3867.6899003511016</v>
          </cell>
          <cell r="K186">
            <v>3668.1072481321821</v>
          </cell>
          <cell r="L186">
            <v>3173.1542956375888</v>
          </cell>
          <cell r="M186">
            <v>3050.3951479033485</v>
          </cell>
          <cell r="N186">
            <v>3050.3614835930816</v>
          </cell>
          <cell r="O186">
            <v>3050.3595158139765</v>
          </cell>
          <cell r="P186">
            <v>3050.3525914734837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7174.2523408215175</v>
          </cell>
          <cell r="F187">
            <v>6587.6351598993779</v>
          </cell>
          <cell r="G187">
            <v>6500.9887540866484</v>
          </cell>
          <cell r="H187">
            <v>6105.7248248285387</v>
          </cell>
          <cell r="I187">
            <v>4479.4837056797069</v>
          </cell>
          <cell r="J187">
            <v>3636.7192546998353</v>
          </cell>
          <cell r="K187">
            <v>2804.267103593043</v>
          </cell>
          <cell r="L187">
            <v>1027.5481008801401</v>
          </cell>
          <cell r="M187">
            <v>378.61460050734189</v>
          </cell>
          <cell r="N187">
            <v>226.70718110119839</v>
          </cell>
          <cell r="O187">
            <v>226.54460326616456</v>
          </cell>
          <cell r="P187">
            <v>152.52753820228372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14668.443677870022</v>
          </cell>
          <cell r="F188">
            <v>13906.660733139866</v>
          </cell>
          <cell r="G188">
            <v>13005.864116163029</v>
          </cell>
          <cell r="H188">
            <v>8386.0564490197376</v>
          </cell>
          <cell r="I188">
            <v>4461.1629474576539</v>
          </cell>
          <cell r="J188">
            <v>2680.4477556138563</v>
          </cell>
          <cell r="K188">
            <v>1141.2666536801635</v>
          </cell>
          <cell r="L188">
            <v>26.003651894216208</v>
          </cell>
          <cell r="M188">
            <v>22.447516430357641</v>
          </cell>
          <cell r="N188">
            <v>15.340447613794336</v>
          </cell>
          <cell r="O188">
            <v>13.979713884056041</v>
          </cell>
          <cell r="P188">
            <v>11.974767680424705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2603.1594031811628</v>
          </cell>
          <cell r="F189">
            <v>2360.5440668146434</v>
          </cell>
          <cell r="G189">
            <v>2362.3356725378626</v>
          </cell>
          <cell r="H189">
            <v>2243.3378844610488</v>
          </cell>
          <cell r="I189">
            <v>2240.5382615703725</v>
          </cell>
          <cell r="J189">
            <v>2325.8585997453715</v>
          </cell>
          <cell r="K189">
            <v>2352.0294345295074</v>
          </cell>
          <cell r="L189">
            <v>2340.5690658886238</v>
          </cell>
          <cell r="M189">
            <v>2317.7165296448547</v>
          </cell>
          <cell r="N189">
            <v>2317.6197336868249</v>
          </cell>
          <cell r="O189">
            <v>2317.546688559396</v>
          </cell>
          <cell r="P189">
            <v>2317.6745262616155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3789.5974802054625</v>
          </cell>
          <cell r="F190">
            <v>3409.4384967651285</v>
          </cell>
          <cell r="G190">
            <v>3516.2906055386088</v>
          </cell>
          <cell r="H190">
            <v>3142.6315939643341</v>
          </cell>
          <cell r="I190">
            <v>2749.1748593933262</v>
          </cell>
          <cell r="J190">
            <v>2396.7216038224901</v>
          </cell>
          <cell r="K190">
            <v>1740.3719583724155</v>
          </cell>
          <cell r="L190">
            <v>376.93521662817426</v>
          </cell>
          <cell r="M190">
            <v>200.96173223866495</v>
          </cell>
          <cell r="N190">
            <v>93.037939990945347</v>
          </cell>
          <cell r="O190">
            <v>58.387451950066435</v>
          </cell>
          <cell r="P190">
            <v>41.023422482095953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2603.1594031811628</v>
          </cell>
          <cell r="F191">
            <v>2360.5440668146434</v>
          </cell>
          <cell r="G191">
            <v>2362.3356725378626</v>
          </cell>
          <cell r="H191">
            <v>2243.3378844610488</v>
          </cell>
          <cell r="I191">
            <v>2240.5382615703725</v>
          </cell>
          <cell r="J191">
            <v>1297.8807859734363</v>
          </cell>
          <cell r="K191">
            <v>92.143669829511012</v>
          </cell>
          <cell r="L191">
            <v>-89.332431814599644</v>
          </cell>
          <cell r="M191">
            <v>-102.62733302568613</v>
          </cell>
          <cell r="N191">
            <v>-105.10491691031112</v>
          </cell>
          <cell r="O191">
            <v>-104.90164909792934</v>
          </cell>
          <cell r="P191">
            <v>-109.32632712003674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-1.8793768830913382E-2</v>
          </cell>
          <cell r="K192">
            <v>-2.6642799794812953E-2</v>
          </cell>
          <cell r="L192">
            <v>-1452.4876777140196</v>
          </cell>
          <cell r="M192">
            <v>-1543.1595447714099</v>
          </cell>
          <cell r="N192">
            <v>-1548.6943096978468</v>
          </cell>
          <cell r="O192">
            <v>-1639.9264665892838</v>
          </cell>
          <cell r="P192">
            <v>-1650.8709813253283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6491.5092514588769</v>
          </cell>
          <cell r="F193">
            <v>6137.847338372655</v>
          </cell>
          <cell r="G193">
            <v>5599.6106090519679</v>
          </cell>
          <cell r="H193">
            <v>4897.8308250409218</v>
          </cell>
          <cell r="I193">
            <v>4035.452767750769</v>
          </cell>
          <cell r="J193">
            <v>3051.4974690956205</v>
          </cell>
          <cell r="K193">
            <v>785.83480226054121</v>
          </cell>
          <cell r="L193">
            <v>162.87489451691565</v>
          </cell>
          <cell r="M193">
            <v>63.01814368114681</v>
          </cell>
          <cell r="N193">
            <v>56.065801542207907</v>
          </cell>
          <cell r="O193">
            <v>45.172183291118451</v>
          </cell>
          <cell r="P193">
            <v>40.090172538047376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43821.630808177048</v>
          </cell>
          <cell r="F194">
            <v>40900.517200178976</v>
          </cell>
          <cell r="G194">
            <v>38947.036038967955</v>
          </cell>
          <cell r="H194">
            <v>31916.748419880863</v>
          </cell>
          <cell r="I194">
            <v>24241.79743112966</v>
          </cell>
          <cell r="J194">
            <v>19256.796575532877</v>
          </cell>
          <cell r="K194">
            <v>12583.994227597572</v>
          </cell>
          <cell r="L194">
            <v>5565.2651159170409</v>
          </cell>
          <cell r="M194">
            <v>4387.3667926086237</v>
          </cell>
          <cell r="N194">
            <v>4105.3333609198962</v>
          </cell>
          <cell r="O194">
            <v>3967.1620410775649</v>
          </cell>
          <cell r="P194">
            <v>3853.4457101925864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K196">
            <v>1.99576827598136E-5</v>
          </cell>
          <cell r="L196">
            <v>6.2265338706085193E-5</v>
          </cell>
          <cell r="M196">
            <v>3.6236132746877398E-5</v>
          </cell>
          <cell r="N196">
            <v>9.2820785723068703E-5</v>
          </cell>
          <cell r="O196">
            <v>1.25468363808253E-4</v>
          </cell>
          <cell r="P196">
            <v>1.8305086729721301E-3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J197">
            <v>988.74787178894701</v>
          </cell>
          <cell r="K197">
            <v>4859.0340255131796</v>
          </cell>
          <cell r="L197">
            <v>6307.1979667216501</v>
          </cell>
          <cell r="M197">
            <v>6307.19881283008</v>
          </cell>
          <cell r="N197">
            <v>6307.1988259952705</v>
          </cell>
          <cell r="O197">
            <v>6307.1989945042596</v>
          </cell>
          <cell r="P197">
            <v>6307.2006399005804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K198">
            <v>-1.70768275987533E-7</v>
          </cell>
          <cell r="L198">
            <v>1.7762918668779201E-2</v>
          </cell>
          <cell r="M198">
            <v>3.9614927817956801E-2</v>
          </cell>
          <cell r="N198">
            <v>6.7379255685217895E-2</v>
          </cell>
          <cell r="O198">
            <v>9.5819626323669096E-2</v>
          </cell>
          <cell r="P198">
            <v>0.124898672129355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2093.6571943542353</v>
          </cell>
          <cell r="I199">
            <v>2085.5351204572253</v>
          </cell>
          <cell r="J199">
            <v>2077.4145856637833</v>
          </cell>
          <cell r="K199">
            <v>2070.581249596165</v>
          </cell>
          <cell r="L199">
            <v>2063.7494137854651</v>
          </cell>
          <cell r="M199">
            <v>2063.7494951108952</v>
          </cell>
          <cell r="N199">
            <v>2063.7491428678404</v>
          </cell>
          <cell r="O199">
            <v>2063.749323385824</v>
          </cell>
          <cell r="P199">
            <v>2063.749647963693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2093.6571943542353</v>
          </cell>
          <cell r="I200">
            <v>2085.5351204572253</v>
          </cell>
          <cell r="J200">
            <v>2077.4145856637833</v>
          </cell>
          <cell r="K200">
            <v>2070.581249596165</v>
          </cell>
          <cell r="L200">
            <v>2063.7494137854651</v>
          </cell>
          <cell r="M200">
            <v>2063.7494951108952</v>
          </cell>
          <cell r="N200">
            <v>2063.7491428678404</v>
          </cell>
          <cell r="O200">
            <v>2063.749323385824</v>
          </cell>
          <cell r="P200">
            <v>2063.749647963693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524.75177809386605</v>
          </cell>
          <cell r="K201">
            <v>1184.3223119776001</v>
          </cell>
          <cell r="L201">
            <v>1220.0789573064201</v>
          </cell>
          <cell r="M201">
            <v>1207.9991555168101</v>
          </cell>
          <cell r="N201">
            <v>1207.9990587273501</v>
          </cell>
          <cell r="O201">
            <v>1207.9989816357599</v>
          </cell>
          <cell r="P201">
            <v>1207.9990524397199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5.7502209436204705E-4</v>
          </cell>
          <cell r="L202">
            <v>1.3182976504441101E-2</v>
          </cell>
          <cell r="M202">
            <v>2.0015053620576899</v>
          </cell>
          <cell r="N202">
            <v>4.1747136090594097</v>
          </cell>
          <cell r="O202">
            <v>3.8892833470904802</v>
          </cell>
          <cell r="P202">
            <v>3.8273687537061001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608.997698925392</v>
          </cell>
          <cell r="K203">
            <v>1282.1635095300601</v>
          </cell>
          <cell r="L203">
            <v>1235.3900268272</v>
          </cell>
          <cell r="M203">
            <v>1223.1584810167001</v>
          </cell>
          <cell r="N203">
            <v>1223.1585333150099</v>
          </cell>
          <cell r="O203">
            <v>1223.1583736248499</v>
          </cell>
          <cell r="P203">
            <v>1223.1585214577699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114.38350741936701</v>
          </cell>
          <cell r="F204">
            <v>108.41780603299701</v>
          </cell>
          <cell r="G204">
            <v>109.83903216512201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2843.2557396409702</v>
          </cell>
          <cell r="F205">
            <v>2574.9226234316702</v>
          </cell>
          <cell r="G205">
            <v>2613.3664664528901</v>
          </cell>
          <cell r="H205">
            <v>2556.3784203851301</v>
          </cell>
          <cell r="I205">
            <v>2535.9315615917099</v>
          </cell>
          <cell r="J205">
            <v>1931.1383342884001</v>
          </cell>
          <cell r="K205">
            <v>989.00736293876002</v>
          </cell>
          <cell r="L205">
            <v>1005.49292276696</v>
          </cell>
          <cell r="M205">
            <v>995.53780476940199</v>
          </cell>
          <cell r="N205">
            <v>995.53750442718001</v>
          </cell>
          <cell r="O205">
            <v>995.53750839380496</v>
          </cell>
          <cell r="P205">
            <v>995.53772717134802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206.975391783525</v>
          </cell>
          <cell r="F206">
            <v>2.9116880038115599E-2</v>
          </cell>
          <cell r="G206">
            <v>0.156098952059401</v>
          </cell>
          <cell r="M206">
            <v>2.5804950212231798E-3</v>
          </cell>
          <cell r="N206">
            <v>3.98572273772764E-3</v>
          </cell>
          <cell r="O206">
            <v>3.4533339403035302E-3</v>
          </cell>
          <cell r="P206">
            <v>7.2648733894253902E-3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1689.2932646377401</v>
          </cell>
          <cell r="F207">
            <v>1895.88395859406</v>
          </cell>
          <cell r="G207">
            <v>1924.19569981985</v>
          </cell>
          <cell r="H207">
            <v>1920.64314936439</v>
          </cell>
          <cell r="I207">
            <v>1944.974459049</v>
          </cell>
          <cell r="J207">
            <v>1512.6302199674301</v>
          </cell>
          <cell r="K207">
            <v>1173.82627228517</v>
          </cell>
          <cell r="L207">
            <v>1220.1657867510501</v>
          </cell>
          <cell r="M207">
            <v>1208.0848852567101</v>
          </cell>
          <cell r="N207">
            <v>1208.08504487099</v>
          </cell>
          <cell r="O207">
            <v>1208.08488953863</v>
          </cell>
          <cell r="P207">
            <v>1208.08492630418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5.8472197546788405E-4</v>
          </cell>
          <cell r="K208">
            <v>5.4109025646456002E-4</v>
          </cell>
          <cell r="L208">
            <v>1.1944280825113099E-2</v>
          </cell>
          <cell r="M208">
            <v>0.112327390847259</v>
          </cell>
          <cell r="N208">
            <v>7.6298880806207101E-2</v>
          </cell>
          <cell r="O208">
            <v>8.0281017033904001E-2</v>
          </cell>
          <cell r="P208">
            <v>0.13291462504094201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15.876433354038401</v>
          </cell>
          <cell r="F209">
            <v>16.031438631305601</v>
          </cell>
          <cell r="G209">
            <v>4.6115467672069999</v>
          </cell>
          <cell r="H209">
            <v>4.62984545088106</v>
          </cell>
          <cell r="I209">
            <v>2.4294109775169201E-2</v>
          </cell>
          <cell r="J209">
            <v>2.3881748506548298E-3</v>
          </cell>
          <cell r="K209">
            <v>1.3538980015199899E-2</v>
          </cell>
          <cell r="L209">
            <v>3.5288889803083401E-3</v>
          </cell>
          <cell r="M209">
            <v>3.0085223561950199E-4</v>
          </cell>
          <cell r="N209">
            <v>1.01677224540514E-4</v>
          </cell>
          <cell r="O209">
            <v>2.7934331259435501E-4</v>
          </cell>
          <cell r="P209">
            <v>8.8234184606111602E-5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8.4686254100341607</v>
          </cell>
          <cell r="F210">
            <v>2.00608705870256E-2</v>
          </cell>
          <cell r="G210">
            <v>0.238374783444011</v>
          </cell>
          <cell r="H210">
            <v>3.6947216629151E-2</v>
          </cell>
          <cell r="I210">
            <v>2.7522529505117001E-2</v>
          </cell>
          <cell r="J210">
            <v>36.2601033353654</v>
          </cell>
          <cell r="K210">
            <v>36.608418077518898</v>
          </cell>
          <cell r="L210">
            <v>1.41552040922235E-3</v>
          </cell>
          <cell r="M210">
            <v>0.289909600711652</v>
          </cell>
          <cell r="N210">
            <v>0.19229704859483401</v>
          </cell>
          <cell r="O210">
            <v>0.121751206860388</v>
          </cell>
          <cell r="P210">
            <v>0.23957669214733701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4.5323989567360698E-4</v>
          </cell>
          <cell r="K211">
            <v>2.1796420129714301E-4</v>
          </cell>
          <cell r="L211">
            <v>4.5706634257319996</v>
          </cell>
          <cell r="M211">
            <v>2.5346513087714602</v>
          </cell>
          <cell r="N211">
            <v>0.39670376362899501</v>
          </cell>
          <cell r="O211">
            <v>0.67939360470538601</v>
          </cell>
          <cell r="P211">
            <v>0.70516728222587199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1.34331468331445</v>
          </cell>
          <cell r="F212">
            <v>2.3789019427759302E-2</v>
          </cell>
          <cell r="G212">
            <v>0.247159504650759</v>
          </cell>
          <cell r="H212">
            <v>7.96939842569232E-2</v>
          </cell>
          <cell r="I212">
            <v>3.2097318237554302E-2</v>
          </cell>
          <cell r="J212">
            <v>0.218056017914182</v>
          </cell>
          <cell r="K212">
            <v>0.12498903254734001</v>
          </cell>
          <cell r="L212">
            <v>1.1461498481728099E-3</v>
          </cell>
          <cell r="M212">
            <v>3.1367107912463603E-2</v>
          </cell>
          <cell r="N212">
            <v>3.3747211310855597E-2</v>
          </cell>
          <cell r="O212">
            <v>3.26475583766049E-2</v>
          </cell>
          <cell r="P212">
            <v>4.04649827774579E-2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4879.5962769289999</v>
          </cell>
          <cell r="F213">
            <v>4595.3287934600903</v>
          </cell>
          <cell r="G213">
            <v>4652.6543784452297</v>
          </cell>
          <cell r="H213">
            <v>4481.7680564012999</v>
          </cell>
          <cell r="I213">
            <v>4480.9899345982203</v>
          </cell>
          <cell r="J213">
            <v>4613.9996167650897</v>
          </cell>
          <cell r="K213">
            <v>4666.0677368982197</v>
          </cell>
          <cell r="L213">
            <v>4685.7295748939296</v>
          </cell>
          <cell r="M213">
            <v>4639.7529686771704</v>
          </cell>
          <cell r="N213">
            <v>4639.6579892538903</v>
          </cell>
          <cell r="O213">
            <v>4639.5868426043698</v>
          </cell>
          <cell r="P213">
            <v>4639.7330728164898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108.07219388687</v>
          </cell>
          <cell r="F214">
            <v>67.886276559595103</v>
          </cell>
          <cell r="G214">
            <v>8.2664229012566608</v>
          </cell>
          <cell r="H214">
            <v>56.170722873193697</v>
          </cell>
          <cell r="I214">
            <v>33.634073787094003</v>
          </cell>
          <cell r="J214">
            <v>104.66862889258999</v>
          </cell>
          <cell r="K214">
            <v>67.112003334662305</v>
          </cell>
          <cell r="L214">
            <v>67.015694197089601</v>
          </cell>
          <cell r="M214">
            <v>67.102845747048207</v>
          </cell>
          <cell r="N214">
            <v>38.7383709398433</v>
          </cell>
          <cell r="O214">
            <v>66.894501816951603</v>
          </cell>
          <cell r="P214">
            <v>66.918910315265805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2005.1531861445101</v>
          </cell>
          <cell r="F215">
            <v>1688.1148386810801</v>
          </cell>
          <cell r="G215">
            <v>1941.7173831601999</v>
          </cell>
          <cell r="H215">
            <v>1461.6158831072401</v>
          </cell>
          <cell r="I215">
            <v>765.63351408783603</v>
          </cell>
          <cell r="J215">
            <v>624.94398923622202</v>
          </cell>
          <cell r="K215">
            <v>520.07567356298398</v>
          </cell>
          <cell r="L215">
            <v>122.640553173858</v>
          </cell>
          <cell r="M215">
            <v>9.3562871088757896E-2</v>
          </cell>
          <cell r="N215">
            <v>94.042251118463696</v>
          </cell>
          <cell r="O215">
            <v>47.855690736574097</v>
          </cell>
          <cell r="P215">
            <v>47.8045446114958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65.154024372970696</v>
          </cell>
          <cell r="K216">
            <v>991.38175763228298</v>
          </cell>
          <cell r="L216">
            <v>986.52883437203695</v>
          </cell>
          <cell r="M216">
            <v>986.47959924922998</v>
          </cell>
          <cell r="N216">
            <v>986.52641681115404</v>
          </cell>
          <cell r="O216">
            <v>986.48565694425497</v>
          </cell>
          <cell r="P216">
            <v>986.52986729626298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655.76821067255298</v>
          </cell>
          <cell r="F217">
            <v>597.31720095816502</v>
          </cell>
          <cell r="G217">
            <v>589.70324862743496</v>
          </cell>
          <cell r="H217">
            <v>476.68377729366898</v>
          </cell>
          <cell r="I217">
            <v>356.62264550928597</v>
          </cell>
          <cell r="J217">
            <v>262.28600164369101</v>
          </cell>
          <cell r="K217">
            <v>131.571080167275</v>
          </cell>
          <cell r="L217">
            <v>104.904640264778</v>
          </cell>
          <cell r="M217">
            <v>98.298216288211606</v>
          </cell>
          <cell r="N217">
            <v>98.298064201349803</v>
          </cell>
          <cell r="O217">
            <v>56.9555513590727</v>
          </cell>
          <cell r="P217">
            <v>56.954368409401603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0.36649480147459801</v>
          </cell>
          <cell r="K218">
            <v>42.731546333684001</v>
          </cell>
          <cell r="L218">
            <v>42.782752141117903</v>
          </cell>
          <cell r="M218">
            <v>42.855868366571897</v>
          </cell>
          <cell r="N218">
            <v>24.895234014496399</v>
          </cell>
          <cell r="O218">
            <v>42.923770106953803</v>
          </cell>
          <cell r="P218">
            <v>42.939694703626202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H219">
            <v>1.39847075619222E-2</v>
          </cell>
          <cell r="I219">
            <v>2.16552011501112E-2</v>
          </cell>
          <cell r="J219">
            <v>0.19254432320746301</v>
          </cell>
          <cell r="K219">
            <v>0.10027190083239799</v>
          </cell>
          <cell r="L219">
            <v>4.1003046748352E-2</v>
          </cell>
          <cell r="M219">
            <v>6.5084246248868299E-2</v>
          </cell>
          <cell r="N219">
            <v>4.4240364818682099E-2</v>
          </cell>
          <cell r="O219">
            <v>4.0359716067061902E-2</v>
          </cell>
          <cell r="P219">
            <v>5.1005837864569498E-2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330.01225908809198</v>
          </cell>
          <cell r="F220">
            <v>321.179275142677</v>
          </cell>
          <cell r="G220">
            <v>49.789534984424598</v>
          </cell>
          <cell r="H220">
            <v>1.0220085661832801E-2</v>
          </cell>
          <cell r="I220">
            <v>7.68214959199156E-3</v>
          </cell>
          <cell r="J220">
            <v>4.3629956643265799E-2</v>
          </cell>
          <cell r="K220">
            <v>2.5145535021954001E-2</v>
          </cell>
          <cell r="L220">
            <v>1.37252837344971E-2</v>
          </cell>
          <cell r="M220">
            <v>1.2050925577584E-2</v>
          </cell>
          <cell r="N220">
            <v>1.09423906167469E-2</v>
          </cell>
          <cell r="O220">
            <v>1.3011425896082601E-2</v>
          </cell>
          <cell r="P220">
            <v>9.0356096251220704E-3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21.538573349064901</v>
          </cell>
          <cell r="F221">
            <v>51.243361113238201</v>
          </cell>
          <cell r="G221">
            <v>2.5617836937147298</v>
          </cell>
          <cell r="H221">
            <v>47.927292590095099</v>
          </cell>
          <cell r="I221">
            <v>47.961036648032199</v>
          </cell>
          <cell r="M221">
            <v>6.6130734750698501</v>
          </cell>
          <cell r="N221">
            <v>6.6109410865548703</v>
          </cell>
          <cell r="O221">
            <v>47.953907985584102</v>
          </cell>
          <cell r="P221">
            <v>47.9540415256972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723.65827453102997</v>
          </cell>
          <cell r="F222">
            <v>749.83760885003505</v>
          </cell>
          <cell r="G222">
            <v>520.44720976563895</v>
          </cell>
          <cell r="H222">
            <v>514.63457619635506</v>
          </cell>
          <cell r="I222">
            <v>508.82246050615402</v>
          </cell>
          <cell r="J222">
            <v>506.25458550041901</v>
          </cell>
          <cell r="K222">
            <v>0.16306943618487099</v>
          </cell>
          <cell r="L222">
            <v>1.7743100599380501E-2</v>
          </cell>
          <cell r="M222">
            <v>3.5836741016436698E-2</v>
          </cell>
          <cell r="N222">
            <v>1.88646277735584E-2</v>
          </cell>
          <cell r="O222">
            <v>2.7305294031163298E-2</v>
          </cell>
          <cell r="P222">
            <v>1.2130612857158E-2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8.0383044401300202E-2</v>
          </cell>
          <cell r="H223">
            <v>3.2521839204154898E-2</v>
          </cell>
          <cell r="I223">
            <v>3.23079223869122E-2</v>
          </cell>
          <cell r="J223">
            <v>59.2317641132151</v>
          </cell>
          <cell r="K223">
            <v>104.84090567522</v>
          </cell>
          <cell r="L223">
            <v>47.971799639590998</v>
          </cell>
          <cell r="M223">
            <v>47.971650356218397</v>
          </cell>
          <cell r="N223">
            <v>0.34031988420495402</v>
          </cell>
          <cell r="O223">
            <v>0.34026138892034502</v>
          </cell>
          <cell r="P223">
            <v>0.340208669567163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344.47006057437898</v>
          </cell>
          <cell r="F224">
            <v>344.64519333931798</v>
          </cell>
          <cell r="G224">
            <v>504.19502736175798</v>
          </cell>
          <cell r="H224">
            <v>498.56397629373703</v>
          </cell>
          <cell r="I224">
            <v>492.93346689577902</v>
          </cell>
          <cell r="J224">
            <v>425.29393077484798</v>
          </cell>
          <cell r="K224">
            <v>0.10106463936569</v>
          </cell>
          <cell r="L224">
            <v>4.3299577916682597E-2</v>
          </cell>
          <cell r="M224">
            <v>7.1785167622218898E-2</v>
          </cell>
          <cell r="N224">
            <v>4.4560242077346997E-2</v>
          </cell>
          <cell r="O224">
            <v>7.5548716227907597E-2</v>
          </cell>
          <cell r="P224">
            <v>4.7558554047471301E-2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210.21010495917301</v>
          </cell>
          <cell r="F225">
            <v>186.813416047168</v>
          </cell>
          <cell r="G225">
            <v>8.0813332616887806E-2</v>
          </cell>
          <cell r="H225">
            <v>1.0891048902424399E-2</v>
          </cell>
          <cell r="I225">
            <v>9.2094226906960404E-3</v>
          </cell>
          <cell r="J225">
            <v>4.40581638843578E-2</v>
          </cell>
          <cell r="K225">
            <v>2.8628621303294102E-2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4398.8828632056702</v>
          </cell>
          <cell r="F226">
            <v>4007.0371706912802</v>
          </cell>
          <cell r="G226">
            <v>3616.84180687144</v>
          </cell>
          <cell r="H226">
            <v>3055.6638460356198</v>
          </cell>
          <cell r="I226">
            <v>2205.6780521300002</v>
          </cell>
          <cell r="J226">
            <v>2048.4796517791601</v>
          </cell>
          <cell r="K226">
            <v>1858.1311468388201</v>
          </cell>
          <cell r="L226">
            <v>1371.9600447974699</v>
          </cell>
          <cell r="M226">
            <v>1249.5995734339001</v>
          </cell>
          <cell r="N226">
            <v>1249.57020568135</v>
          </cell>
          <cell r="O226">
            <v>1249.5655654905299</v>
          </cell>
          <cell r="P226">
            <v>1249.5613661457101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1.03877556349654E-7</v>
          </cell>
          <cell r="I4">
            <v>3.03074987016419E-7</v>
          </cell>
          <cell r="J4">
            <v>3.9400712038845799E-7</v>
          </cell>
          <cell r="K4">
            <v>6.6108382616350203E-7</v>
          </cell>
          <cell r="L4">
            <v>3.5569967926235999E-5</v>
          </cell>
          <cell r="M4">
            <v>1.03435357476368E-6</v>
          </cell>
          <cell r="N4">
            <v>1.9930922534487601E-5</v>
          </cell>
          <cell r="O4">
            <v>1.83181666936854E-6</v>
          </cell>
          <cell r="P4">
            <v>7.4316653989625907E-5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9.8157512583449196E-6</v>
          </cell>
          <cell r="K5">
            <v>1.73981975652993E-6</v>
          </cell>
          <cell r="L5">
            <v>2.3902565273527601E-5</v>
          </cell>
          <cell r="M5">
            <v>1.2282612565087099E-7</v>
          </cell>
          <cell r="N5">
            <v>2.8720229235056098E-7</v>
          </cell>
          <cell r="O5">
            <v>1.8398300197194301E-7</v>
          </cell>
          <cell r="P5">
            <v>4.0426849811100202E-5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9.5719548693919294E-7</v>
          </cell>
          <cell r="I6">
            <v>8.9418422965024004E-6</v>
          </cell>
          <cell r="J6">
            <v>1.8301937937574199E-7</v>
          </cell>
          <cell r="K6">
            <v>3.5604940021292E-7</v>
          </cell>
          <cell r="L6">
            <v>1.8238061240172901E-6</v>
          </cell>
          <cell r="M6">
            <v>2.1261461207923899E-6</v>
          </cell>
          <cell r="N6">
            <v>4.4968289845240101E-6</v>
          </cell>
          <cell r="O6">
            <v>1.4306074450771401E-6</v>
          </cell>
          <cell r="P6">
            <v>4.3442960575939003E-5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1.90008979361084E-7</v>
          </cell>
          <cell r="I7">
            <v>8.1098545648290801E-7</v>
          </cell>
          <cell r="J7">
            <v>4.6160134565701699E-5</v>
          </cell>
          <cell r="K7">
            <v>2.5070630698010499E-6</v>
          </cell>
          <cell r="L7">
            <v>1.9613457953537801E-4</v>
          </cell>
          <cell r="M7">
            <v>0.125633845713466</v>
          </cell>
          <cell r="N7">
            <v>0.30497616938008199</v>
          </cell>
          <cell r="O7">
            <v>2.4730478183336801E-2</v>
          </cell>
          <cell r="P7">
            <v>3.05405869491042E-2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1.15298970022714E-7</v>
          </cell>
          <cell r="F8">
            <v>6.9381110983820304E-8</v>
          </cell>
          <cell r="G8">
            <v>7.8363316868768203E-8</v>
          </cell>
          <cell r="H8">
            <v>9.4869624977196594E-8</v>
          </cell>
          <cell r="I8">
            <v>1.8235250672584101E-7</v>
          </cell>
          <cell r="J8">
            <v>3.4046765719144999E-7</v>
          </cell>
          <cell r="K8">
            <v>5.4542255803884597E-7</v>
          </cell>
          <cell r="L8">
            <v>1.20455051658435E-6</v>
          </cell>
          <cell r="M8">
            <v>1.7521918663448501E-6</v>
          </cell>
          <cell r="N8">
            <v>1.4002610318046799E-2</v>
          </cell>
          <cell r="O8">
            <v>1.86052425809386E-3</v>
          </cell>
          <cell r="P8">
            <v>5.3115269058038397E-5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6.58773213468093E-4</v>
          </cell>
          <cell r="K9">
            <v>5.6066016623683802E-5</v>
          </cell>
          <cell r="L9">
            <v>0.44495487636745301</v>
          </cell>
          <cell r="M9">
            <v>2.5743992998157399</v>
          </cell>
          <cell r="N9">
            <v>6.8010960575976798</v>
          </cell>
          <cell r="O9">
            <v>4.4309241840310598</v>
          </cell>
          <cell r="P9">
            <v>4.5860600475077096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4.0965921224034299E-3</v>
          </cell>
          <cell r="F10">
            <v>2.1524333353174999E-2</v>
          </cell>
          <cell r="G10">
            <v>1.17281553069101E-7</v>
          </cell>
          <cell r="H10">
            <v>7.2849253284302307E-2</v>
          </cell>
          <cell r="I10">
            <v>0.116854189743214</v>
          </cell>
          <cell r="J10">
            <v>1.6916826423886099E-2</v>
          </cell>
          <cell r="K10">
            <v>0.16468533393263199</v>
          </cell>
          <cell r="L10">
            <v>7.3454717592278201E-2</v>
          </cell>
          <cell r="M10">
            <v>0.101085773848601</v>
          </cell>
          <cell r="N10">
            <v>5.0161764406377297E-2</v>
          </cell>
          <cell r="O10">
            <v>0.164687994747924</v>
          </cell>
          <cell r="P10">
            <v>7.3450484181011702E-2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9.0308292366133198E-8</v>
          </cell>
          <cell r="F11">
            <v>7.83329864367186E-8</v>
          </cell>
          <cell r="G11">
            <v>8.5793556327911598E-8</v>
          </cell>
          <cell r="H11">
            <v>1.00796682075858E-7</v>
          </cell>
          <cell r="I11">
            <v>1.6181605991986799E-7</v>
          </cell>
          <cell r="J11">
            <v>2.3702726087500601E-7</v>
          </cell>
          <cell r="K11">
            <v>4.6600506497246102E-7</v>
          </cell>
          <cell r="L11">
            <v>2.1944192751902501E-4</v>
          </cell>
          <cell r="M11">
            <v>2.1909161650897302E-6</v>
          </cell>
          <cell r="N11">
            <v>6.2977793567536896E-5</v>
          </cell>
          <cell r="O11">
            <v>6.1529829080851298E-6</v>
          </cell>
          <cell r="P11">
            <v>2.7489555636671598E-4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1.4316703653065799E-2</v>
          </cell>
          <cell r="F12">
            <v>8.8581771958412894E-2</v>
          </cell>
          <cell r="G12">
            <v>6.8560057758917706E-8</v>
          </cell>
          <cell r="H12">
            <v>7.8133784927794495E-8</v>
          </cell>
          <cell r="I12">
            <v>4.2652639527770001E-7</v>
          </cell>
          <cell r="J12">
            <v>3.1617264945408903E-2</v>
          </cell>
          <cell r="K12">
            <v>6.0365900841142101E-2</v>
          </cell>
          <cell r="L12">
            <v>0.106100234081914</v>
          </cell>
          <cell r="M12">
            <v>8.8443463990361695E-2</v>
          </cell>
          <cell r="N12">
            <v>2.7431637165236299E-2</v>
          </cell>
          <cell r="O12">
            <v>6.0366778372878502E-2</v>
          </cell>
          <cell r="P12">
            <v>0.10611776544435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1.41564450160757E-5</v>
          </cell>
          <cell r="M13">
            <v>3.1053329094112601E-7</v>
          </cell>
          <cell r="N13">
            <v>4.8049252273644203E-6</v>
          </cell>
          <cell r="O13">
            <v>3.1266813482051802E-7</v>
          </cell>
          <cell r="P13">
            <v>2.1883446655800799E-5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0.18449524208398499</v>
          </cell>
          <cell r="I14">
            <v>0.24821221837530499</v>
          </cell>
          <cell r="J14">
            <v>2.2110429688083899E-4</v>
          </cell>
          <cell r="K14">
            <v>6.59426466203926E-7</v>
          </cell>
          <cell r="L14">
            <v>1.44100547306992E-7</v>
          </cell>
          <cell r="M14">
            <v>1.8030119547296399E-7</v>
          </cell>
          <cell r="N14">
            <v>5.2402874250477695E-7</v>
          </cell>
          <cell r="O14">
            <v>2.2036925623666599E-4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3.13011290935249E-8</v>
          </cell>
          <cell r="F15">
            <v>1.8477337451283099E-8</v>
          </cell>
          <cell r="G15">
            <v>1.99069594342267E-8</v>
          </cell>
          <cell r="H15">
            <v>2.06945881289668E-8</v>
          </cell>
          <cell r="I15">
            <v>2.6746653486285301E-8</v>
          </cell>
          <cell r="J15">
            <v>3.5107344934500999E-8</v>
          </cell>
          <cell r="K15">
            <v>4.5533739313327998E-8</v>
          </cell>
          <cell r="L15">
            <v>6.5673066108361504E-8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2.1053668616687399E-6</v>
          </cell>
          <cell r="I16">
            <v>1.6919589911324699E-5</v>
          </cell>
          <cell r="J16">
            <v>4.45435684841082E-5</v>
          </cell>
          <cell r="K16">
            <v>1.6143127586689201E-5</v>
          </cell>
          <cell r="L16">
            <v>1.46808441203049E-5</v>
          </cell>
          <cell r="M16">
            <v>8.8237754139993606E-6</v>
          </cell>
          <cell r="N16">
            <v>5.1535307609727201E-5</v>
          </cell>
          <cell r="O16">
            <v>1.7549628213027301E-6</v>
          </cell>
          <cell r="P16">
            <v>5.3255583419447997E-5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1.79554885839057E-7</v>
          </cell>
          <cell r="I17">
            <v>2.0522826532580701E-6</v>
          </cell>
          <cell r="J17">
            <v>4.0680400472445102E-2</v>
          </cell>
          <cell r="K17">
            <v>1.0867038818269201E-6</v>
          </cell>
          <cell r="L17">
            <v>2.6633994940296799E-3</v>
          </cell>
          <cell r="M17">
            <v>1.11922764915359E-6</v>
          </cell>
          <cell r="N17">
            <v>7.8512273392660308E-3</v>
          </cell>
          <cell r="O17">
            <v>1.9117951743924902E-6</v>
          </cell>
          <cell r="P17">
            <v>9.2640199566183801E-4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4.77387963697725E-7</v>
          </cell>
          <cell r="I18">
            <v>5.3072435787925002E-5</v>
          </cell>
          <cell r="J18">
            <v>1.20678166462611E-4</v>
          </cell>
          <cell r="K18">
            <v>3.6825521853966297E-5</v>
          </cell>
          <cell r="L18">
            <v>8.1792374955576405E-7</v>
          </cell>
          <cell r="M18">
            <v>5.6108507518412895E-7</v>
          </cell>
          <cell r="N18">
            <v>8.3542562991906398E-7</v>
          </cell>
          <cell r="O18">
            <v>2.4158924937383402E-6</v>
          </cell>
          <cell r="P18">
            <v>1.2072312067615E-4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8.04411472063043E-8</v>
          </cell>
          <cell r="F19">
            <v>3.8721589136838403E-8</v>
          </cell>
          <cell r="G19">
            <v>5.4886282785373399E-8</v>
          </cell>
          <cell r="H19">
            <v>6.3614800232736894E-8</v>
          </cell>
          <cell r="I19">
            <v>1.00127584714238E-7</v>
          </cell>
          <cell r="J19">
            <v>1.4806170712652601E-7</v>
          </cell>
          <cell r="K19">
            <v>2.71354533748034E-7</v>
          </cell>
          <cell r="L19">
            <v>0.524059284633002</v>
          </cell>
          <cell r="M19">
            <v>1.5730905682840599E-7</v>
          </cell>
          <cell r="N19">
            <v>3.3953303638964598E-7</v>
          </cell>
          <cell r="O19">
            <v>4.8595081429999098E-7</v>
          </cell>
          <cell r="P19">
            <v>2.22043294011173E-6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4.9330470571440597E-2</v>
          </cell>
          <cell r="F20">
            <v>8.3025286179762806E-2</v>
          </cell>
          <cell r="G20">
            <v>3.0042289244131701E-2</v>
          </cell>
          <cell r="H20">
            <v>1.36767099135696E-6</v>
          </cell>
          <cell r="I20">
            <v>2.3008178983928399E-6</v>
          </cell>
          <cell r="J20">
            <v>6.08632793978061E-2</v>
          </cell>
          <cell r="K20">
            <v>9.6421920733606406E-2</v>
          </cell>
          <cell r="L20">
            <v>8.6324559233810494E-2</v>
          </cell>
          <cell r="M20">
            <v>8.0655707409537005E-3</v>
          </cell>
          <cell r="N20">
            <v>5.2801393369927299E-2</v>
          </cell>
          <cell r="O20">
            <v>9.64218427296646E-2</v>
          </cell>
          <cell r="P20">
            <v>8.6337703909831906E-2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6.8124127983207899E-8</v>
          </cell>
          <cell r="F21">
            <v>4.1313287640784603E-8</v>
          </cell>
          <cell r="G21">
            <v>5.5567419384233198E-8</v>
          </cell>
          <cell r="H21">
            <v>6.8848990125331296E-8</v>
          </cell>
          <cell r="I21">
            <v>3.1829909509775902E-7</v>
          </cell>
          <cell r="J21">
            <v>8.1779837257703302E-8</v>
          </cell>
          <cell r="K21">
            <v>1.2330592671598599E-7</v>
          </cell>
          <cell r="L21">
            <v>0.192552770135792</v>
          </cell>
          <cell r="M21">
            <v>0.46314852327682898</v>
          </cell>
          <cell r="N21">
            <v>2.8201687921349401E-7</v>
          </cell>
          <cell r="O21">
            <v>3.1903640146103701E-7</v>
          </cell>
          <cell r="P21">
            <v>1.45197700896149E-6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3.1154088608110199E-6</v>
          </cell>
          <cell r="K22">
            <v>3.38882574719734E-7</v>
          </cell>
          <cell r="L22">
            <v>1.2094005149635201E-5</v>
          </cell>
          <cell r="M22">
            <v>1.97235797050682E-8</v>
          </cell>
          <cell r="N22">
            <v>1.45584147876518E-7</v>
          </cell>
          <cell r="O22">
            <v>2.1138283629841701E-7</v>
          </cell>
          <cell r="P22">
            <v>1.50221976069963E-5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2.34925795225461E-7</v>
          </cell>
          <cell r="F23">
            <v>8.1907268453399305E-6</v>
          </cell>
          <cell r="G23">
            <v>1.1627258550248801E-6</v>
          </cell>
          <cell r="H23">
            <v>1.27546097242676E-5</v>
          </cell>
          <cell r="I23">
            <v>2.72793657938947E-6</v>
          </cell>
          <cell r="J23">
            <v>2.82297911745331E-7</v>
          </cell>
          <cell r="K23">
            <v>5.5587052570267101E-6</v>
          </cell>
          <cell r="L23">
            <v>5.8131932444917604E-6</v>
          </cell>
          <cell r="M23">
            <v>4.0429905172633598E-7</v>
          </cell>
          <cell r="N23">
            <v>7.60329634403112E-6</v>
          </cell>
          <cell r="O23">
            <v>2.1979687261983601E-6</v>
          </cell>
          <cell r="P23">
            <v>2.7763905120597401E-5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1.6592112946674299E-4</v>
          </cell>
          <cell r="K24">
            <v>5.3617474565089901E-5</v>
          </cell>
          <cell r="L24">
            <v>1.36144288924683E-4</v>
          </cell>
          <cell r="M24">
            <v>1.7182759575210801E-4</v>
          </cell>
          <cell r="N24">
            <v>2.3156215599205E-4</v>
          </cell>
          <cell r="O24">
            <v>4.6948061912257302E-5</v>
          </cell>
          <cell r="P24">
            <v>5.5154831180223303E-4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0.16774362237800999</v>
          </cell>
          <cell r="M25">
            <v>2.2278332183920802E-6</v>
          </cell>
          <cell r="N25">
            <v>2.75094860762224E-2</v>
          </cell>
          <cell r="O25">
            <v>5.8757759642532898E-3</v>
          </cell>
          <cell r="P25">
            <v>9.0893528268937897E-3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8.5840897172658595E-6</v>
          </cell>
          <cell r="K26">
            <v>1.91414164769045E-6</v>
          </cell>
          <cell r="L26">
            <v>9.7595931880661897E-6</v>
          </cell>
          <cell r="M26">
            <v>4.3340877719762801E-8</v>
          </cell>
          <cell r="N26">
            <v>9.0539852512380095E-6</v>
          </cell>
          <cell r="O26">
            <v>3.08696282472484E-7</v>
          </cell>
          <cell r="P26">
            <v>2.27530642013605E-5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1.7578154389144801E-7</v>
          </cell>
          <cell r="K27">
            <v>4.1948617508598798E-7</v>
          </cell>
          <cell r="L27">
            <v>2.8193396876742901E-5</v>
          </cell>
          <cell r="M27">
            <v>3.5582100517262601E-7</v>
          </cell>
          <cell r="N27">
            <v>7.4390889981403997E-6</v>
          </cell>
          <cell r="O27">
            <v>7.4754583216949104E-7</v>
          </cell>
          <cell r="P27">
            <v>3.1942509082514703E-5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2.01503303633022E-4</v>
          </cell>
          <cell r="F28">
            <v>1.04451159134006E-4</v>
          </cell>
          <cell r="G28">
            <v>1.63075460067315E-6</v>
          </cell>
          <cell r="H28">
            <v>3.30437127570946E-3</v>
          </cell>
          <cell r="I28">
            <v>0.50278646837031404</v>
          </cell>
          <cell r="J28">
            <v>8.4809888050483298E-2</v>
          </cell>
          <cell r="K28">
            <v>5.6570607409605497E-2</v>
          </cell>
          <cell r="L28">
            <v>0.135733711754568</v>
          </cell>
          <cell r="M28">
            <v>0.45564782610729698</v>
          </cell>
          <cell r="N28">
            <v>0.488321504925599</v>
          </cell>
          <cell r="O28">
            <v>0.110677053245859</v>
          </cell>
          <cell r="P28">
            <v>0.18231927388535399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4.5078424163921202E-8</v>
          </cell>
          <cell r="F29">
            <v>2.4738326052325799E-8</v>
          </cell>
          <cell r="G29">
            <v>2.0730838614939001E-8</v>
          </cell>
          <cell r="H29">
            <v>4.60220921969822E-8</v>
          </cell>
          <cell r="I29">
            <v>8.8064988321136908E-6</v>
          </cell>
          <cell r="J29">
            <v>6.0072174350050596E-7</v>
          </cell>
          <cell r="K29">
            <v>4.8302502684190502E-7</v>
          </cell>
          <cell r="L29">
            <v>6.8823406332824504E-6</v>
          </cell>
          <cell r="M29">
            <v>1.16822851375146E-6</v>
          </cell>
          <cell r="N29">
            <v>1.10707014390007E-5</v>
          </cell>
          <cell r="O29">
            <v>2.5178608080714402E-7</v>
          </cell>
          <cell r="P29">
            <v>2.70141178421804E-5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5.3269743801962404E-6</v>
          </cell>
          <cell r="K30">
            <v>5.7429100937054001E-7</v>
          </cell>
          <cell r="L30">
            <v>3.7642116726869398E-6</v>
          </cell>
          <cell r="M30">
            <v>1.00963266372863E-7</v>
          </cell>
          <cell r="N30">
            <v>9.0197532098158795E-6</v>
          </cell>
          <cell r="O30">
            <v>1.74800631868775E-7</v>
          </cell>
          <cell r="P30">
            <v>2.0859703059786798E-5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0.161131662768351</v>
          </cell>
          <cell r="F31">
            <v>4.7232782528283099E-2</v>
          </cell>
          <cell r="G31">
            <v>7.0963615723567403E-7</v>
          </cell>
          <cell r="H31">
            <v>1.52553603365254E-6</v>
          </cell>
          <cell r="I31">
            <v>0.172306694523609</v>
          </cell>
          <cell r="J31">
            <v>0.19374435463009801</v>
          </cell>
          <cell r="K31">
            <v>9.3959891720169594E-2</v>
          </cell>
          <cell r="L31">
            <v>4.7084068400858797E-6</v>
          </cell>
          <cell r="M31">
            <v>0.12832904466459799</v>
          </cell>
          <cell r="N31">
            <v>0.232669572346548</v>
          </cell>
          <cell r="O31">
            <v>8.9254177745999599E-2</v>
          </cell>
          <cell r="P31">
            <v>4.5348856888141496E-6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1.06643946433156E-5</v>
          </cell>
          <cell r="I32">
            <v>2.09709518298025E-5</v>
          </cell>
          <cell r="J32">
            <v>7.8295839432348795E-5</v>
          </cell>
          <cell r="K32">
            <v>1.1807058176326301E-5</v>
          </cell>
          <cell r="L32">
            <v>4.8949257123128197E-5</v>
          </cell>
          <cell r="M32">
            <v>2.2609357679785002E-6</v>
          </cell>
          <cell r="N32">
            <v>3.4227667701413598E-5</v>
          </cell>
          <cell r="O32">
            <v>5.3947119480814303E-6</v>
          </cell>
          <cell r="P32">
            <v>1.69728168159901E-4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4.8339822141693798E-3</v>
          </cell>
          <cell r="F33">
            <v>5.4643998731215402E-8</v>
          </cell>
          <cell r="G33">
            <v>8.0650442525397106E-8</v>
          </cell>
          <cell r="H33">
            <v>5.55320395778795E-8</v>
          </cell>
          <cell r="I33">
            <v>4.5270802762476099E-7</v>
          </cell>
          <cell r="J33">
            <v>2.5233530047870902E-6</v>
          </cell>
          <cell r="K33">
            <v>3.6999592732992399E-6</v>
          </cell>
          <cell r="L33">
            <v>4.61954649369004E-6</v>
          </cell>
          <cell r="M33">
            <v>3.9563009564594503E-7</v>
          </cell>
          <cell r="N33">
            <v>8.4552406697973401E-6</v>
          </cell>
          <cell r="O33">
            <v>5.0387901798172798E-7</v>
          </cell>
          <cell r="P33">
            <v>2.2213326652716499E-5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1.60659103457188E-7</v>
          </cell>
          <cell r="F34">
            <v>1.14966134526875E-7</v>
          </cell>
          <cell r="G34">
            <v>1.50035584384599E-7</v>
          </cell>
          <cell r="H34">
            <v>2.0495717843866199E-7</v>
          </cell>
          <cell r="I34">
            <v>3.91796024179577E-7</v>
          </cell>
          <cell r="J34">
            <v>6.7322397782412305E-7</v>
          </cell>
          <cell r="K34">
            <v>9.706081916518281E-7</v>
          </cell>
          <cell r="L34">
            <v>0.25376575317818001</v>
          </cell>
          <cell r="M34">
            <v>1.9444939991995899E-6</v>
          </cell>
          <cell r="N34">
            <v>3.39187820236291E-6</v>
          </cell>
          <cell r="O34">
            <v>2.9940667710291901E-6</v>
          </cell>
          <cell r="P34">
            <v>2.1913082223881399E-5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3.8242644779222398E-7</v>
          </cell>
          <cell r="I35">
            <v>2.06908991789222E-6</v>
          </cell>
          <cell r="J35">
            <v>2.0889296959344101E-4</v>
          </cell>
          <cell r="K35">
            <v>1.2149595568508E-6</v>
          </cell>
          <cell r="L35">
            <v>2.2424620821981202E-6</v>
          </cell>
          <cell r="M35">
            <v>1.8121243006745701E-6</v>
          </cell>
          <cell r="N35">
            <v>1.41936520099008E-4</v>
          </cell>
          <cell r="O35">
            <v>2.4952535660820999E-6</v>
          </cell>
          <cell r="P35">
            <v>1.71708732253439E-4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5.5891815355764104E-4</v>
          </cell>
          <cell r="K36">
            <v>1.4382047951810999E-4</v>
          </cell>
          <cell r="L36">
            <v>7.9799462286896601</v>
          </cell>
          <cell r="M36">
            <v>46.1360332594152</v>
          </cell>
          <cell r="N36">
            <v>141.312730552483</v>
          </cell>
          <cell r="O36">
            <v>109.370421776011</v>
          </cell>
          <cell r="P36">
            <v>124.17590951915901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7.7327523392039697E-6</v>
          </cell>
          <cell r="K37">
            <v>7.6012389686270401E-7</v>
          </cell>
          <cell r="L37">
            <v>0.18858082632642001</v>
          </cell>
          <cell r="M37">
            <v>1.32388685018283E-2</v>
          </cell>
          <cell r="N37">
            <v>1.6530562300438299E-7</v>
          </cell>
          <cell r="O37">
            <v>2.7864143272782898E-6</v>
          </cell>
          <cell r="P37">
            <v>0.191751979565948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1.03877556349654E-7</v>
          </cell>
          <cell r="I38">
            <v>3.0803840407848753E-7</v>
          </cell>
          <cell r="J38">
            <v>4.7607696247655599E-7</v>
          </cell>
          <cell r="K38">
            <v>8.1067700937920506E-7</v>
          </cell>
          <cell r="L38">
            <v>3.6436003048916135E-5</v>
          </cell>
          <cell r="M38">
            <v>3.718341561996081E-5</v>
          </cell>
          <cell r="N38">
            <v>5.6367975189598491E-5</v>
          </cell>
          <cell r="O38">
            <v>5.717350340151759E-5</v>
          </cell>
          <cell r="P38">
            <v>1.3014675899929301E-4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9.8157512583449196E-6</v>
          </cell>
          <cell r="K39">
            <v>1.1519997826517582E-5</v>
          </cell>
          <cell r="L39">
            <v>3.5427758498222569E-5</v>
          </cell>
          <cell r="M39">
            <v>3.3768903186278398E-5</v>
          </cell>
          <cell r="N39">
            <v>2.5738138541691821E-5</v>
          </cell>
          <cell r="O39">
            <v>2.4176138862134706E-5</v>
          </cell>
          <cell r="P39">
            <v>4.0886465306276773E-5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9.5719548693919294E-7</v>
          </cell>
          <cell r="I40">
            <v>9.8643173984328359E-6</v>
          </cell>
          <cell r="J40">
            <v>9.6805203233815511E-6</v>
          </cell>
          <cell r="K40">
            <v>9.5746792684918337E-6</v>
          </cell>
          <cell r="L40">
            <v>1.0729685681500502E-5</v>
          </cell>
          <cell r="M40">
            <v>6.7869554459378286E-6</v>
          </cell>
          <cell r="N40">
            <v>8.3558875301601242E-6</v>
          </cell>
          <cell r="O40">
            <v>9.3594493959474668E-6</v>
          </cell>
          <cell r="P40">
            <v>5.0782895452120781E-5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1.90008979361084E-7</v>
          </cell>
          <cell r="I41">
            <v>7.7789740355118107E-7</v>
          </cell>
          <cell r="J41">
            <v>4.6937179451427765E-5</v>
          </cell>
          <cell r="K41">
            <v>4.8878435783844586E-5</v>
          </cell>
          <cell r="L41">
            <v>2.4481506337578824E-4</v>
          </cell>
          <cell r="M41">
            <v>0.12587762157304425</v>
          </cell>
          <cell r="N41">
            <v>0.43085160879292439</v>
          </cell>
          <cell r="O41">
            <v>0.4555359857291853</v>
          </cell>
          <cell r="P41">
            <v>0.48607378101452292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1.02751210983995</v>
          </cell>
          <cell r="F42">
            <v>1.0275121792210611</v>
          </cell>
          <cell r="G42">
            <v>1.027512257584378</v>
          </cell>
          <cell r="H42">
            <v>1.0275123524540029</v>
          </cell>
          <cell r="I42">
            <v>1.0275125348065097</v>
          </cell>
          <cell r="J42">
            <v>1.0275128752741669</v>
          </cell>
          <cell r="K42">
            <v>1.0275134206967249</v>
          </cell>
          <cell r="L42">
            <v>0.72893772582989536</v>
          </cell>
          <cell r="M42">
            <v>0.25820707648685975</v>
          </cell>
          <cell r="N42">
            <v>1.4006873984077999E-2</v>
          </cell>
          <cell r="O42">
            <v>1.5867238235761999E-2</v>
          </cell>
          <cell r="P42">
            <v>1.5920274830303598E-2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6.58773213468093E-4</v>
          </cell>
          <cell r="K43">
            <v>7.14839230091777E-4</v>
          </cell>
          <cell r="L43">
            <v>0.44566971559754498</v>
          </cell>
          <cell r="M43">
            <v>3.0200690154132799</v>
          </cell>
          <cell r="N43">
            <v>9.8211650730109596</v>
          </cell>
          <cell r="O43">
            <v>14.252089257042</v>
          </cell>
          <cell r="P43">
            <v>18.838149304549699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0.21266702301497961</v>
          </cell>
          <cell r="F44">
            <v>0.23419124661605295</v>
          </cell>
          <cell r="G44">
            <v>0.23419067648980066</v>
          </cell>
          <cell r="H44">
            <v>0.23345560376879601</v>
          </cell>
          <cell r="I44">
            <v>0.23299610541126667</v>
          </cell>
          <cell r="J44">
            <v>0.2215514058469123</v>
          </cell>
          <cell r="K44">
            <v>0.34821100771112729</v>
          </cell>
          <cell r="L44">
            <v>0.37191075191087813</v>
          </cell>
          <cell r="M44">
            <v>0.38937304083348667</v>
          </cell>
          <cell r="N44">
            <v>0.38938707633997888</v>
          </cell>
          <cell r="O44">
            <v>0.38938974642191904</v>
          </cell>
          <cell r="P44">
            <v>0.38938535128318835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9.0308292366133198E-8</v>
          </cell>
          <cell r="F45">
            <v>1.6864127880285201E-7</v>
          </cell>
          <cell r="G45">
            <v>2.5443483513076299E-7</v>
          </cell>
          <cell r="H45">
            <v>3.5523151720662102E-7</v>
          </cell>
          <cell r="I45">
            <v>5.17047577126489E-7</v>
          </cell>
          <cell r="J45">
            <v>7.5407483800149502E-7</v>
          </cell>
          <cell r="K45">
            <v>1.2200799029739599E-6</v>
          </cell>
          <cell r="L45">
            <v>2.2066200742199899E-4</v>
          </cell>
          <cell r="M45">
            <v>2.22852923587089E-4</v>
          </cell>
          <cell r="N45">
            <v>2.8572562935291101E-4</v>
          </cell>
          <cell r="O45">
            <v>2.9171250721912099E-4</v>
          </cell>
          <cell r="P45">
            <v>5.6652402491222105E-4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4.2335068750623359E-2</v>
          </cell>
          <cell r="F46">
            <v>0.1309168305407391</v>
          </cell>
          <cell r="G46">
            <v>0.1047089394609218</v>
          </cell>
          <cell r="H46">
            <v>0.1028979537241928</v>
          </cell>
          <cell r="I46">
            <v>0.10289545615432241</v>
          </cell>
          <cell r="J46">
            <v>9.2011075851560709E-2</v>
          </cell>
          <cell r="K46">
            <v>9.1983462190334764E-2</v>
          </cell>
          <cell r="L46">
            <v>0.19808340906640071</v>
          </cell>
          <cell r="M46">
            <v>0.28233726197899545</v>
          </cell>
          <cell r="N46">
            <v>0.28234047822386482</v>
          </cell>
          <cell r="O46">
            <v>0.28234141326469553</v>
          </cell>
          <cell r="P46">
            <v>0.28235877018453642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L47">
            <v>1.41564450160757E-5</v>
          </cell>
          <cell r="M47">
            <v>1.4415578292851643E-5</v>
          </cell>
          <cell r="N47">
            <v>1.9124554514098601E-5</v>
          </cell>
          <cell r="O47">
            <v>1.9201248948366043E-5</v>
          </cell>
          <cell r="P47">
            <v>4.0827850514142689E-5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4.9500671966956102E-2</v>
          </cell>
          <cell r="I48">
            <v>0.18449524208398499</v>
          </cell>
          <cell r="J48">
            <v>0.38058365465954103</v>
          </cell>
          <cell r="K48">
            <v>0.43292866798936402</v>
          </cell>
          <cell r="L48">
            <v>0.43292922418263702</v>
          </cell>
          <cell r="M48">
            <v>0.38342870094838999</v>
          </cell>
          <cell r="N48">
            <v>0.248434306500395</v>
          </cell>
          <cell r="O48">
            <v>4.4186229761793802E-2</v>
          </cell>
          <cell r="P48">
            <v>2.2187711318815499E-4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0.95961772438277315</v>
          </cell>
          <cell r="F49">
            <v>0.95961774286011059</v>
          </cell>
          <cell r="G49">
            <v>0.95961776276707</v>
          </cell>
          <cell r="H49">
            <v>0.95961778346165816</v>
          </cell>
          <cell r="I49">
            <v>0.95961781020831161</v>
          </cell>
          <cell r="J49">
            <v>0.95961784531565653</v>
          </cell>
          <cell r="K49">
            <v>0.95961789084939586</v>
          </cell>
          <cell r="L49">
            <v>0.32780301638749593</v>
          </cell>
          <cell r="M49">
            <v>2.6344081795047699E-7</v>
          </cell>
          <cell r="N49">
            <v>2.3124656381484401E-7</v>
          </cell>
          <cell r="O49">
            <v>1.9072088315979499E-7</v>
          </cell>
          <cell r="P49">
            <v>1.7306080384247601E-7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2.1053668616687399E-6</v>
          </cell>
          <cell r="I50">
            <v>1.9024956772993399E-5</v>
          </cell>
          <cell r="J50">
            <v>6.3568525257101606E-5</v>
          </cell>
          <cell r="K50">
            <v>7.9044222725444801E-5</v>
          </cell>
          <cell r="L50">
            <v>9.2287130102427007E-5</v>
          </cell>
          <cell r="M50">
            <v>8.3425615506402704E-5</v>
          </cell>
          <cell r="N50">
            <v>9.1183054730720604E-5</v>
          </cell>
          <cell r="O50">
            <v>7.6794889965334199E-5</v>
          </cell>
          <cell r="P50">
            <v>1.1536962926447701E-4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1.79554885839057E-7</v>
          </cell>
          <cell r="I51">
            <v>1.8357005746356669E-6</v>
          </cell>
          <cell r="J51">
            <v>4.0682400408764696E-2</v>
          </cell>
          <cell r="K51">
            <v>4.0682820621429479E-2</v>
          </cell>
          <cell r="L51">
            <v>4.3345498610820397E-2</v>
          </cell>
          <cell r="M51">
            <v>1.3010833464751896E-2</v>
          </cell>
          <cell r="N51">
            <v>1.0514930612978252E-2</v>
          </cell>
          <cell r="O51">
            <v>1.0515228194385893E-2</v>
          </cell>
          <cell r="P51">
            <v>8.7787421011810713E-3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4.77387963697725E-7</v>
          </cell>
          <cell r="I52">
            <v>5.35498237516228E-5</v>
          </cell>
          <cell r="J52">
            <v>1.7422799021423401E-4</v>
          </cell>
          <cell r="K52">
            <v>2.1105351206819999E-4</v>
          </cell>
          <cell r="L52">
            <v>2.1187143581775599E-4</v>
          </cell>
          <cell r="M52">
            <v>2.1230443615359899E-4</v>
          </cell>
          <cell r="N52">
            <v>2.12790558559161E-4</v>
          </cell>
          <cell r="O52">
            <v>1.5264214385374601E-4</v>
          </cell>
          <cell r="P52">
            <v>1.6217896947851401E-4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2.2350522820662873</v>
          </cell>
          <cell r="F53">
            <v>2.2350523207878763</v>
          </cell>
          <cell r="G53">
            <v>2.2350523756741594</v>
          </cell>
          <cell r="H53">
            <v>2.2350524392889595</v>
          </cell>
          <cell r="I53">
            <v>2.2350525394165444</v>
          </cell>
          <cell r="J53">
            <v>2.2350526874782513</v>
          </cell>
          <cell r="K53">
            <v>2.2350529588327852</v>
          </cell>
          <cell r="L53">
            <v>1.287547699430053</v>
          </cell>
          <cell r="M53">
            <v>0.52406019914970403</v>
          </cell>
          <cell r="N53">
            <v>0.52406046021993602</v>
          </cell>
          <cell r="O53">
            <v>0.52406084013933696</v>
          </cell>
          <cell r="P53">
            <v>0.52406300740267497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4.9330470571440597E-2</v>
          </cell>
          <cell r="F54">
            <v>0.13235568869101463</v>
          </cell>
          <cell r="G54">
            <v>0.16239782530355681</v>
          </cell>
          <cell r="H54">
            <v>0.16239892148674631</v>
          </cell>
          <cell r="I54">
            <v>0.16240018990143887</v>
          </cell>
          <cell r="J54">
            <v>0.16241298306800162</v>
          </cell>
          <cell r="K54">
            <v>0.16260851604710685</v>
          </cell>
          <cell r="L54">
            <v>0.24361101689096251</v>
          </cell>
          <cell r="M54">
            <v>0.24361056052341082</v>
          </cell>
          <cell r="N54">
            <v>0.24361191785300176</v>
          </cell>
          <cell r="O54">
            <v>0.24361189241308417</v>
          </cell>
          <cell r="P54">
            <v>0.24362465053091573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3.0972400755200482</v>
          </cell>
          <cell r="F55">
            <v>3.0972401168333357</v>
          </cell>
          <cell r="G55">
            <v>3.0972401724007552</v>
          </cell>
          <cell r="H55">
            <v>3.0972402412497453</v>
          </cell>
          <cell r="I55">
            <v>3.0972405595488404</v>
          </cell>
          <cell r="J55">
            <v>3.0972406413286775</v>
          </cell>
          <cell r="K55">
            <v>3.0972407646346043</v>
          </cell>
          <cell r="L55">
            <v>1.2505621575619461</v>
          </cell>
          <cell r="M55">
            <v>0.65570205065130505</v>
          </cell>
          <cell r="N55">
            <v>0.65570226206431304</v>
          </cell>
          <cell r="O55">
            <v>0.65570247471588605</v>
          </cell>
          <cell r="P55">
            <v>0.65570386982776896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3.1154088608110199E-6</v>
          </cell>
          <cell r="K56">
            <v>3.430713992511801E-6</v>
          </cell>
          <cell r="L56">
            <v>1.5535635045664512E-5</v>
          </cell>
          <cell r="M56">
            <v>1.4451741161747878E-5</v>
          </cell>
          <cell r="N56">
            <v>1.2368133439557914E-5</v>
          </cell>
          <cell r="O56">
            <v>1.2268161018664266E-5</v>
          </cell>
          <cell r="P56">
            <v>1.522806023836737E-5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2.34925795225461E-7</v>
          </cell>
          <cell r="F57">
            <v>8.4065837881300257E-6</v>
          </cell>
          <cell r="G57">
            <v>9.531177189443335E-6</v>
          </cell>
          <cell r="H57">
            <v>2.2271467690762732E-5</v>
          </cell>
          <cell r="I57">
            <v>2.4872973663857265E-5</v>
          </cell>
          <cell r="J57">
            <v>2.1642125340862262E-5</v>
          </cell>
          <cell r="K57">
            <v>1.7255552113393863E-5</v>
          </cell>
          <cell r="L57">
            <v>1.4182049317756756E-5</v>
          </cell>
          <cell r="M57">
            <v>1.2515445128465064E-5</v>
          </cell>
          <cell r="N57">
            <v>1.9045560360078151E-5</v>
          </cell>
          <cell r="O57">
            <v>1.575248500331296E-5</v>
          </cell>
          <cell r="P57">
            <v>3.7706267758291458E-5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1.6592112946674299E-4</v>
          </cell>
          <cell r="K58">
            <v>1.9349547672248499E-4</v>
          </cell>
          <cell r="L58">
            <v>1.8961109562646943E-4</v>
          </cell>
          <cell r="M58">
            <v>3.1595719983921208E-4</v>
          </cell>
          <cell r="N58">
            <v>3.6180037838339527E-4</v>
          </cell>
          <cell r="O58">
            <v>2.7833873245247778E-4</v>
          </cell>
          <cell r="P58">
            <v>5.9822510180909064E-4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0.16774362237800999</v>
          </cell>
          <cell r="M59">
            <v>0.16774580834167147</v>
          </cell>
          <cell r="N59">
            <v>0.19525516739742774</v>
          </cell>
          <cell r="O59">
            <v>0.20113074034298736</v>
          </cell>
          <cell r="P59">
            <v>0.21021981212298291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8.5840897172658595E-6</v>
          </cell>
          <cell r="K60">
            <v>1.0498231364956301E-5</v>
          </cell>
          <cell r="L60">
            <v>2.0257824553022499E-5</v>
          </cell>
          <cell r="M60">
            <v>1.9163812785294498E-5</v>
          </cell>
          <cell r="N60">
            <v>2.0771060964714401E-5</v>
          </cell>
          <cell r="O60">
            <v>1.9165615599496499E-5</v>
          </cell>
          <cell r="P60">
            <v>3.2159086612790699E-5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1.7578154389144801E-7</v>
          </cell>
          <cell r="K61">
            <v>3.0073503902288104E-7</v>
          </cell>
          <cell r="L61">
            <v>2.8621802616188541E-5</v>
          </cell>
          <cell r="M61">
            <v>2.8931449606477135E-5</v>
          </cell>
          <cell r="N61">
            <v>3.5993822549623878E-5</v>
          </cell>
          <cell r="O61">
            <v>3.6227678218109763E-5</v>
          </cell>
          <cell r="P61">
            <v>6.7569123245227991E-5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2.01503303633022E-4</v>
          </cell>
          <cell r="F62">
            <v>3.0591118227982781E-4</v>
          </cell>
          <cell r="G62">
            <v>3.0740970708954888E-4</v>
          </cell>
          <cell r="H62">
            <v>3.6116043639725522E-3</v>
          </cell>
          <cell r="I62">
            <v>0.50639753299339452</v>
          </cell>
          <cell r="J62">
            <v>0.59104877276999279</v>
          </cell>
          <cell r="K62">
            <v>0.64642322213272196</v>
          </cell>
          <cell r="L62">
            <v>0.77989919346680492</v>
          </cell>
          <cell r="M62">
            <v>0.87414910053987493</v>
          </cell>
          <cell r="N62">
            <v>1.1362715861875006</v>
          </cell>
          <cell r="O62">
            <v>1.1903781801249049</v>
          </cell>
          <cell r="P62">
            <v>1.2369631925582352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3.796893812602066E-2</v>
          </cell>
          <cell r="F63">
            <v>3.3044247262204215E-2</v>
          </cell>
          <cell r="G63">
            <v>2.4839847861433124E-2</v>
          </cell>
          <cell r="H63">
            <v>1.5079468147327635E-5</v>
          </cell>
          <cell r="I63">
            <v>1.2601778112412282E-5</v>
          </cell>
          <cell r="J63">
            <v>9.3524260536887936E-6</v>
          </cell>
          <cell r="K63">
            <v>9.7727182217202622E-6</v>
          </cell>
          <cell r="L63">
            <v>1.6505344765276046E-5</v>
          </cell>
          <cell r="M63">
            <v>1.1295662834608274E-5</v>
          </cell>
          <cell r="N63">
            <v>1.9274006750219055E-5</v>
          </cell>
          <cell r="O63">
            <v>1.8893115182334235E-5</v>
          </cell>
          <cell r="P63">
            <v>3.9018226673745073E-5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5.3269743801962404E-6</v>
          </cell>
          <cell r="K64">
            <v>5.9012653895667797E-6</v>
          </cell>
          <cell r="L64">
            <v>9.6654770622537195E-6</v>
          </cell>
          <cell r="M64">
            <v>9.0606405754666597E-6</v>
          </cell>
          <cell r="N64">
            <v>1.34592191582462E-5</v>
          </cell>
          <cell r="O64">
            <v>1.3059728780744501E-5</v>
          </cell>
          <cell r="P64">
            <v>3.0155220167844298E-5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0.3634308306869608</v>
          </cell>
          <cell r="F65">
            <v>0.41066347495887556</v>
          </cell>
          <cell r="G65">
            <v>0.41066345105184149</v>
          </cell>
          <cell r="H65">
            <v>0.41066449893161977</v>
          </cell>
          <cell r="I65">
            <v>0.43313463870993768</v>
          </cell>
          <cell r="J65">
            <v>0.46193687350976809</v>
          </cell>
          <cell r="K65">
            <v>0.46001128092476462</v>
          </cell>
          <cell r="L65">
            <v>0.46001380635662109</v>
          </cell>
          <cell r="M65">
            <v>0.44267137992273931</v>
          </cell>
          <cell r="N65">
            <v>0.4549615828040609</v>
          </cell>
          <cell r="O65">
            <v>0.4502560585772899</v>
          </cell>
          <cell r="P65">
            <v>0.45025427348329045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1.06643946433156E-5</v>
          </cell>
          <cell r="I66">
            <v>3.1635346473118097E-5</v>
          </cell>
          <cell r="J66">
            <v>1.0993118590546699E-4</v>
          </cell>
          <cell r="K66">
            <v>1.21738244081793E-4</v>
          </cell>
          <cell r="L66">
            <v>1.7068750120492101E-4</v>
          </cell>
          <cell r="M66">
            <v>1.729484369729E-4</v>
          </cell>
          <cell r="N66">
            <v>2.07176104674314E-4</v>
          </cell>
          <cell r="O66">
            <v>2.0919005752122999E-4</v>
          </cell>
          <cell r="P66">
            <v>3.7163459013897997E-4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6.8713176867363397E-3</v>
          </cell>
          <cell r="F67">
            <v>6.8710052986963935E-3</v>
          </cell>
          <cell r="G67">
            <v>6.8710175296743661E-3</v>
          </cell>
          <cell r="H67">
            <v>9.8185034634401883E-6</v>
          </cell>
          <cell r="I67">
            <v>1.0126129496889832E-5</v>
          </cell>
          <cell r="J67">
            <v>6.9456860516199821E-6</v>
          </cell>
          <cell r="K67">
            <v>6.6050156355509843E-6</v>
          </cell>
          <cell r="L67">
            <v>1.1039155994649112E-5</v>
          </cell>
          <cell r="M67">
            <v>1.0473728466176596E-5</v>
          </cell>
          <cell r="N67">
            <v>1.6723438638851904E-5</v>
          </cell>
          <cell r="O67">
            <v>1.3541741503164613E-5</v>
          </cell>
          <cell r="P67">
            <v>3.1189481813625593E-5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1.9844835309252034</v>
          </cell>
          <cell r="F68">
            <v>1.984483645891338</v>
          </cell>
          <cell r="G68">
            <v>1.9844837959269224</v>
          </cell>
          <cell r="H68">
            <v>1.9844840008841007</v>
          </cell>
          <cell r="I68">
            <v>1.984484392680125</v>
          </cell>
          <cell r="J68">
            <v>1.9844850659041029</v>
          </cell>
          <cell r="K68">
            <v>1.9844860365122945</v>
          </cell>
          <cell r="L68">
            <v>1.147182674632421</v>
          </cell>
          <cell r="M68">
            <v>0.360618413117054</v>
          </cell>
          <cell r="N68">
            <v>0.25377358073797501</v>
          </cell>
          <cell r="O68">
            <v>0.25377628580288403</v>
          </cell>
          <cell r="P68">
            <v>0.25379803232756998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3.8242644779222398E-7</v>
          </cell>
          <cell r="I69">
            <v>2.2936273739421802E-6</v>
          </cell>
          <cell r="J69">
            <v>2.1110026955876342E-4</v>
          </cell>
          <cell r="K69">
            <v>2.1122211417311967E-4</v>
          </cell>
          <cell r="L69">
            <v>2.1093970470092472E-4</v>
          </cell>
          <cell r="M69">
            <v>1.8155964221783558E-4</v>
          </cell>
          <cell r="N69">
            <v>1.4558425601450328E-4</v>
          </cell>
          <cell r="O69">
            <v>1.4638628151853876E-4</v>
          </cell>
          <cell r="P69">
            <v>3.157413322998946E-4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5.5891815355764104E-4</v>
          </cell>
          <cell r="K70">
            <v>7.0090006908596868E-4</v>
          </cell>
          <cell r="L70">
            <v>7.980635064247509</v>
          </cell>
          <cell r="M70">
            <v>54.116148914811923</v>
          </cell>
          <cell r="N70">
            <v>195.42869552860543</v>
          </cell>
          <cell r="O70">
            <v>283.60681892908758</v>
          </cell>
          <cell r="P70">
            <v>374.8590529041561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7.7327523392039697E-6</v>
          </cell>
          <cell r="K71">
            <v>8.4928762360666804E-6</v>
          </cell>
          <cell r="L71">
            <v>0.18858931920265601</v>
          </cell>
          <cell r="M71">
            <v>0.20182716315015001</v>
          </cell>
          <cell r="N71">
            <v>0.20182062025776901</v>
          </cell>
          <cell r="O71">
            <v>0.20182264654819901</v>
          </cell>
          <cell r="P71">
            <v>0.204993799787727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1.4651416724340241E-2</v>
          </cell>
          <cell r="K72">
            <v>6.1854431463126761E-3</v>
          </cell>
          <cell r="L72">
            <v>8.7614375011611012E-2</v>
          </cell>
          <cell r="M72">
            <v>53.314426551125905</v>
          </cell>
          <cell r="N72">
            <v>194.51578959692455</v>
          </cell>
          <cell r="O72">
            <v>205.95907681479807</v>
          </cell>
          <cell r="P72">
            <v>205.89546816771079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21.959275671552863</v>
          </cell>
          <cell r="K73">
            <v>12.261018866609213</v>
          </cell>
          <cell r="L73">
            <v>25.957192681487122</v>
          </cell>
          <cell r="M73">
            <v>4.9391689171171134</v>
          </cell>
          <cell r="N73">
            <v>8.003057595483817</v>
          </cell>
          <cell r="O73">
            <v>7.3043696641677291</v>
          </cell>
          <cell r="P73">
            <v>6.2182734546675178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0.12358678119327181</v>
          </cell>
          <cell r="K74">
            <v>6.0365195784987259E-2</v>
          </cell>
          <cell r="L74">
            <v>1.3732810563683816E-2</v>
          </cell>
          <cell r="M74">
            <v>2.7429095139683335E-2</v>
          </cell>
          <cell r="N74">
            <v>3.7824407209002819E-2</v>
          </cell>
          <cell r="O74">
            <v>2.9481666754162025E-2</v>
          </cell>
          <cell r="P74">
            <v>0.1137271221910398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0.11258824208499579</v>
          </cell>
          <cell r="F75">
            <v>0.12398358293589896</v>
          </cell>
          <cell r="G75">
            <v>0.11979993937789216</v>
          </cell>
          <cell r="H75">
            <v>0.12359413033750379</v>
          </cell>
          <cell r="I75">
            <v>0.12335083114592954</v>
          </cell>
          <cell r="J75">
            <v>0.11729189681235122</v>
          </cell>
          <cell r="K75">
            <v>0.18434755569110495</v>
          </cell>
          <cell r="L75">
            <v>0.19689390071064045</v>
          </cell>
          <cell r="M75">
            <v>0.20613866200345943</v>
          </cell>
          <cell r="N75">
            <v>0.20614611865751495</v>
          </cell>
          <cell r="O75">
            <v>0.20614752947964862</v>
          </cell>
          <cell r="P75">
            <v>0.20614506751600664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0.34128004456967165</v>
          </cell>
          <cell r="I76">
            <v>1.2719937313850314</v>
          </cell>
          <cell r="J76">
            <v>2.6239160392651248</v>
          </cell>
          <cell r="K76">
            <v>2.9848057260329846</v>
          </cell>
          <cell r="L76">
            <v>2.9848095087662414</v>
          </cell>
          <cell r="M76">
            <v>2.6435299340188561</v>
          </cell>
          <cell r="N76">
            <v>1.7128171268370229</v>
          </cell>
          <cell r="O76">
            <v>0.30463680557203537</v>
          </cell>
          <cell r="P76">
            <v>1.5245378550698852E-3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H77">
            <v>2.0734638506365644E-5</v>
          </cell>
          <cell r="I77">
            <v>2.0776841948637754E-5</v>
          </cell>
          <cell r="J77">
            <v>1.494210919176225E-5</v>
          </cell>
          <cell r="K77">
            <v>1.2505946926190496E-5</v>
          </cell>
          <cell r="L77">
            <v>1.5261488981449598E-6</v>
          </cell>
          <cell r="M77">
            <v>2.0932831005193604E-6</v>
          </cell>
          <cell r="N77">
            <v>4.5995011780018825E-6</v>
          </cell>
          <cell r="O77">
            <v>4.6886088628221806E-6</v>
          </cell>
          <cell r="P77">
            <v>1.4379309216578865E-5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6.1786818359249101E-6</v>
          </cell>
          <cell r="K78">
            <v>8.6325318302432437E-6</v>
          </cell>
          <cell r="L78">
            <v>1.8068099245603181E-5</v>
          </cell>
          <cell r="M78">
            <v>1.7450282572933481E-5</v>
          </cell>
          <cell r="N78">
            <v>1.6722749331787365E-5</v>
          </cell>
          <cell r="O78">
            <v>1.6820167005176237E-5</v>
          </cell>
          <cell r="P78">
            <v>2.5747900887072789E-5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0.35788087091577458</v>
          </cell>
          <cell r="F79">
            <v>5.1210526968126162E-2</v>
          </cell>
          <cell r="G79">
            <v>0.34211316659102292</v>
          </cell>
          <cell r="H79">
            <v>4.5785668285076547E-2</v>
          </cell>
          <cell r="I79">
            <v>15.41094943207729</v>
          </cell>
          <cell r="J79">
            <v>14.962249183454556</v>
          </cell>
          <cell r="K79">
            <v>14.539871387824705</v>
          </cell>
          <cell r="L79">
            <v>17.134735952729226</v>
          </cell>
          <cell r="M79">
            <v>22.483041607368772</v>
          </cell>
          <cell r="N79">
            <v>28.365756572734078</v>
          </cell>
          <cell r="O79">
            <v>29.069879316358389</v>
          </cell>
          <cell r="P79">
            <v>29.732253111628754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1.8275628786407678E-3</v>
          </cell>
          <cell r="K80">
            <v>2.5395439029141397E-3</v>
          </cell>
          <cell r="L80">
            <v>1.7970139741558172E-2</v>
          </cell>
          <cell r="M80">
            <v>1.6303586495277914E-2</v>
          </cell>
          <cell r="N80">
            <v>1.2159221857775177E-2</v>
          </cell>
          <cell r="O80">
            <v>1.3009136719438527E-2</v>
          </cell>
          <cell r="P80">
            <v>1.3336135174497306E-2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848.06911752238136</v>
          </cell>
          <cell r="M81">
            <v>848.07026955734045</v>
          </cell>
          <cell r="N81">
            <v>944.28130179718016</v>
          </cell>
          <cell r="O81">
            <v>944.29124345043761</v>
          </cell>
          <cell r="P81">
            <v>944.28958475258548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9.4763893740184447E-3</v>
          </cell>
          <cell r="K82">
            <v>1.3400077656744764E-2</v>
          </cell>
          <cell r="L82">
            <v>2.8406878352408287E-2</v>
          </cell>
          <cell r="M82">
            <v>2.7406596097908287E-2</v>
          </cell>
          <cell r="N82">
            <v>2.6263603850799115E-2</v>
          </cell>
          <cell r="O82">
            <v>2.6135422563466824E-2</v>
          </cell>
          <cell r="P82">
            <v>3.980759145662402E-2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3.9606982549341549E-3</v>
          </cell>
          <cell r="M83">
            <v>3.993439077313591E-3</v>
          </cell>
          <cell r="N83">
            <v>4.7350628567940506E-3</v>
          </cell>
          <cell r="O83">
            <v>5.5723014052716053E-3</v>
          </cell>
          <cell r="P83">
            <v>7.9361292433072616E-3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8.2653785159488057E-4</v>
          </cell>
          <cell r="K84">
            <v>7.1623724906669912E-4</v>
          </cell>
          <cell r="L84">
            <v>9.1702562425013067E-4</v>
          </cell>
          <cell r="M84">
            <v>9.3150123496387371E-4</v>
          </cell>
          <cell r="N84">
            <v>2.7516140227609675E-3</v>
          </cell>
          <cell r="O84">
            <v>1.1954038760840831E-3</v>
          </cell>
          <cell r="P84">
            <v>6.6918657674316555E-3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2.0754476757019022E-3</v>
          </cell>
          <cell r="K85">
            <v>3.3551931491588613E-3</v>
          </cell>
          <cell r="L85">
            <v>62.919275614951452</v>
          </cell>
          <cell r="M85">
            <v>426.65168767156388</v>
          </cell>
          <cell r="N85">
            <v>1540.7597787503912</v>
          </cell>
          <cell r="O85">
            <v>2235.9561180208098</v>
          </cell>
          <cell r="P85">
            <v>2955.3874650938797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6.8668705860288441E-3</v>
          </cell>
          <cell r="K86">
            <v>1.0333268738614195E-2</v>
          </cell>
          <cell r="L86">
            <v>604.36674726282547</v>
          </cell>
          <cell r="M86">
            <v>695.04121294731601</v>
          </cell>
          <cell r="N86">
            <v>604.36692960851781</v>
          </cell>
          <cell r="O86">
            <v>695.58950611237685</v>
          </cell>
          <cell r="P86">
            <v>706.5148582599262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3.1905621948586721E-5</v>
          </cell>
          <cell r="M87">
            <v>3.154555411212463E-5</v>
          </cell>
          <cell r="N87">
            <v>4.8323785131514535E-5</v>
          </cell>
          <cell r="O87">
            <v>4.1767422379229359E-5</v>
          </cell>
          <cell r="P87">
            <v>9.493947834772625E-5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L88">
            <v>2.7273207031613652E-5</v>
          </cell>
          <cell r="M88">
            <v>2.8477636618698769E-5</v>
          </cell>
          <cell r="N88">
            <v>5.8327181189407769E-5</v>
          </cell>
          <cell r="O88">
            <v>3.4466754115376527E-5</v>
          </cell>
          <cell r="P88">
            <v>1.8616936735228306E-4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4.8797627793946514</v>
          </cell>
          <cell r="M89">
            <v>4.8797694081672356</v>
          </cell>
          <cell r="N89">
            <v>5.4333646333567813</v>
          </cell>
          <cell r="O89">
            <v>5.4334218373140164</v>
          </cell>
          <cell r="P89">
            <v>5.433412293219237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5.4444214596871661E-5</v>
          </cell>
          <cell r="M90">
            <v>5.4894273713968842E-5</v>
          </cell>
          <cell r="N90">
            <v>6.5088719642758319E-5</v>
          </cell>
          <cell r="O90">
            <v>7.6597497203709545E-5</v>
          </cell>
          <cell r="P90">
            <v>1.0909094704522291E-4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9.6793720123929177</v>
          </cell>
          <cell r="F91">
            <v>10.659045744403432</v>
          </cell>
          <cell r="G91">
            <v>10.299371931087933</v>
          </cell>
          <cell r="H91">
            <v>10.625563948158531</v>
          </cell>
          <cell r="I91">
            <v>10.604647169088622</v>
          </cell>
          <cell r="J91">
            <v>10.084121711565938</v>
          </cell>
          <cell r="K91">
            <v>15.849059651804561</v>
          </cell>
          <cell r="L91">
            <v>16.929264632801871</v>
          </cell>
          <cell r="M91">
            <v>17.723916004231246</v>
          </cell>
          <cell r="N91">
            <v>17.723975291712403</v>
          </cell>
          <cell r="O91">
            <v>17.72409346021869</v>
          </cell>
          <cell r="P91">
            <v>17.724497686125645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3.0862280610120238E-4</v>
          </cell>
          <cell r="K92">
            <v>4.0818749283340713E-4</v>
          </cell>
          <cell r="L92">
            <v>1.3610556521761199E-3</v>
          </cell>
          <cell r="M92">
            <v>1.2822575366549121E-3</v>
          </cell>
          <cell r="N92">
            <v>8.619381300593303E-4</v>
          </cell>
          <cell r="O92">
            <v>8.2385319616964361E-4</v>
          </cell>
          <cell r="P92">
            <v>1.4161927755473138E-3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9.6793720123929177</v>
          </cell>
          <cell r="F93">
            <v>10.659045744403432</v>
          </cell>
          <cell r="G93">
            <v>10.299371931087933</v>
          </cell>
          <cell r="H93">
            <v>10.625563948158531</v>
          </cell>
          <cell r="I93">
            <v>10.604647169088622</v>
          </cell>
          <cell r="J93">
            <v>10.083751928810416</v>
          </cell>
          <cell r="K93">
            <v>15.848622716415282</v>
          </cell>
          <cell r="L93">
            <v>16.927249921094752</v>
          </cell>
          <cell r="M93">
            <v>17.722035256240272</v>
          </cell>
          <cell r="N93">
            <v>17.722676315441767</v>
          </cell>
          <cell r="O93">
            <v>17.722797605836082</v>
          </cell>
          <cell r="P93">
            <v>17.722585947304669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6.7908846560670605E-5</v>
          </cell>
          <cell r="K94">
            <v>9.4364740744431471E-5</v>
          </cell>
          <cell r="L94">
            <v>6.6773705936229812E-4</v>
          </cell>
          <cell r="M94">
            <v>6.0581103207780606E-4</v>
          </cell>
          <cell r="N94">
            <v>4.5181412967357253E-4</v>
          </cell>
          <cell r="O94">
            <v>4.833953893964977E-4</v>
          </cell>
          <cell r="P94">
            <v>4.9554604542573243E-4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2.5977689227553609E-4</v>
          </cell>
          <cell r="K95">
            <v>1.096709777715014E-4</v>
          </cell>
          <cell r="L95">
            <v>1.5534463654540951E-3</v>
          </cell>
          <cell r="M95">
            <v>0.94529125090648836</v>
          </cell>
          <cell r="N95">
            <v>3.4488615176759674</v>
          </cell>
          <cell r="O95">
            <v>3.6517566811134441</v>
          </cell>
          <cell r="P95">
            <v>3.6506288682218209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9.4619517280217219E-5</v>
          </cell>
          <cell r="I96">
            <v>4.7259108234361843E-4</v>
          </cell>
          <cell r="J96">
            <v>2.7933370396524535E-4</v>
          </cell>
          <cell r="K96">
            <v>1.6817315225793662E-4</v>
          </cell>
          <cell r="L96">
            <v>1.0873852580024902E-4</v>
          </cell>
          <cell r="M96">
            <v>1.8632110086198311E-4</v>
          </cell>
          <cell r="N96">
            <v>1.3113628466675372E-3</v>
          </cell>
          <cell r="O96">
            <v>9.3390505735438032E-4</v>
          </cell>
          <cell r="P96">
            <v>6.3288155180955688E-4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5.5099328881221732</v>
          </cell>
          <cell r="F97">
            <v>1.9289484544526443</v>
          </cell>
          <cell r="G97">
            <v>1.5668641695253087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0.2387043386536121</v>
          </cell>
          <cell r="F98">
            <v>0.1430163461394518</v>
          </cell>
          <cell r="G98">
            <v>0.22843105191767585</v>
          </cell>
          <cell r="H98">
            <v>8.7334181501281371E-3</v>
          </cell>
          <cell r="I98">
            <v>1.2404026025404412E-3</v>
          </cell>
          <cell r="J98">
            <v>4.7324313918049833E-4</v>
          </cell>
          <cell r="K98">
            <v>1.7423281400904657E-3</v>
          </cell>
          <cell r="L98">
            <v>5.8025925984757658E-4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26.982425439183778</v>
          </cell>
          <cell r="F99">
            <v>24.976931617742618</v>
          </cell>
          <cell r="G99">
            <v>29.434148382873904</v>
          </cell>
          <cell r="H99">
            <v>29.031575970533471</v>
          </cell>
          <cell r="I99">
            <v>29.269505862257628</v>
          </cell>
          <cell r="J99">
            <v>28.52176415411196</v>
          </cell>
          <cell r="K99">
            <v>23.846425251450395</v>
          </cell>
          <cell r="L99">
            <v>6.6832473433543624</v>
          </cell>
          <cell r="M99">
            <v>3.5629879099683639</v>
          </cell>
          <cell r="N99">
            <v>1.6494129931950303</v>
          </cell>
          <cell r="O99">
            <v>1.0351025186870313</v>
          </cell>
          <cell r="P99">
            <v>0.72709922953767425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46.99467163878144</v>
          </cell>
          <cell r="F100">
            <v>48.436869871334352</v>
          </cell>
          <cell r="G100">
            <v>48.678391381746124</v>
          </cell>
          <cell r="H100">
            <v>52.993214504132446</v>
          </cell>
          <cell r="I100">
            <v>52.333376771840513</v>
          </cell>
          <cell r="J100">
            <v>52.270811107970445</v>
          </cell>
          <cell r="K100">
            <v>41.96957953491404</v>
          </cell>
          <cell r="L100">
            <v>18.218936629349354</v>
          </cell>
          <cell r="M100">
            <v>6.7128638446773232</v>
          </cell>
          <cell r="N100">
            <v>4.0194369255159188</v>
          </cell>
          <cell r="O100">
            <v>4.0166138851466364</v>
          </cell>
          <cell r="P100">
            <v>2.7041278405953459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37.259408557593389</v>
          </cell>
          <cell r="F101">
            <v>31.234233740849895</v>
          </cell>
          <cell r="G101">
            <v>32.278466539368495</v>
          </cell>
          <cell r="H101">
            <v>24.186488632355996</v>
          </cell>
          <cell r="I101">
            <v>11.407285102177415</v>
          </cell>
          <cell r="J101">
            <v>11.231099522778592</v>
          </cell>
          <cell r="K101">
            <v>10.260825216426538</v>
          </cell>
          <cell r="L101">
            <v>2.1774098428814206</v>
          </cell>
          <cell r="M101">
            <v>7.450297422033189E-4</v>
          </cell>
          <cell r="N101">
            <v>2.1465767727222549E-4</v>
          </cell>
          <cell r="O101">
            <v>1.3164471466030925E-4</v>
          </cell>
          <cell r="P101">
            <v>9.3382977768464496E-5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310.76021489009099</v>
          </cell>
          <cell r="F102">
            <v>108.792692831129</v>
          </cell>
          <cell r="G102">
            <v>88.371139161227305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688.810725880684</v>
          </cell>
          <cell r="F103">
            <v>659.57569698234704</v>
          </cell>
          <cell r="G103">
            <v>602.32274892433497</v>
          </cell>
          <cell r="H103">
            <v>426.83457984253198</v>
          </cell>
          <cell r="I103">
            <v>304.76875792019803</v>
          </cell>
          <cell r="J103">
            <v>160.054577735675</v>
          </cell>
          <cell r="K103">
            <v>27.1194697631488</v>
          </cell>
          <cell r="M103">
            <v>6.4379491830221002E-3</v>
          </cell>
          <cell r="N103">
            <v>4.1161413483364702E-3</v>
          </cell>
          <cell r="O103">
            <v>4.5831349859978597E-3</v>
          </cell>
          <cell r="P103">
            <v>3.3654293983609502E-3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13.4629247000637</v>
          </cell>
          <cell r="F104">
            <v>8.0661219222650793</v>
          </cell>
          <cell r="G104">
            <v>12.883511328156899</v>
          </cell>
          <cell r="H104">
            <v>0.492564783667227</v>
          </cell>
          <cell r="I104">
            <v>6.9958706783280894E-2</v>
          </cell>
          <cell r="J104">
            <v>2.66909130497801E-2</v>
          </cell>
          <cell r="K104">
            <v>9.8267307101102305E-2</v>
          </cell>
          <cell r="L104">
            <v>3.27266222554033E-2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1521.8087947699701</v>
          </cell>
          <cell r="F105">
            <v>1408.6989432406799</v>
          </cell>
          <cell r="G105">
            <v>1660.0859687940899</v>
          </cell>
          <cell r="H105">
            <v>1637.3808847380899</v>
          </cell>
          <cell r="I105">
            <v>1650.8001306313299</v>
          </cell>
          <cell r="J105">
            <v>1608.6274982919199</v>
          </cell>
          <cell r="K105">
            <v>1344.9383841818001</v>
          </cell>
          <cell r="L105">
            <v>376.93515016518597</v>
          </cell>
          <cell r="M105">
            <v>200.95251812221599</v>
          </cell>
          <cell r="N105">
            <v>93.026892816199606</v>
          </cell>
          <cell r="O105">
            <v>58.379782053948503</v>
          </cell>
          <cell r="P105">
            <v>41.008396545924803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2650.4994804272701</v>
          </cell>
          <cell r="F106">
            <v>2731.8394607432601</v>
          </cell>
          <cell r="G106">
            <v>2745.4612739304798</v>
          </cell>
          <cell r="H106">
            <v>2988.8172980330701</v>
          </cell>
          <cell r="I106">
            <v>2951.60244993181</v>
          </cell>
          <cell r="J106">
            <v>2948.0737464895401</v>
          </cell>
          <cell r="K106">
            <v>2367.08428576915</v>
          </cell>
          <cell r="L106">
            <v>1027.5480258953</v>
          </cell>
          <cell r="M106">
            <v>378.60552083980099</v>
          </cell>
          <cell r="N106">
            <v>226.69624259909801</v>
          </cell>
          <cell r="O106">
            <v>226.53702312227</v>
          </cell>
          <cell r="P106">
            <v>152.51281020957799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-1.82756287864077E-3</v>
          </cell>
          <cell r="K107">
            <v>-2.5395439029141402E-3</v>
          </cell>
          <cell r="L107">
            <v>-1.79701397415582E-2</v>
          </cell>
          <cell r="M107">
            <v>-1.63035864952779E-2</v>
          </cell>
          <cell r="N107">
            <v>-1.2159221857775199E-2</v>
          </cell>
          <cell r="O107">
            <v>-1.3009136719438499E-2</v>
          </cell>
          <cell r="P107">
            <v>-1.3336135174497299E-2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2267.7886854355002</v>
          </cell>
          <cell r="F108">
            <v>2000.73955352444</v>
          </cell>
          <cell r="G108">
            <v>1856.20463674452</v>
          </cell>
          <cell r="H108">
            <v>1505.2507092262499</v>
          </cell>
          <cell r="I108">
            <v>1098.3747287619999</v>
          </cell>
          <cell r="J108">
            <v>788.09410553057398</v>
          </cell>
          <cell r="K108">
            <v>395.43357419061402</v>
          </cell>
          <cell r="M108">
            <v>9.2141164490507094E-3</v>
          </cell>
          <cell r="N108">
            <v>1.1047174745666501E-2</v>
          </cell>
          <cell r="O108">
            <v>7.6698961179080798E-3</v>
          </cell>
          <cell r="P108">
            <v>1.50259361711261E-2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4514.4828096015599</v>
          </cell>
          <cell r="F109">
            <v>3846.5256820714799</v>
          </cell>
          <cell r="G109">
            <v>3755.4681049932101</v>
          </cell>
          <cell r="H109">
            <v>3116.8712098927399</v>
          </cell>
          <cell r="I109">
            <v>1527.8671227029699</v>
          </cell>
          <cell r="J109">
            <v>688.64550821030105</v>
          </cell>
          <cell r="K109">
            <v>437.18281782389101</v>
          </cell>
          <cell r="M109">
            <v>9.0796675410925697E-3</v>
          </cell>
          <cell r="N109">
            <v>1.0938502100797101E-2</v>
          </cell>
          <cell r="O109">
            <v>7.5801438942731201E-3</v>
          </cell>
          <cell r="P109">
            <v>1.47279927062385E-2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5885.5375227376999</v>
          </cell>
          <cell r="F110">
            <v>5605.5622679282596</v>
          </cell>
          <cell r="G110">
            <v>5841.1865104505596</v>
          </cell>
          <cell r="H110">
            <v>3568.2028767571201</v>
          </cell>
          <cell r="I110">
            <v>1605.8321321183801</v>
          </cell>
          <cell r="J110">
            <v>743.221990404552</v>
          </cell>
          <cell r="K110">
            <v>224.21054343678401</v>
          </cell>
          <cell r="L110">
            <v>25.957192681487101</v>
          </cell>
          <cell r="M110">
            <v>22.4030355039231</v>
          </cell>
          <cell r="N110">
            <v>15.281286978007</v>
          </cell>
          <cell r="O110">
            <v>13.935467454683399</v>
          </cell>
          <cell r="P110">
            <v>11.832035230510099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-848.06911752238102</v>
          </cell>
          <cell r="M111">
            <v>-848.07026955734</v>
          </cell>
          <cell r="N111">
            <v>-944.28130179718096</v>
          </cell>
          <cell r="O111">
            <v>-944.29124345043704</v>
          </cell>
          <cell r="P111">
            <v>-944.28958475258503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-9.4763893740184499E-3</v>
          </cell>
          <cell r="K112">
            <v>-1.3400077656744801E-2</v>
          </cell>
          <cell r="L112">
            <v>-2.84068783524083E-2</v>
          </cell>
          <cell r="M112">
            <v>-2.7406596097908301E-2</v>
          </cell>
          <cell r="N112">
            <v>-2.6263603850799101E-2</v>
          </cell>
          <cell r="O112">
            <v>-2.6135422563466799E-2</v>
          </cell>
          <cell r="P112">
            <v>-3.9807591456623999E-2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-3.9606982549341601E-3</v>
          </cell>
          <cell r="M113">
            <v>-3.9934390773135901E-3</v>
          </cell>
          <cell r="N113">
            <v>-4.7350628567940497E-3</v>
          </cell>
          <cell r="O113">
            <v>-5.5723014052716001E-3</v>
          </cell>
          <cell r="P113">
            <v>-7.9361292433072599E-3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-8.26537851594881E-4</v>
          </cell>
          <cell r="K114">
            <v>-7.1623724906669901E-4</v>
          </cell>
          <cell r="L114">
            <v>-9.1702562425013099E-4</v>
          </cell>
          <cell r="M114">
            <v>-9.3150123496387404E-4</v>
          </cell>
          <cell r="N114">
            <v>-2.7516140227609701E-3</v>
          </cell>
          <cell r="O114">
            <v>-1.1954038760840799E-3</v>
          </cell>
          <cell r="P114">
            <v>-6.6918657674316599E-3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2101.4306426482699</v>
          </cell>
          <cell r="F115">
            <v>1761.61078298393</v>
          </cell>
          <cell r="G115">
            <v>1820.5055128203801</v>
          </cell>
          <cell r="H115">
            <v>1364.1179588648799</v>
          </cell>
          <cell r="I115">
            <v>643.370879762806</v>
          </cell>
          <cell r="J115">
            <v>633.434013084713</v>
          </cell>
          <cell r="K115">
            <v>578.71054220645703</v>
          </cell>
          <cell r="L115">
            <v>122.80591513851201</v>
          </cell>
          <cell r="M115">
            <v>4.2019677460267101E-2</v>
          </cell>
          <cell r="N115">
            <v>1.21066929981535E-2</v>
          </cell>
          <cell r="O115">
            <v>7.4247619068414502E-3</v>
          </cell>
          <cell r="P115">
            <v>5.2667999461414004E-3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-2.0754476757019E-3</v>
          </cell>
          <cell r="K116">
            <v>-3.35519314915886E-3</v>
          </cell>
          <cell r="L116">
            <v>-62.919275614951502</v>
          </cell>
          <cell r="M116">
            <v>-426.65168767156399</v>
          </cell>
          <cell r="N116">
            <v>-1540.7597787503901</v>
          </cell>
          <cell r="O116">
            <v>-2235.9561180208102</v>
          </cell>
          <cell r="P116">
            <v>-2955.3874650938801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-6.8668705860288502E-3</v>
          </cell>
          <cell r="K117">
            <v>-1.0333268738614201E-2</v>
          </cell>
          <cell r="L117">
            <v>-604.36674726282502</v>
          </cell>
          <cell r="M117">
            <v>-695.04121294731601</v>
          </cell>
          <cell r="N117">
            <v>-604.36692960851803</v>
          </cell>
          <cell r="O117">
            <v>-695.58950611237594</v>
          </cell>
          <cell r="P117">
            <v>-706.514858259927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5.6978528227463183</v>
          </cell>
          <cell r="F118">
            <v>1.9228177821460162</v>
          </cell>
          <cell r="G118">
            <v>1.9502682822195276</v>
          </cell>
          <cell r="J118">
            <v>8.4364720254095244E-6</v>
          </cell>
          <cell r="K118">
            <v>1.0808251973035951E-5</v>
          </cell>
          <cell r="L118">
            <v>8.1476041419759337E-2</v>
          </cell>
          <cell r="M118">
            <v>8.244843484688999E-2</v>
          </cell>
          <cell r="N118">
            <v>8.2464740625537172E-2</v>
          </cell>
          <cell r="O118">
            <v>8.2474217760701615E-2</v>
          </cell>
          <cell r="P118">
            <v>8.284026933320425E-2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9.1900513435768882</v>
          </cell>
          <cell r="F119">
            <v>8.8000001923507565</v>
          </cell>
          <cell r="G119">
            <v>8.0361605470983637</v>
          </cell>
          <cell r="H119">
            <v>7.1181929527767958</v>
          </cell>
          <cell r="I119">
            <v>5.4896022002349785</v>
          </cell>
          <cell r="J119">
            <v>3.5588331294937654</v>
          </cell>
          <cell r="K119">
            <v>1.7852249683483716</v>
          </cell>
          <cell r="L119">
            <v>1.4234008177039077</v>
          </cell>
          <cell r="M119">
            <v>1.4234906535091321</v>
          </cell>
          <cell r="N119">
            <v>1.4234600446120034</v>
          </cell>
          <cell r="O119">
            <v>1.4234662054905949</v>
          </cell>
          <cell r="P119">
            <v>1.4234519665549366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4.8660588719730725E-4</v>
          </cell>
          <cell r="K120">
            <v>5.2160077534102933E-4</v>
          </cell>
          <cell r="L120">
            <v>0.40119450439538656</v>
          </cell>
          <cell r="M120">
            <v>2.7199356327438391</v>
          </cell>
          <cell r="N120">
            <v>9.820907213734861</v>
          </cell>
          <cell r="O120">
            <v>14.251825204449855</v>
          </cell>
          <cell r="P120">
            <v>18.837706768251348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4.7280586134050941E-4</v>
          </cell>
          <cell r="K121">
            <v>4.9975351765503171E-4</v>
          </cell>
          <cell r="L121">
            <v>1.6148211517129E-4</v>
          </cell>
          <cell r="M121">
            <v>5.5569558475362544E-4</v>
          </cell>
          <cell r="N121">
            <v>4.5800097827295257E-4</v>
          </cell>
          <cell r="O121">
            <v>3.5407844178868899E-4</v>
          </cell>
          <cell r="P121">
            <v>7.4535139066461145E-4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1.3800025856798224E-5</v>
          </cell>
          <cell r="K122">
            <v>2.1847257685998349E-5</v>
          </cell>
          <cell r="L122">
            <v>0.40103302228021515</v>
          </cell>
          <cell r="M122">
            <v>2.7193799371590841</v>
          </cell>
          <cell r="N122">
            <v>9.8204492127565874</v>
          </cell>
          <cell r="O122">
            <v>14.251471126008067</v>
          </cell>
          <cell r="P122">
            <v>18.83696141686065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4.9357927779539334E-6</v>
          </cell>
          <cell r="K123">
            <v>2.5324100473270752E-6</v>
          </cell>
          <cell r="L123">
            <v>2.3409600987766323E-3</v>
          </cell>
          <cell r="M123">
            <v>2.2405374483960082E-3</v>
          </cell>
          <cell r="N123">
            <v>2.005909391931294E-3</v>
          </cell>
          <cell r="O123">
            <v>2.0344297159962154E-3</v>
          </cell>
          <cell r="P123">
            <v>1.9836504387301512E-3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2.9712924954852582</v>
          </cell>
          <cell r="F124">
            <v>2.9709357610297129</v>
          </cell>
          <cell r="G124">
            <v>4.433363641510776</v>
          </cell>
          <cell r="H124">
            <v>3.0432265561091603</v>
          </cell>
          <cell r="I124">
            <v>2.9716733961704422</v>
          </cell>
          <cell r="J124">
            <v>2.9710754757690041</v>
          </cell>
          <cell r="K124">
            <v>3.8736339834345128</v>
          </cell>
          <cell r="L124">
            <v>5.3823398785437675</v>
          </cell>
          <cell r="M124">
            <v>3.1205147528710531</v>
          </cell>
          <cell r="N124">
            <v>2.9789470447959814</v>
          </cell>
          <cell r="O124">
            <v>2.8969039683964972</v>
          </cell>
          <cell r="P124">
            <v>2.7649950586000305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1.2088574034734419E-4</v>
          </cell>
          <cell r="M125">
            <v>1.2106422646831101E-4</v>
          </cell>
          <cell r="N125">
            <v>1.5791540554775234E-4</v>
          </cell>
          <cell r="O125">
            <v>1.6596800022213476E-4</v>
          </cell>
          <cell r="P125">
            <v>2.8302318805167913E-4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4.1981081511298345E-5</v>
          </cell>
          <cell r="M126">
            <v>4.1507308042269197E-5</v>
          </cell>
          <cell r="N126">
            <v>6.3583927804624393E-5</v>
          </cell>
          <cell r="O126">
            <v>5.4957134709512333E-5</v>
          </cell>
          <cell r="P126">
            <v>1.2492036624700819E-4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7.8904658836045902E-5</v>
          </cell>
          <cell r="M127">
            <v>7.9556918426041811E-5</v>
          </cell>
          <cell r="N127">
            <v>9.4331477743127978E-5</v>
          </cell>
          <cell r="O127">
            <v>1.1101086551262253E-4</v>
          </cell>
          <cell r="P127">
            <v>1.5810282180467097E-4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2.135523153339566</v>
          </cell>
          <cell r="I128">
            <v>2.1350317724949819</v>
          </cell>
          <cell r="J128">
            <v>2.1352411404086946</v>
          </cell>
          <cell r="K128">
            <v>2.1353764294908109</v>
          </cell>
          <cell r="L128">
            <v>2.1354167743424237</v>
          </cell>
          <cell r="M128">
            <v>2.135345058467097</v>
          </cell>
          <cell r="N128">
            <v>1.6844457846801185E-3</v>
          </cell>
          <cell r="O128">
            <v>9.4016309304666211E-4</v>
          </cell>
          <cell r="P128">
            <v>1.9492076970810644E-3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7.8273943002821533E-7</v>
          </cell>
          <cell r="I129">
            <v>1.3974152258189061E-4</v>
          </cell>
          <cell r="J129">
            <v>4.6818914498433306E-4</v>
          </cell>
          <cell r="K129">
            <v>5.8228417725954902E-4</v>
          </cell>
          <cell r="L129">
            <v>6.0053845655455476E-4</v>
          </cell>
          <cell r="M129">
            <v>6.0030503886233119E-4</v>
          </cell>
          <cell r="N129">
            <v>6.0173976483214782E-4</v>
          </cell>
          <cell r="O129">
            <v>4.3053065112027801E-4</v>
          </cell>
          <cell r="P129">
            <v>4.5768946310856127E-4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7.8273943002821533E-7</v>
          </cell>
          <cell r="I130">
            <v>1.3974152258189061E-4</v>
          </cell>
          <cell r="J130">
            <v>4.6818914498433306E-4</v>
          </cell>
          <cell r="K130">
            <v>5.8228417725954902E-4</v>
          </cell>
          <cell r="L130">
            <v>6.0053845655455476E-4</v>
          </cell>
          <cell r="M130">
            <v>6.0030503886233119E-4</v>
          </cell>
          <cell r="N130">
            <v>6.0173976483214782E-4</v>
          </cell>
          <cell r="O130">
            <v>4.3053065112027801E-4</v>
          </cell>
          <cell r="P130">
            <v>4.5768946310856127E-4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1.1764711300605106</v>
          </cell>
          <cell r="F131">
            <v>3.6232030965220683</v>
          </cell>
          <cell r="G131">
            <v>2.8120490959151927</v>
          </cell>
          <cell r="H131">
            <v>2.8120137746945915</v>
          </cell>
          <cell r="I131">
            <v>2.8120751692600834</v>
          </cell>
          <cell r="J131">
            <v>2.8155343831418542</v>
          </cell>
          <cell r="K131">
            <v>2.8146898522821138</v>
          </cell>
          <cell r="L131">
            <v>6.0613386741186508</v>
          </cell>
          <cell r="M131">
            <v>8.6395131707739008</v>
          </cell>
          <cell r="N131">
            <v>8.6396046474691168</v>
          </cell>
          <cell r="O131">
            <v>8.6396350461491274</v>
          </cell>
          <cell r="P131">
            <v>8.6401466677600727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0.20612240686158578</v>
          </cell>
          <cell r="F132">
            <v>2.2397210971372539E-5</v>
          </cell>
          <cell r="G132">
            <v>0.38963623601178693</v>
          </cell>
          <cell r="J132">
            <v>8.7758214781205312E-6</v>
          </cell>
          <cell r="K132">
            <v>1.1687662864351977E-5</v>
          </cell>
          <cell r="L132">
            <v>8.1744986362368072E-2</v>
          </cell>
          <cell r="M132">
            <v>8.2718861127038829E-2</v>
          </cell>
          <cell r="N132">
            <v>8.2735329390311363E-2</v>
          </cell>
          <cell r="O132">
            <v>8.274453141529324E-2</v>
          </cell>
          <cell r="P132">
            <v>8.3111965759106593E-2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1.2127192430137524E-4</v>
          </cell>
          <cell r="M133">
            <v>1.214509806176003E-4</v>
          </cell>
          <cell r="N133">
            <v>1.5841988519557212E-4</v>
          </cell>
          <cell r="O133">
            <v>1.6649820484663608E-4</v>
          </cell>
          <cell r="P133">
            <v>2.8392733947210506E-4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1.9647810075826857E-2</v>
          </cell>
          <cell r="F134">
            <v>2.040533844757909E-2</v>
          </cell>
          <cell r="G134">
            <v>1.8647183373325881E-3</v>
          </cell>
          <cell r="H134">
            <v>4.5003593003267594E-5</v>
          </cell>
          <cell r="I134">
            <v>5.0230001355029958E-5</v>
          </cell>
          <cell r="J134">
            <v>8.3472275357288257E-4</v>
          </cell>
          <cell r="K134">
            <v>5.008165264923931E-5</v>
          </cell>
          <cell r="L134">
            <v>5.6833459207647941E-4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0.30823015810998738</v>
          </cell>
          <cell r="F135">
            <v>3.6023914654169267</v>
          </cell>
          <cell r="G135">
            <v>1.2566506987353593E-2</v>
          </cell>
          <cell r="H135">
            <v>7.4390426980920467E-5</v>
          </cell>
          <cell r="I135">
            <v>1.2911481279158775E-4</v>
          </cell>
          <cell r="J135">
            <v>1.5887350572716273E-3</v>
          </cell>
          <cell r="K135">
            <v>1.5895454572779008E-3</v>
          </cell>
          <cell r="L135">
            <v>1.2182986682680945</v>
          </cell>
          <cell r="M135">
            <v>1.6109670943877898</v>
          </cell>
          <cell r="N135">
            <v>1.6109768116064811</v>
          </cell>
          <cell r="O135">
            <v>1.6109855547864684</v>
          </cell>
          <cell r="P135">
            <v>1.6109884556894734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0.31365408219938234</v>
          </cell>
          <cell r="F136">
            <v>3.9516610970837326E-4</v>
          </cell>
          <cell r="G136">
            <v>3.9541151413627948E-4</v>
          </cell>
          <cell r="H136">
            <v>3.957298803425752E-4</v>
          </cell>
          <cell r="I136">
            <v>3.9646289796239383E-4</v>
          </cell>
          <cell r="J136">
            <v>1.604627866175364E-3</v>
          </cell>
          <cell r="K136">
            <v>1.6053309797597487E-3</v>
          </cell>
          <cell r="L136">
            <v>1.9491947187237233</v>
          </cell>
          <cell r="M136">
            <v>4.1342834781156448</v>
          </cell>
          <cell r="N136">
            <v>4.1342934397806799</v>
          </cell>
          <cell r="O136">
            <v>4.1343024646143434</v>
          </cell>
          <cell r="P136">
            <v>4.1343053751947183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0.32882426553462873</v>
          </cell>
          <cell r="F137">
            <v>2.3285056459458959E-5</v>
          </cell>
          <cell r="G137">
            <v>2.4076157500832442</v>
          </cell>
          <cell r="H137">
            <v>2.8115379784807537</v>
          </cell>
          <cell r="I137">
            <v>2.8115382993204006</v>
          </cell>
          <cell r="J137">
            <v>2.8115383976821451</v>
          </cell>
          <cell r="K137">
            <v>2.8115384977984594</v>
          </cell>
          <cell r="L137">
            <v>2.8115348489382628</v>
          </cell>
          <cell r="M137">
            <v>2.8115067791640351</v>
          </cell>
          <cell r="N137">
            <v>2.8115066837850549</v>
          </cell>
          <cell r="O137">
            <v>2.8114985756397655</v>
          </cell>
          <cell r="P137">
            <v>2.811502326262981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9.3461428206334407</v>
          </cell>
          <cell r="F138">
            <v>8.9494667161783923</v>
          </cell>
          <cell r="G138">
            <v>8.1726288863546088</v>
          </cell>
          <cell r="H138">
            <v>5.7915139734400514</v>
          </cell>
          <cell r="I138">
            <v>4.1352613014952189</v>
          </cell>
          <cell r="J138">
            <v>2.1717039041475554</v>
          </cell>
          <cell r="K138">
            <v>0.3679710958364823</v>
          </cell>
          <cell r="M138">
            <v>8.735344888768107E-5</v>
          </cell>
          <cell r="N138">
            <v>5.5849950452326726E-5</v>
          </cell>
          <cell r="O138">
            <v>6.2186363446375227E-5</v>
          </cell>
          <cell r="P138">
            <v>4.5663899570704839E-5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30.77053847266621</v>
          </cell>
          <cell r="F139">
            <v>27.147076709965297</v>
          </cell>
          <cell r="G139">
            <v>25.185951651893085</v>
          </cell>
          <cell r="H139">
            <v>20.424025905376471</v>
          </cell>
          <cell r="I139">
            <v>14.903320607354129</v>
          </cell>
          <cell r="J139">
            <v>10.693271445462342</v>
          </cell>
          <cell r="K139">
            <v>5.365448767850939</v>
          </cell>
          <cell r="M139">
            <v>1.2502193282294043E-4</v>
          </cell>
          <cell r="N139">
            <v>1.4989382287200123E-4</v>
          </cell>
          <cell r="O139">
            <v>1.0406914678301328E-4</v>
          </cell>
          <cell r="P139">
            <v>2.0387973095150767E-4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61.254854947103951</v>
          </cell>
          <cell r="F140">
            <v>52.191664614267012</v>
          </cell>
          <cell r="G140">
            <v>50.956147964629658</v>
          </cell>
          <cell r="H140">
            <v>42.29133256299518</v>
          </cell>
          <cell r="I140">
            <v>20.730897187285844</v>
          </cell>
          <cell r="J140">
            <v>9.3439010611981317</v>
          </cell>
          <cell r="K140">
            <v>5.931924258126072</v>
          </cell>
          <cell r="M140">
            <v>1.2319765998768751E-4</v>
          </cell>
          <cell r="N140">
            <v>1.4841929580457398E-4</v>
          </cell>
          <cell r="O140">
            <v>1.0285134184902465E-4</v>
          </cell>
          <cell r="P140">
            <v>1.9983707878206878E-4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3.7980816467795826</v>
          </cell>
          <cell r="F141">
            <v>10.220424978558874</v>
          </cell>
          <cell r="G141">
            <v>12.540325488548564</v>
          </cell>
          <cell r="H141">
            <v>12.54042667663721</v>
          </cell>
          <cell r="I141">
            <v>12.540427471428883</v>
          </cell>
          <cell r="J141">
            <v>12.541494804921067</v>
          </cell>
          <cell r="K141">
            <v>12.556596168774574</v>
          </cell>
          <cell r="L141">
            <v>18.811555703877275</v>
          </cell>
          <cell r="M141">
            <v>18.81155492221286</v>
          </cell>
          <cell r="N141">
            <v>18.811561463266401</v>
          </cell>
          <cell r="O141">
            <v>18.811565447188951</v>
          </cell>
          <cell r="P141">
            <v>18.812272428670884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0.25753067925812095</v>
          </cell>
          <cell r="F142">
            <v>0.16485553716283127</v>
          </cell>
          <cell r="G142">
            <v>0.23161280623531733</v>
          </cell>
          <cell r="H142">
            <v>8.7739978943209233E-3</v>
          </cell>
          <cell r="I142">
            <v>1.2986238760003268E-3</v>
          </cell>
          <cell r="J142">
            <v>1.3271065399464799E-3</v>
          </cell>
          <cell r="K142">
            <v>1.815613107635617E-3</v>
          </cell>
          <cell r="L142">
            <v>1.1710997380912655E-3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9.5899793818289272</v>
          </cell>
          <cell r="F143">
            <v>10.113093981913618</v>
          </cell>
          <cell r="G143">
            <v>9.8755363404933014</v>
          </cell>
          <cell r="H143">
            <v>8.3749497053925772</v>
          </cell>
          <cell r="I143">
            <v>8.7189289961327994</v>
          </cell>
          <cell r="J143">
            <v>9.2078782175005376</v>
          </cell>
          <cell r="K143">
            <v>9.2239496451505953</v>
          </cell>
          <cell r="L143">
            <v>27.010627220990951</v>
          </cell>
          <cell r="M143">
            <v>28.486505034996469</v>
          </cell>
          <cell r="N143">
            <v>28.100903678889022</v>
          </cell>
          <cell r="O143">
            <v>29.556187809957372</v>
          </cell>
          <cell r="P143">
            <v>29.73260029279842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0.29755116086114985</v>
          </cell>
          <cell r="K144">
            <v>0.16613846702722498</v>
          </cell>
          <cell r="L144">
            <v>0.35172347806893117</v>
          </cell>
          <cell r="M144">
            <v>6.6926408091017825E-2</v>
          </cell>
          <cell r="N144">
            <v>0.10844251484395423</v>
          </cell>
          <cell r="O144">
            <v>9.8975198701459682E-2</v>
          </cell>
          <cell r="P144">
            <v>8.4258447895223784E-2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79.749830931405214</v>
          </cell>
          <cell r="F145">
            <v>75.956128291710897</v>
          </cell>
          <cell r="G145">
            <v>79.14886870529206</v>
          </cell>
          <cell r="H145">
            <v>48.349632476383761</v>
          </cell>
          <cell r="I145">
            <v>21.759242982633822</v>
          </cell>
          <cell r="J145">
            <v>10.070758677568451</v>
          </cell>
          <cell r="K145">
            <v>3.0380832444008647</v>
          </cell>
          <cell r="L145">
            <v>0.35172347806893117</v>
          </cell>
          <cell r="M145">
            <v>0.30356416671982484</v>
          </cell>
          <cell r="N145">
            <v>0.20706350918708691</v>
          </cell>
          <cell r="O145">
            <v>0.18882747228568289</v>
          </cell>
          <cell r="P145">
            <v>0.16032568063021832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0.43672632918721943</v>
          </cell>
          <cell r="F146">
            <v>0.55206536450021848</v>
          </cell>
          <cell r="G146">
            <v>2.6791445814654797</v>
          </cell>
          <cell r="H146">
            <v>6.0896200548105908</v>
          </cell>
          <cell r="I146">
            <v>6.0896292501673503</v>
          </cell>
          <cell r="J146">
            <v>6.0896297242748645</v>
          </cell>
          <cell r="K146">
            <v>6.0896300516666448</v>
          </cell>
          <cell r="L146">
            <v>6.0896311283439939</v>
          </cell>
          <cell r="M146">
            <v>6.0896321135550382</v>
          </cell>
          <cell r="N146">
            <v>6.496772431600867</v>
          </cell>
          <cell r="O146">
            <v>6.4967739393399961</v>
          </cell>
          <cell r="P146">
            <v>6.4967936234095225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27.203749964787491</v>
          </cell>
          <cell r="F147">
            <v>28.4883137579974</v>
          </cell>
          <cell r="G147">
            <v>29.352943401902216</v>
          </cell>
          <cell r="H147">
            <v>28.939173692949161</v>
          </cell>
          <cell r="I147">
            <v>29.176174275103531</v>
          </cell>
          <cell r="J147">
            <v>28.431650952380959</v>
          </cell>
          <cell r="K147">
            <v>23.770317425284286</v>
          </cell>
          <cell r="L147">
            <v>7.8755476832356246</v>
          </cell>
          <cell r="M147">
            <v>5.1569234378147533</v>
          </cell>
          <cell r="N147">
            <v>3.2497693100509495</v>
          </cell>
          <cell r="O147">
            <v>2.6374835426451115</v>
          </cell>
          <cell r="P147">
            <v>2.3305124873444352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2.3488504800724717E-6</v>
          </cell>
          <cell r="I148">
            <v>1.5804703984969738E-5</v>
          </cell>
          <cell r="J148">
            <v>1.863497495866884E-5</v>
          </cell>
          <cell r="K148">
            <v>1.5988993257796808E-5</v>
          </cell>
          <cell r="L148">
            <v>2.4334452696889074E-5</v>
          </cell>
          <cell r="M148">
            <v>1.4000991434467631E-5</v>
          </cell>
          <cell r="N148">
            <v>2.0898379874327549E-5</v>
          </cell>
          <cell r="O148">
            <v>2.0799018216132652E-5</v>
          </cell>
          <cell r="P148">
            <v>9.7085889802817497E-5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9.3114023606890185E-6</v>
          </cell>
          <cell r="I149">
            <v>7.0538681641543538E-5</v>
          </cell>
          <cell r="J149">
            <v>8.7048651824863342E-5</v>
          </cell>
          <cell r="K149">
            <v>8.2493387471157072E-5</v>
          </cell>
          <cell r="L149">
            <v>1.1163352468378487E-4</v>
          </cell>
          <cell r="M149">
            <v>6.270285114679833E-5</v>
          </cell>
          <cell r="N149">
            <v>8.726653920851146E-5</v>
          </cell>
          <cell r="O149">
            <v>8.8482313777624811E-5</v>
          </cell>
          <cell r="P149">
            <v>4.2680218664576113E-4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1.6989473827374498E-6</v>
          </cell>
          <cell r="I150">
            <v>4.8178352900461546E-6</v>
          </cell>
          <cell r="J150">
            <v>1.3552353241535864E-5</v>
          </cell>
          <cell r="K150">
            <v>1.2816314218549169E-5</v>
          </cell>
          <cell r="L150">
            <v>1.7431734826325961E-5</v>
          </cell>
          <cell r="M150">
            <v>7.8617337874774694E-6</v>
          </cell>
          <cell r="N150">
            <v>1.0538861817608696E-5</v>
          </cell>
          <cell r="O150">
            <v>9.8834454714054048E-6</v>
          </cell>
          <cell r="P150">
            <v>3.5498560503455381E-5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2.1801405319399345E-6</v>
          </cell>
          <cell r="I151">
            <v>1.4997703930560593E-5</v>
          </cell>
          <cell r="J151">
            <v>1.401591025964377E-5</v>
          </cell>
          <cell r="K151">
            <v>1.2626684906718856E-5</v>
          </cell>
          <cell r="L151">
            <v>1.8489081901269294E-5</v>
          </cell>
          <cell r="M151">
            <v>1.1446708414634568E-5</v>
          </cell>
          <cell r="N151">
            <v>1.8173508495936256E-5</v>
          </cell>
          <cell r="O151">
            <v>1.8145265593047348E-5</v>
          </cell>
          <cell r="P151">
            <v>7.1263396602914869E-5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3.0834639659391489E-6</v>
          </cell>
          <cell r="I152">
            <v>3.491843843596707E-5</v>
          </cell>
          <cell r="J152">
            <v>4.0845413365014973E-5</v>
          </cell>
          <cell r="K152">
            <v>4.106139508809228E-5</v>
          </cell>
          <cell r="L152">
            <v>5.1378255259300495E-5</v>
          </cell>
          <cell r="M152">
            <v>2.9393417510218639E-5</v>
          </cell>
          <cell r="N152">
            <v>3.7655789020639079E-5</v>
          </cell>
          <cell r="O152">
            <v>3.9654584497039172E-5</v>
          </cell>
          <cell r="P152">
            <v>2.2295433973657276E-4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3.1905621948586721E-5</v>
          </cell>
          <cell r="M153">
            <v>3.154555411212463E-5</v>
          </cell>
          <cell r="N153">
            <v>4.8323785131514535E-5</v>
          </cell>
          <cell r="O153">
            <v>4.1767422379229359E-5</v>
          </cell>
          <cell r="P153">
            <v>9.493947834772625E-5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2.2559625983795035E-6</v>
          </cell>
          <cell r="I154">
            <v>1.5371968507389382E-5</v>
          </cell>
          <cell r="J154">
            <v>1.9402364397300523E-5</v>
          </cell>
          <cell r="K154">
            <v>1.916659459901507E-5</v>
          </cell>
          <cell r="L154">
            <v>2.7007831763532287E-5</v>
          </cell>
          <cell r="M154">
            <v>1.4049240747214089E-5</v>
          </cell>
          <cell r="N154">
            <v>1.9703858608743936E-5</v>
          </cell>
          <cell r="O154">
            <v>1.9913466433843522E-5</v>
          </cell>
          <cell r="P154">
            <v>9.5493050045688285E-5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9.2175546084973059E-6</v>
          </cell>
          <cell r="I155">
            <v>6.984348741889858E-5</v>
          </cell>
          <cell r="J155">
            <v>8.6176237869807859E-5</v>
          </cell>
          <cell r="K155">
            <v>8.1666011178334897E-5</v>
          </cell>
          <cell r="L155">
            <v>1.1050725406966306E-4</v>
          </cell>
          <cell r="M155">
            <v>6.2075335510912297E-5</v>
          </cell>
          <cell r="N155">
            <v>8.6392754648135603E-5</v>
          </cell>
          <cell r="O155">
            <v>8.7584728276142687E-5</v>
          </cell>
          <cell r="P155">
            <v>4.225253150046641E-4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2.9640670214856335E-6</v>
          </cell>
          <cell r="I156">
            <v>2.8145195044519573E-5</v>
          </cell>
          <cell r="J156">
            <v>2.6788017976000844E-5</v>
          </cell>
          <cell r="K156">
            <v>2.4731210849315524E-5</v>
          </cell>
          <cell r="L156">
            <v>3.4185542333781263E-5</v>
          </cell>
          <cell r="M156">
            <v>2.4656367884741038E-5</v>
          </cell>
          <cell r="N156">
            <v>3.4556280011414262E-5</v>
          </cell>
          <cell r="O156">
            <v>3.6686157944628317E-5</v>
          </cell>
          <cell r="P156">
            <v>1.8918447437589014E-4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2.0160253163554762E-6</v>
          </cell>
          <cell r="I157">
            <v>1.4689443793685191E-5</v>
          </cell>
          <cell r="J157">
            <v>2.5108337617900285E-5</v>
          </cell>
          <cell r="K157">
            <v>2.4777171952618191E-5</v>
          </cell>
          <cell r="L157">
            <v>3.395142173568331E-5</v>
          </cell>
          <cell r="M157">
            <v>1.4960284520233256E-5</v>
          </cell>
          <cell r="N157">
            <v>2.0119427361184118E-5</v>
          </cell>
          <cell r="O157">
            <v>1.9399122641866862E-5</v>
          </cell>
          <cell r="P157">
            <v>7.3582251697381688E-5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1.9814996722766919E-6</v>
          </cell>
          <cell r="I158">
            <v>1.1636880073304466E-5</v>
          </cell>
          <cell r="J158">
            <v>1.4877517878606142E-5</v>
          </cell>
          <cell r="K158">
            <v>1.2991033777386073E-5</v>
          </cell>
          <cell r="L158">
            <v>1.5362458236666456E-5</v>
          </cell>
          <cell r="M158">
            <v>8.4094423587239294E-6</v>
          </cell>
          <cell r="N158">
            <v>1.2013188666793463E-5</v>
          </cell>
          <cell r="O158">
            <v>1.1585981255804001E-5</v>
          </cell>
          <cell r="P158">
            <v>6.4265538885703173E-5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5.7697484038498956</v>
          </cell>
          <cell r="K159">
            <v>9.4274180860382835</v>
          </cell>
          <cell r="L159">
            <v>11.026744360181043</v>
          </cell>
          <cell r="M159">
            <v>7.7870305385512522</v>
          </cell>
          <cell r="N159">
            <v>5.3919410660795126</v>
          </cell>
          <cell r="O159">
            <v>5.3863929384307729</v>
          </cell>
          <cell r="P159">
            <v>5.1850845881928747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L160">
            <v>2.7273207031613652E-5</v>
          </cell>
          <cell r="M160">
            <v>2.8477636618698769E-5</v>
          </cell>
          <cell r="N160">
            <v>5.8327181189407769E-5</v>
          </cell>
          <cell r="O160">
            <v>3.4466754115376527E-5</v>
          </cell>
          <cell r="P160">
            <v>1.8616936735228306E-4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3.1641623028172473E-3</v>
          </cell>
          <cell r="K161">
            <v>3.8363431796459716E-3</v>
          </cell>
          <cell r="L161">
            <v>1.4533390365416108E-3</v>
          </cell>
          <cell r="M161">
            <v>5.0012602627826424E-3</v>
          </cell>
          <cell r="N161">
            <v>4.1220088044565733E-3</v>
          </cell>
          <cell r="O161">
            <v>3.186705976098205E-3</v>
          </cell>
          <cell r="P161">
            <v>6.7081625159815111E-3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4.8797627793946514</v>
          </cell>
          <cell r="M162">
            <v>4.8797694081672356</v>
          </cell>
          <cell r="N162">
            <v>5.4333646333567813</v>
          </cell>
          <cell r="O162">
            <v>5.4334218373140164</v>
          </cell>
          <cell r="P162">
            <v>5.433412293219237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5.4444214596871661E-5</v>
          </cell>
          <cell r="M163">
            <v>5.4894273713968842E-5</v>
          </cell>
          <cell r="N163">
            <v>6.5088719642758319E-5</v>
          </cell>
          <cell r="O163">
            <v>7.6597497203709545E-5</v>
          </cell>
          <cell r="P163">
            <v>1.0909094704522291E-4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3.3716583865223818E-3</v>
          </cell>
          <cell r="F164">
            <v>4.7806701791658418E-3</v>
          </cell>
          <cell r="G164">
            <v>4.7869461042294864E-3</v>
          </cell>
          <cell r="H164">
            <v>3.3386150485801673E-2</v>
          </cell>
          <cell r="I164">
            <v>11.596682435027233</v>
          </cell>
          <cell r="J164">
            <v>11.593191085405344</v>
          </cell>
          <cell r="K164">
            <v>11.592407142405181</v>
          </cell>
          <cell r="L164">
            <v>13.64432357648881</v>
          </cell>
          <cell r="M164">
            <v>17.684110783919021</v>
          </cell>
          <cell r="N164">
            <v>21.68363465442005</v>
          </cell>
          <cell r="O164">
            <v>21.685311391091375</v>
          </cell>
          <cell r="P164">
            <v>21.681844055576963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7.7491203572793389E-7</v>
          </cell>
          <cell r="I165">
            <v>1.3834410735607175E-4</v>
          </cell>
          <cell r="J165">
            <v>4.6350725353448984E-4</v>
          </cell>
          <cell r="K165">
            <v>5.7646133548695333E-4</v>
          </cell>
          <cell r="L165">
            <v>5.94533071989009E-4</v>
          </cell>
          <cell r="M165">
            <v>5.9430198847370782E-4</v>
          </cell>
          <cell r="N165">
            <v>5.9572236718382612E-4</v>
          </cell>
          <cell r="O165">
            <v>4.2622534460907524E-4</v>
          </cell>
          <cell r="P165">
            <v>4.5311256847747569E-4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2.3488504800724717E-6</v>
          </cell>
          <cell r="I166">
            <v>1.5804703984969738E-5</v>
          </cell>
          <cell r="J166">
            <v>1.863497495866884E-5</v>
          </cell>
          <cell r="K166">
            <v>1.5988993257796808E-5</v>
          </cell>
          <cell r="L166">
            <v>2.4334452696889074E-5</v>
          </cell>
          <cell r="M166">
            <v>1.4000991434467631E-5</v>
          </cell>
          <cell r="N166">
            <v>2.0898379874327549E-5</v>
          </cell>
          <cell r="O166">
            <v>2.0799018216132652E-5</v>
          </cell>
          <cell r="P166">
            <v>9.7085889802817497E-5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9.3114023606890185E-6</v>
          </cell>
          <cell r="I167">
            <v>7.0538681641543538E-5</v>
          </cell>
          <cell r="J167">
            <v>8.7048651824863342E-5</v>
          </cell>
          <cell r="K167">
            <v>8.2493387471157072E-5</v>
          </cell>
          <cell r="L167">
            <v>1.1163352468378487E-4</v>
          </cell>
          <cell r="M167">
            <v>6.270285114679833E-5</v>
          </cell>
          <cell r="N167">
            <v>8.726653920851146E-5</v>
          </cell>
          <cell r="O167">
            <v>8.8482313777624811E-5</v>
          </cell>
          <cell r="P167">
            <v>4.2680218664576113E-4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1.6989473827374498E-6</v>
          </cell>
          <cell r="I168">
            <v>4.8178352900461546E-6</v>
          </cell>
          <cell r="J168">
            <v>1.3552353241535864E-5</v>
          </cell>
          <cell r="K168">
            <v>1.2816314218549169E-5</v>
          </cell>
          <cell r="L168">
            <v>1.7431734826325961E-5</v>
          </cell>
          <cell r="M168">
            <v>7.8617337874774694E-6</v>
          </cell>
          <cell r="N168">
            <v>1.0538861817608696E-5</v>
          </cell>
          <cell r="O168">
            <v>9.8834454714054048E-6</v>
          </cell>
          <cell r="P168">
            <v>3.5498560503455381E-5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2.1801405319399345E-6</v>
          </cell>
          <cell r="I169">
            <v>1.4997703930560593E-5</v>
          </cell>
          <cell r="J169">
            <v>1.401591025964377E-5</v>
          </cell>
          <cell r="K169">
            <v>1.2626684906718856E-5</v>
          </cell>
          <cell r="L169">
            <v>1.8489081901269294E-5</v>
          </cell>
          <cell r="M169">
            <v>1.1446708414634568E-5</v>
          </cell>
          <cell r="N169">
            <v>1.8173508495936256E-5</v>
          </cell>
          <cell r="O169">
            <v>1.8145265593047348E-5</v>
          </cell>
          <cell r="P169">
            <v>7.1263396602914869E-5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3.0834639659391489E-6</v>
          </cell>
          <cell r="I170">
            <v>3.491843843596707E-5</v>
          </cell>
          <cell r="J170">
            <v>4.0845413365014973E-5</v>
          </cell>
          <cell r="K170">
            <v>4.106139508809228E-5</v>
          </cell>
          <cell r="L170">
            <v>5.1378255259300495E-5</v>
          </cell>
          <cell r="M170">
            <v>2.9393417510218639E-5</v>
          </cell>
          <cell r="N170">
            <v>3.7655789020639079E-5</v>
          </cell>
          <cell r="O170">
            <v>3.9654584497039172E-5</v>
          </cell>
          <cell r="P170">
            <v>2.2295433973657276E-4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3.373725873708263E-4</v>
          </cell>
          <cell r="K171">
            <v>1.4242984126169021E-4</v>
          </cell>
          <cell r="L171">
            <v>2.0174628122780485E-3</v>
          </cell>
          <cell r="M171">
            <v>1.2276509752032336</v>
          </cell>
          <cell r="N171">
            <v>4.4790409320467175</v>
          </cell>
          <cell r="O171">
            <v>4.7425411443031766</v>
          </cell>
          <cell r="P171">
            <v>4.7410764522361344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3.2919645176749639E-7</v>
          </cell>
          <cell r="K172">
            <v>2.310883433505082E-7</v>
          </cell>
          <cell r="L172">
            <v>2.3391268288330712E-3</v>
          </cell>
          <cell r="M172">
            <v>2.2391005779587329E-3</v>
          </cell>
          <cell r="N172">
            <v>2.0056960550777206E-3</v>
          </cell>
          <cell r="O172">
            <v>2.0340796785948416E-3</v>
          </cell>
          <cell r="P172">
            <v>1.9818342351848447E-3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1.9596468118365223E-3</v>
          </cell>
          <cell r="G173">
            <v>2.0557586551613739E-3</v>
          </cell>
          <cell r="H173">
            <v>2.3377644634882532E-5</v>
          </cell>
          <cell r="I173">
            <v>1.1556465015352362E-5</v>
          </cell>
          <cell r="J173">
            <v>2.295556186918326E-5</v>
          </cell>
          <cell r="K173">
            <v>3.0979915295309227E-5</v>
          </cell>
          <cell r="L173">
            <v>2.8006878956887016E-5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0.42507308694449963</v>
          </cell>
          <cell r="K174">
            <v>0.23734066718175045</v>
          </cell>
          <cell r="L174">
            <v>0.50246211152704523</v>
          </cell>
          <cell r="M174">
            <v>9.5609154415739833E-2</v>
          </cell>
          <cell r="N174">
            <v>0.15491787834850615</v>
          </cell>
          <cell r="O174">
            <v>0.14139314100208547</v>
          </cell>
          <cell r="P174">
            <v>0.12036921127889114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5.8605834349450983E-4</v>
          </cell>
          <cell r="I175">
            <v>7.1582687731022221E-2</v>
          </cell>
          <cell r="J175">
            <v>0.2605056206878083</v>
          </cell>
          <cell r="K175">
            <v>0.53244263873688236</v>
          </cell>
          <cell r="L175">
            <v>0.24406118996753529</v>
          </cell>
          <cell r="M175">
            <v>0.15981276997013055</v>
          </cell>
          <cell r="N175">
            <v>5.9103563420074307E-2</v>
          </cell>
          <cell r="O175">
            <v>4.3235139814225193E-2</v>
          </cell>
          <cell r="P175">
            <v>2.533558814382068E-2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5.7725817203326045E-4</v>
          </cell>
          <cell r="I176">
            <v>0.12713219837466441</v>
          </cell>
          <cell r="J176">
            <v>0.39589428143895838</v>
          </cell>
          <cell r="K176">
            <v>0.97728681743616452</v>
          </cell>
          <cell r="L176">
            <v>0.62329443400428497</v>
          </cell>
          <cell r="M176">
            <v>0.1310968061539016</v>
          </cell>
          <cell r="N176">
            <v>0.14863652929116689</v>
          </cell>
          <cell r="O176">
            <v>0.1304929521011928</v>
          </cell>
          <cell r="P176">
            <v>7.4224064159968878E-2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H177">
            <v>3.0837525319578587E-2</v>
          </cell>
          <cell r="I177">
            <v>0.36156607932167895</v>
          </cell>
          <cell r="J177">
            <v>0.43390227357647981</v>
          </cell>
          <cell r="K177">
            <v>0.40366565279291217</v>
          </cell>
          <cell r="L177">
            <v>0.1541141225850873</v>
          </cell>
          <cell r="M177">
            <v>8.6907470505773521E-2</v>
          </cell>
          <cell r="N177">
            <v>8.6481847478846532E-2</v>
          </cell>
          <cell r="O177">
            <v>8.6546923676954421E-2</v>
          </cell>
          <cell r="P177">
            <v>8.5457229492221523E-2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2.9069666743489586E-3</v>
          </cell>
          <cell r="K178">
            <v>1.4198898194709305E-3</v>
          </cell>
          <cell r="L178">
            <v>3.230185483295802E-4</v>
          </cell>
          <cell r="M178">
            <v>6.4517794466959822E-4</v>
          </cell>
          <cell r="N178">
            <v>8.8969297664305352E-4</v>
          </cell>
          <cell r="O178">
            <v>6.9345784339657477E-4</v>
          </cell>
          <cell r="P178">
            <v>2.6750510935465862E-3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2.2559625983795035E-6</v>
          </cell>
          <cell r="I179">
            <v>1.5371968507389382E-5</v>
          </cell>
          <cell r="J179">
            <v>1.9402364397300554E-5</v>
          </cell>
          <cell r="K179">
            <v>1.9166594599015084E-5</v>
          </cell>
          <cell r="L179">
            <v>2.7007831763532287E-5</v>
          </cell>
          <cell r="M179">
            <v>1.4049240747214089E-5</v>
          </cell>
          <cell r="N179">
            <v>1.9703858608743936E-5</v>
          </cell>
          <cell r="O179">
            <v>1.9913466433843545E-5</v>
          </cell>
          <cell r="P179">
            <v>9.5493050045688285E-5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9.2175546084973059E-6</v>
          </cell>
          <cell r="I180">
            <v>6.984348741889858E-5</v>
          </cell>
          <cell r="J180">
            <v>8.6176237869807899E-5</v>
          </cell>
          <cell r="K180">
            <v>8.1666011178334991E-5</v>
          </cell>
          <cell r="L180">
            <v>1.1050725406966309E-4</v>
          </cell>
          <cell r="M180">
            <v>6.2075335510912297E-5</v>
          </cell>
          <cell r="N180">
            <v>8.6392754648135752E-5</v>
          </cell>
          <cell r="O180">
            <v>8.7584728276142687E-5</v>
          </cell>
          <cell r="P180">
            <v>4.225253150046641E-4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2.9640670214856335E-6</v>
          </cell>
          <cell r="I181">
            <v>2.8145195044519593E-5</v>
          </cell>
          <cell r="J181">
            <v>2.6788017976000844E-5</v>
          </cell>
          <cell r="K181">
            <v>2.4731210849315524E-5</v>
          </cell>
          <cell r="L181">
            <v>3.4185542333781317E-5</v>
          </cell>
          <cell r="M181">
            <v>2.4656367884741038E-5</v>
          </cell>
          <cell r="N181">
            <v>3.4556280011414276E-5</v>
          </cell>
          <cell r="O181">
            <v>3.6686157944628317E-5</v>
          </cell>
          <cell r="P181">
            <v>1.8918447437589014E-4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2.0160253163554762E-6</v>
          </cell>
          <cell r="I182">
            <v>1.4689443793685191E-5</v>
          </cell>
          <cell r="J182">
            <v>2.510833761790035E-5</v>
          </cell>
          <cell r="K182">
            <v>2.4777171952618191E-5</v>
          </cell>
          <cell r="L182">
            <v>3.395142173568331E-5</v>
          </cell>
          <cell r="M182">
            <v>1.4960284520233256E-5</v>
          </cell>
          <cell r="N182">
            <v>2.0119427361184142E-5</v>
          </cell>
          <cell r="O182">
            <v>1.9399122641866862E-5</v>
          </cell>
          <cell r="P182">
            <v>7.3582251697381688E-5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1.9814996722766919E-6</v>
          </cell>
          <cell r="I183">
            <v>1.1636880073304466E-5</v>
          </cell>
          <cell r="J183">
            <v>1.4877517878606147E-5</v>
          </cell>
          <cell r="K183">
            <v>1.2991033777386073E-5</v>
          </cell>
          <cell r="L183">
            <v>1.5362458236666456E-5</v>
          </cell>
          <cell r="M183">
            <v>8.4094423587239294E-6</v>
          </cell>
          <cell r="N183">
            <v>1.2013188666793463E-5</v>
          </cell>
          <cell r="O183">
            <v>1.1585981255804001E-5</v>
          </cell>
          <cell r="P183">
            <v>6.4265538885703173E-5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47.157674889052764</v>
          </cell>
          <cell r="F184">
            <v>48.283019158668964</v>
          </cell>
          <cell r="G184">
            <v>48.523771801376981</v>
          </cell>
          <cell r="H184">
            <v>52.824834018694062</v>
          </cell>
          <cell r="I184">
            <v>52.166695840225856</v>
          </cell>
          <cell r="J184">
            <v>52.104659742375453</v>
          </cell>
          <cell r="K184">
            <v>41.834362022967987</v>
          </cell>
          <cell r="L184">
            <v>20.101865739036555</v>
          </cell>
          <cell r="M184">
            <v>10.812143785022128</v>
          </cell>
          <cell r="N184">
            <v>8.127243045542885</v>
          </cell>
          <cell r="O184">
            <v>8.1245051403067468</v>
          </cell>
          <cell r="P184">
            <v>6.8163718107144122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9.5899793818289272</v>
          </cell>
          <cell r="F185">
            <v>10.113093981913618</v>
          </cell>
          <cell r="G185">
            <v>9.8755363404933014</v>
          </cell>
          <cell r="H185">
            <v>8.3749497053925772</v>
          </cell>
          <cell r="I185">
            <v>8.7189289961327994</v>
          </cell>
          <cell r="J185">
            <v>9.2078782175005376</v>
          </cell>
          <cell r="K185">
            <v>9.2239496451505953</v>
          </cell>
          <cell r="L185">
            <v>27.010627220990951</v>
          </cell>
          <cell r="M185">
            <v>28.486505034996469</v>
          </cell>
          <cell r="N185">
            <v>28.100903678889022</v>
          </cell>
          <cell r="O185">
            <v>29.556187809957372</v>
          </cell>
          <cell r="P185">
            <v>29.73260029279842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L186">
            <v>4.5455345052689401E-5</v>
          </cell>
          <cell r="M186">
            <v>4.7462727697831281E-5</v>
          </cell>
          <cell r="N186">
            <v>9.7211968649012849E-5</v>
          </cell>
          <cell r="O186">
            <v>5.7444590192294248E-5</v>
          </cell>
          <cell r="P186">
            <v>3.1028227892047178E-4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2.775769117810579E-5</v>
          </cell>
          <cell r="G187">
            <v>4.7737009151866291E-5</v>
          </cell>
          <cell r="H187">
            <v>6.9979404958984016E-4</v>
          </cell>
          <cell r="I187">
            <v>7.0121841576652427E-4</v>
          </cell>
          <cell r="J187">
            <v>5.0429618522197491E-4</v>
          </cell>
          <cell r="K187">
            <v>4.2237885057554609E-4</v>
          </cell>
          <cell r="L187">
            <v>1.0754446473001489E-4</v>
          </cell>
          <cell r="M187">
            <v>1.2755674747707971E-4</v>
          </cell>
          <cell r="N187">
            <v>1.5523316475756312E-4</v>
          </cell>
          <cell r="O187">
            <v>1.5824054912024841E-4</v>
          </cell>
          <cell r="P187">
            <v>4.8530168605953649E-4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8.4133841024045637</v>
          </cell>
          <cell r="M188">
            <v>8.4133955313228164</v>
          </cell>
          <cell r="N188">
            <v>9.3678700575117002</v>
          </cell>
          <cell r="O188">
            <v>9.3679686850241772</v>
          </cell>
          <cell r="P188">
            <v>9.3679522296883473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2.2131374213192492E-4</v>
          </cell>
          <cell r="K189">
            <v>3.1391841510703647E-4</v>
          </cell>
          <cell r="L189">
            <v>6.6535642370853774E-4</v>
          </cell>
          <cell r="M189">
            <v>6.4200512094411363E-4</v>
          </cell>
          <cell r="N189">
            <v>6.1499450107749113E-4</v>
          </cell>
          <cell r="O189">
            <v>6.1408417677318711E-4</v>
          </cell>
          <cell r="P189">
            <v>9.3532874663120502E-4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2.0864153898103068</v>
          </cell>
          <cell r="F190">
            <v>1.8158224649288413</v>
          </cell>
          <cell r="G190">
            <v>1.3649763588024859</v>
          </cell>
          <cell r="H190">
            <v>2.1934384721147184E-4</v>
          </cell>
          <cell r="I190">
            <v>4.3752307021174743E-4</v>
          </cell>
          <cell r="J190">
            <v>2.4871538308223623E-4</v>
          </cell>
          <cell r="K190">
            <v>1.2373964722522089E-4</v>
          </cell>
          <cell r="L190">
            <v>7.5208450433217149E-5</v>
          </cell>
          <cell r="M190">
            <v>7.009271400935894E-5</v>
          </cell>
          <cell r="N190">
            <v>2.0841692425263358E-4</v>
          </cell>
          <cell r="O190">
            <v>8.4683169371553636E-5</v>
          </cell>
          <cell r="P190">
            <v>3.8472391648373093E-4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5.2712873188449036E-5</v>
          </cell>
          <cell r="K191">
            <v>4.5678395986396653E-5</v>
          </cell>
          <cell r="L191">
            <v>5.8483777056768549E-5</v>
          </cell>
          <cell r="M191">
            <v>5.9406966515553145E-5</v>
          </cell>
          <cell r="N191">
            <v>1.7548558818628607E-4</v>
          </cell>
          <cell r="O191">
            <v>7.6237492097199166E-5</v>
          </cell>
          <cell r="P191">
            <v>4.2677715353518233E-4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7.1186083660039685</v>
          </cell>
          <cell r="F192">
            <v>8.2972010944924932</v>
          </cell>
          <cell r="G192">
            <v>8.1255762839354002</v>
          </cell>
          <cell r="H192">
            <v>8.3739721166762173</v>
          </cell>
          <cell r="I192">
            <v>8.7177073007975583</v>
          </cell>
          <cell r="J192">
            <v>9.206670407231444</v>
          </cell>
          <cell r="K192">
            <v>9.222830023213719</v>
          </cell>
          <cell r="L192">
            <v>8.9602917332946195</v>
          </cell>
          <cell r="M192">
            <v>8.9904611727715356</v>
          </cell>
          <cell r="N192">
            <v>9.0956906181194181</v>
          </cell>
          <cell r="O192">
            <v>9.0967721087935374</v>
          </cell>
          <cell r="P192">
            <v>9.0972356504776037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0.38495562601464672</v>
          </cell>
          <cell r="F193">
            <v>4.2664801099917227E-5</v>
          </cell>
          <cell r="G193">
            <v>0.38493596074625358</v>
          </cell>
          <cell r="H193">
            <v>5.8450819557769093E-5</v>
          </cell>
          <cell r="I193">
            <v>8.2953849257605351E-5</v>
          </cell>
          <cell r="J193">
            <v>7.1287541676465655E-5</v>
          </cell>
          <cell r="K193">
            <v>4.9154256513385644E-5</v>
          </cell>
          <cell r="L193">
            <v>4.9922563793548571E-5</v>
          </cell>
          <cell r="M193">
            <v>4.9814480781283161E-5</v>
          </cell>
          <cell r="N193">
            <v>1.3933954661096666E-4</v>
          </cell>
          <cell r="O193">
            <v>6.3002940911729109E-5</v>
          </cell>
          <cell r="P193">
            <v>2.852872089254889E-4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1.094845437823478E-4</v>
          </cell>
          <cell r="K194">
            <v>1.6475237147025185E-4</v>
          </cell>
          <cell r="L194">
            <v>9.635949414266987</v>
          </cell>
          <cell r="M194">
            <v>11.081651992144716</v>
          </cell>
          <cell r="N194">
            <v>9.6359523215643748</v>
          </cell>
          <cell r="O194">
            <v>11.090393911230491</v>
          </cell>
          <cell r="P194">
            <v>11.264586388072809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1.5299483443271866E-4</v>
          </cell>
          <cell r="K195">
            <v>7.614198996503924E-5</v>
          </cell>
          <cell r="M195">
            <v>3.7936306991126968E-5</v>
          </cell>
          <cell r="N195">
            <v>6.0119976380809765E-5</v>
          </cell>
          <cell r="O195">
            <v>4.6219347678626312E-5</v>
          </cell>
          <cell r="P195">
            <v>1.2058948440609973E-4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2.2837797869389922</v>
          </cell>
          <cell r="F196">
            <v>2.3780127262208191</v>
          </cell>
          <cell r="G196">
            <v>4.0210103960869494</v>
          </cell>
          <cell r="H196">
            <v>4.555432036158102</v>
          </cell>
          <cell r="I196">
            <v>4.4647120254351718</v>
          </cell>
          <cell r="J196">
            <v>4.4632329302588509</v>
          </cell>
          <cell r="K196">
            <v>5.3833615269976827</v>
          </cell>
          <cell r="L196">
            <v>15.583194045497024</v>
          </cell>
          <cell r="M196">
            <v>8.5676924267166399</v>
          </cell>
          <cell r="N196">
            <v>6.3066841829225391</v>
          </cell>
          <cell r="O196">
            <v>5.5668763358867475</v>
          </cell>
          <cell r="P196">
            <v>2.9335487069457309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0.73220403221979558</v>
          </cell>
          <cell r="F197">
            <v>0.63724248637615022</v>
          </cell>
          <cell r="G197">
            <v>0.47902311240655793</v>
          </cell>
          <cell r="H197">
            <v>7.6976258014203159E-5</v>
          </cell>
          <cell r="I197">
            <v>1.5354380425048188E-4</v>
          </cell>
          <cell r="J197">
            <v>8.7283868426824495E-5</v>
          </cell>
          <cell r="K197">
            <v>4.3425038506833097E-5</v>
          </cell>
          <cell r="L197">
            <v>2.6393560425764914E-5</v>
          </cell>
          <cell r="M197">
            <v>2.4598250222621158E-5</v>
          </cell>
          <cell r="N197">
            <v>7.3141577207451726E-5</v>
          </cell>
          <cell r="O197">
            <v>2.9718606552571884E-5</v>
          </cell>
          <cell r="P197">
            <v>1.350145346494933E-4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3.8422370164010472E-5</v>
          </cell>
          <cell r="K198">
            <v>5.781799314625443E-5</v>
          </cell>
          <cell r="L198">
            <v>3.381628150295485</v>
          </cell>
          <cell r="M198">
            <v>3.888981222019551</v>
          </cell>
          <cell r="N198">
            <v>3.3816291705788304</v>
          </cell>
          <cell r="O198">
            <v>3.8920491002739075</v>
          </cell>
          <cell r="P198">
            <v>3.9531799923049014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2.4496612054749883E-5</v>
          </cell>
          <cell r="H199">
            <v>1.4475802899424364</v>
          </cell>
          <cell r="I199">
            <v>1.4475808692091725</v>
          </cell>
          <cell r="J199">
            <v>1.4475809307368672</v>
          </cell>
          <cell r="K199">
            <v>1.4475810799935811</v>
          </cell>
          <cell r="L199">
            <v>1.4475811406820687</v>
          </cell>
          <cell r="M199">
            <v>1.4475810494955321</v>
          </cell>
          <cell r="N199">
            <v>1.4475814242098641</v>
          </cell>
          <cell r="O199">
            <v>1.4475813498605501</v>
          </cell>
          <cell r="P199">
            <v>1.447582768177059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2.0802891918659563E-5</v>
          </cell>
          <cell r="H200">
            <v>1.5487420005306238E-4</v>
          </cell>
          <cell r="I200">
            <v>2.386499704936677E-4</v>
          </cell>
          <cell r="J200">
            <v>1.0710464610543552E-4</v>
          </cell>
          <cell r="K200">
            <v>3.3091097682988354E-4</v>
          </cell>
          <cell r="L200">
            <v>4.4066014465759169</v>
          </cell>
          <cell r="M200">
            <v>0.87826256834283778</v>
          </cell>
          <cell r="N200">
            <v>0.88438123429842519</v>
          </cell>
          <cell r="O200">
            <v>0.88466801483737734</v>
          </cell>
          <cell r="P200">
            <v>0.88470894522762911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2.0812208055356285E-5</v>
          </cell>
          <cell r="H201">
            <v>1.551930210299764E-4</v>
          </cell>
          <cell r="I201">
            <v>2.3840895111144564E-4</v>
          </cell>
          <cell r="J201">
            <v>1.0714972228701073E-4</v>
          </cell>
          <cell r="K201">
            <v>3.4739685806020999E-4</v>
          </cell>
          <cell r="L201">
            <v>5.9320599863955241</v>
          </cell>
          <cell r="M201">
            <v>5.4317118447031225</v>
          </cell>
          <cell r="N201">
            <v>2.9650941353993825</v>
          </cell>
          <cell r="O201">
            <v>2.9650925751776227</v>
          </cell>
          <cell r="P201">
            <v>0.65783491637945657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3.0159838191587878</v>
          </cell>
          <cell r="F202">
            <v>3.0152552125969674</v>
          </cell>
          <cell r="G202">
            <v>4.4999706882263864</v>
          </cell>
          <cell r="H202">
            <v>3.1076214729463523</v>
          </cell>
          <cell r="I202">
            <v>3.016810981558109</v>
          </cell>
          <cell r="J202">
            <v>3.0155687092258443</v>
          </cell>
          <cell r="K202">
            <v>3.9352076641196327</v>
          </cell>
          <cell r="L202">
            <v>7.1786160022316619</v>
          </cell>
          <cell r="M202">
            <v>4.6991485677479758</v>
          </cell>
          <cell r="N202">
            <v>4.3913386768496636</v>
          </cell>
          <cell r="O202">
            <v>4.1616171585295012</v>
          </cell>
          <cell r="P202">
            <v>3.8967447958679537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2.1603596427084159E-4</v>
          </cell>
          <cell r="K203">
            <v>2.8573124498338471E-4</v>
          </cell>
          <cell r="L203">
            <v>9.5273895652328501E-4</v>
          </cell>
          <cell r="M203">
            <v>8.9758027565843936E-4</v>
          </cell>
          <cell r="N203">
            <v>6.0335669104153117E-4</v>
          </cell>
          <cell r="O203">
            <v>5.766972373187503E-4</v>
          </cell>
          <cell r="P203">
            <v>9.9133494288311964E-4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5.629412104249786</v>
          </cell>
          <cell r="F204">
            <v>6.1991791467949495</v>
          </cell>
          <cell r="G204">
            <v>5.9899969688946122</v>
          </cell>
          <cell r="H204">
            <v>6.1797065168751981</v>
          </cell>
          <cell r="I204">
            <v>6.1675415572964756</v>
          </cell>
          <cell r="J204">
            <v>5.8645948406175554</v>
          </cell>
          <cell r="K204">
            <v>9.2173777845552483</v>
          </cell>
          <cell r="L204">
            <v>9.8446950355320233</v>
          </cell>
          <cell r="M204">
            <v>10.306933100172971</v>
          </cell>
          <cell r="N204">
            <v>10.307305932875755</v>
          </cell>
          <cell r="O204">
            <v>10.307376473982439</v>
          </cell>
          <cell r="P204">
            <v>10.307253375800325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2.135523153339566</v>
          </cell>
          <cell r="I205">
            <v>2.1350317724949819</v>
          </cell>
          <cell r="J205">
            <v>2.1352411404086946</v>
          </cell>
          <cell r="K205">
            <v>2.1353764294908109</v>
          </cell>
          <cell r="L205">
            <v>2.1354167743424237</v>
          </cell>
          <cell r="M205">
            <v>2.135345058467097</v>
          </cell>
          <cell r="N205">
            <v>1.6844457846801185E-3</v>
          </cell>
          <cell r="O205">
            <v>9.4016309304666211E-4</v>
          </cell>
          <cell r="P205">
            <v>1.9492076970810644E-3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1.3280005757970579</v>
          </cell>
          <cell r="F206">
            <v>3.5735751673282827</v>
          </cell>
          <cell r="G206">
            <v>4.3847291918002007</v>
          </cell>
          <cell r="H206">
            <v>4.384764572250778</v>
          </cell>
          <cell r="I206">
            <v>4.384764850149967</v>
          </cell>
          <cell r="J206">
            <v>4.3851380436787011</v>
          </cell>
          <cell r="K206">
            <v>4.3904182408302734</v>
          </cell>
          <cell r="L206">
            <v>6.5774670293277229</v>
          </cell>
          <cell r="M206">
            <v>6.5774667560184934</v>
          </cell>
          <cell r="N206">
            <v>6.5774690431001472</v>
          </cell>
          <cell r="O206">
            <v>6.5774704360800662</v>
          </cell>
          <cell r="P206">
            <v>6.5777176324024191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4.2782573333222543E-5</v>
          </cell>
          <cell r="K207">
            <v>5.9449786668991836E-5</v>
          </cell>
          <cell r="L207">
            <v>4.2067434739824776E-4</v>
          </cell>
          <cell r="M207">
            <v>3.8166095020901789E-4</v>
          </cell>
          <cell r="N207">
            <v>2.8464290169435063E-4</v>
          </cell>
          <cell r="O207">
            <v>3.0453909531979355E-4</v>
          </cell>
          <cell r="P207">
            <v>3.1219400861821119E-4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2.0561252724522775E-5</v>
          </cell>
          <cell r="G208">
            <v>3.5360747519900919E-5</v>
          </cell>
          <cell r="H208">
            <v>5.1836596265914035E-4</v>
          </cell>
          <cell r="I208">
            <v>5.1942104871594344E-4</v>
          </cell>
          <cell r="J208">
            <v>3.7355272979405513E-4</v>
          </cell>
          <cell r="K208">
            <v>3.1287322264855261E-4</v>
          </cell>
          <cell r="L208">
            <v>7.9662566466677653E-5</v>
          </cell>
          <cell r="M208">
            <v>9.4486479612651612E-5</v>
          </cell>
          <cell r="N208">
            <v>1.1498752945004682E-4</v>
          </cell>
          <cell r="O208">
            <v>1.1721522157055443E-4</v>
          </cell>
          <cell r="P208">
            <v>3.5948273041447142E-4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1.4809885512953434E-4</v>
          </cell>
          <cell r="K209">
            <v>2.0973261802407714E-4</v>
          </cell>
          <cell r="L209">
            <v>4.4514278421134548E-4</v>
          </cell>
          <cell r="M209">
            <v>4.2944897015888473E-4</v>
          </cell>
          <cell r="N209">
            <v>4.1150903636595046E-4</v>
          </cell>
          <cell r="O209">
            <v>4.0940582849454283E-4</v>
          </cell>
          <cell r="P209">
            <v>6.234885048136754E-4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0.43672632918721943</v>
          </cell>
          <cell r="F210">
            <v>0.55206536450021848</v>
          </cell>
          <cell r="G210">
            <v>2.6791445814654797</v>
          </cell>
          <cell r="H210">
            <v>6.0896200548105908</v>
          </cell>
          <cell r="I210">
            <v>6.0896292501673503</v>
          </cell>
          <cell r="J210">
            <v>6.0896297242748645</v>
          </cell>
          <cell r="K210">
            <v>6.0896300516666448</v>
          </cell>
          <cell r="L210">
            <v>6.0896311283439939</v>
          </cell>
          <cell r="M210">
            <v>6.0896321135550382</v>
          </cell>
          <cell r="N210">
            <v>6.496772431600867</v>
          </cell>
          <cell r="O210">
            <v>6.4967739393399961</v>
          </cell>
          <cell r="P210">
            <v>6.4967936234095225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1.1839515223147696</v>
          </cell>
          <cell r="F211">
            <v>1.1839497259121672</v>
          </cell>
          <cell r="G211">
            <v>1.1839499257429129</v>
          </cell>
          <cell r="H211">
            <v>1.1839498943385975</v>
          </cell>
          <cell r="I211">
            <v>1.1839512947035846</v>
          </cell>
          <cell r="J211">
            <v>1.1839515961484268</v>
          </cell>
          <cell r="K211">
            <v>1.1839485265391507</v>
          </cell>
          <cell r="L211">
            <v>1.183951483086261</v>
          </cell>
          <cell r="M211">
            <v>1.1839459082470494</v>
          </cell>
          <cell r="N211">
            <v>3.5266476685160688</v>
          </cell>
          <cell r="O211">
            <v>6.9153602596312007</v>
          </cell>
          <cell r="P211">
            <v>10.155418610590207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1.2890707529968357</v>
          </cell>
          <cell r="F212">
            <v>3.9699785439307278</v>
          </cell>
          <cell r="G212">
            <v>3.0811892896590036</v>
          </cell>
          <cell r="H212">
            <v>3.0811505878572558</v>
          </cell>
          <cell r="I212">
            <v>3.0812178584742278</v>
          </cell>
          <cell r="J212">
            <v>3.0850081524554529</v>
          </cell>
          <cell r="K212">
            <v>3.0840827918550264</v>
          </cell>
          <cell r="L212">
            <v>6.6414671887554952</v>
          </cell>
          <cell r="M212">
            <v>9.4663978265261566</v>
          </cell>
          <cell r="N212">
            <v>9.4664980584225287</v>
          </cell>
          <cell r="O212">
            <v>9.4665313665491091</v>
          </cell>
          <cell r="P212">
            <v>9.4670919552779171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4.0476722426901457</v>
          </cell>
          <cell r="F213">
            <v>4.5832831577482791</v>
          </cell>
          <cell r="G213">
            <v>4.5976205332962747</v>
          </cell>
          <cell r="H213">
            <v>4.5771957468544002</v>
          </cell>
          <cell r="I213">
            <v>6.1282202273119868</v>
          </cell>
          <cell r="J213">
            <v>8.1200124619183249</v>
          </cell>
          <cell r="K213">
            <v>14.855241988008778</v>
          </cell>
          <cell r="L213">
            <v>19.073835452906529</v>
          </cell>
          <cell r="M213">
            <v>23.99962726515129</v>
          </cell>
          <cell r="N213">
            <v>29.825371244220229</v>
          </cell>
          <cell r="O213">
            <v>32.091970921797234</v>
          </cell>
          <cell r="P213">
            <v>32.092059502047711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5.2999197546564796</v>
          </cell>
          <cell r="I214">
            <v>18.511784817793</v>
          </cell>
          <cell r="J214">
            <v>38.8471967103456</v>
          </cell>
          <cell r="K214">
            <v>68.658993644125104</v>
          </cell>
          <cell r="L214">
            <v>93.8531578612467</v>
          </cell>
          <cell r="M214">
            <v>93.8531596215674</v>
          </cell>
          <cell r="N214">
            <v>94.908912205725997</v>
          </cell>
          <cell r="O214">
            <v>96.620349817984007</v>
          </cell>
          <cell r="P214">
            <v>98.328898870443496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1.1839515223147696</v>
          </cell>
          <cell r="F215">
            <v>1.1839497259121672</v>
          </cell>
          <cell r="G215">
            <v>1.1839499257429129</v>
          </cell>
          <cell r="H215">
            <v>1.1839498943385975</v>
          </cell>
          <cell r="I215">
            <v>1.1839512947035846</v>
          </cell>
          <cell r="J215">
            <v>1.1839515961484268</v>
          </cell>
          <cell r="K215">
            <v>1.1839485265391507</v>
          </cell>
          <cell r="L215">
            <v>1.183951483086261</v>
          </cell>
          <cell r="M215">
            <v>1.1839459082470494</v>
          </cell>
          <cell r="N215">
            <v>3.5266476685160688</v>
          </cell>
          <cell r="O215">
            <v>6.9153602596312007</v>
          </cell>
          <cell r="P215">
            <v>10.155418610590207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5.9796310274433369</v>
          </cell>
          <cell r="F216">
            <v>6.9696489193737019</v>
          </cell>
          <cell r="G216">
            <v>6.8254840785057427</v>
          </cell>
          <cell r="H216">
            <v>7.0341365780080221</v>
          </cell>
          <cell r="I216">
            <v>7.3228741326699591</v>
          </cell>
          <cell r="J216">
            <v>7.7336031420744105</v>
          </cell>
          <cell r="K216">
            <v>7.7471772194995276</v>
          </cell>
          <cell r="L216">
            <v>7.5266450559674789</v>
          </cell>
          <cell r="M216">
            <v>7.5519873851280854</v>
          </cell>
          <cell r="N216">
            <v>7.6403801192203167</v>
          </cell>
          <cell r="O216">
            <v>7.6412885713865792</v>
          </cell>
          <cell r="P216">
            <v>7.6416779464011837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30.256634620328288</v>
          </cell>
          <cell r="F217">
            <v>26.693688891830227</v>
          </cell>
          <cell r="G217">
            <v>24.765337204134191</v>
          </cell>
          <cell r="H217">
            <v>20.083072996435323</v>
          </cell>
          <cell r="I217">
            <v>14.654652438148675</v>
          </cell>
          <cell r="J217">
            <v>10.514785810046789</v>
          </cell>
          <cell r="K217">
            <v>5.2761637857133312</v>
          </cell>
          <cell r="L217">
            <v>4.3330059353961357</v>
          </cell>
          <cell r="M217">
            <v>0.86371662312908881</v>
          </cell>
          <cell r="N217">
            <v>0.86975740483442265</v>
          </cell>
          <cell r="O217">
            <v>0.86999467897854432</v>
          </cell>
          <cell r="P217">
            <v>0.87013238333666576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4.4341502260562278</v>
          </cell>
          <cell r="F218">
            <v>4.3986150758770552</v>
          </cell>
          <cell r="G218">
            <v>4.399352852261714</v>
          </cell>
          <cell r="H218">
            <v>2.8006593586675446</v>
          </cell>
          <cell r="I218">
            <v>1.3276158496509367</v>
          </cell>
          <cell r="J218">
            <v>0.58624160643802581</v>
          </cell>
          <cell r="K218">
            <v>4.5593840381420501</v>
          </cell>
          <cell r="L218">
            <v>1.9926374527051325</v>
          </cell>
          <cell r="M218">
            <v>1.719516021026031</v>
          </cell>
          <cell r="N218">
            <v>1.1723221556873276</v>
          </cell>
          <cell r="O218">
            <v>1.0693037351312675</v>
          </cell>
          <cell r="P218">
            <v>0.90651537453895548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2.5221470425095255E-5</v>
          </cell>
          <cell r="K219">
            <v>2.1855691859519911E-5</v>
          </cell>
          <cell r="L219">
            <v>2.7982668448214624E-5</v>
          </cell>
          <cell r="M219">
            <v>2.8424385892609189E-5</v>
          </cell>
          <cell r="N219">
            <v>8.3964396261380897E-5</v>
          </cell>
          <cell r="O219">
            <v>3.6477268946028293E-5</v>
          </cell>
          <cell r="P219">
            <v>2.0419959499291015E-4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0.18418929474385015</v>
          </cell>
          <cell r="F220">
            <v>2.0413780430582388E-5</v>
          </cell>
          <cell r="G220">
            <v>0.1841798855245233</v>
          </cell>
          <cell r="H220">
            <v>2.7966899309937387E-5</v>
          </cell>
          <cell r="I220">
            <v>3.9690836965361412E-5</v>
          </cell>
          <cell r="J220">
            <v>3.4108871615533851E-5</v>
          </cell>
          <cell r="K220">
            <v>2.351878302075869E-5</v>
          </cell>
          <cell r="L220">
            <v>2.3886394159592604E-5</v>
          </cell>
          <cell r="M220">
            <v>2.3834679799656995E-5</v>
          </cell>
          <cell r="N220">
            <v>6.666963952677829E-5</v>
          </cell>
          <cell r="O220">
            <v>3.0144947804655088E-5</v>
          </cell>
          <cell r="P220">
            <v>1.3650105690214782E-4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4.6183395208000739</v>
          </cell>
          <cell r="F221">
            <v>4.3986354896574831</v>
          </cell>
          <cell r="G221">
            <v>4.5835327377862409</v>
          </cell>
          <cell r="H221">
            <v>2.8006873255668543</v>
          </cell>
          <cell r="I221">
            <v>1.3276555404879022</v>
          </cell>
          <cell r="J221">
            <v>0.58630093678006734</v>
          </cell>
          <cell r="K221">
            <v>4.5594294126169279</v>
          </cell>
          <cell r="L221">
            <v>1.9926893217677391</v>
          </cell>
          <cell r="M221">
            <v>1.7195682800917247</v>
          </cell>
          <cell r="N221">
            <v>1.1724727897231155</v>
          </cell>
          <cell r="O221">
            <v>1.0693703573480187</v>
          </cell>
          <cell r="P221">
            <v>0.90685607519084954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83.1282869643167</v>
          </cell>
          <cell r="F222">
            <v>79.173861757298397</v>
          </cell>
          <cell r="G222">
            <v>82.501861302192637</v>
          </cell>
          <cell r="H222">
            <v>50.398609563699942</v>
          </cell>
          <cell r="I222">
            <v>22.747611044539514</v>
          </cell>
          <cell r="J222">
            <v>10.500442350144258</v>
          </cell>
          <cell r="K222">
            <v>7.4858588153242209</v>
          </cell>
          <cell r="L222">
            <v>2.3099590638003722</v>
          </cell>
          <cell r="M222">
            <v>1.9934002804909352</v>
          </cell>
          <cell r="N222">
            <v>1.3592624889828477</v>
          </cell>
          <cell r="O222">
            <v>1.2397072225585888</v>
          </cell>
          <cell r="P222">
            <v>1.0514983409717826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60.231827483360391</v>
          </cell>
          <cell r="F223">
            <v>51.320002991282287</v>
          </cell>
          <cell r="G223">
            <v>50.105141363343897</v>
          </cell>
          <cell r="H223">
            <v>41.585170614457397</v>
          </cell>
          <cell r="I223">
            <v>20.384901458747471</v>
          </cell>
          <cell r="J223">
            <v>9.1879523269219696</v>
          </cell>
          <cell r="K223">
            <v>5.8331957546409994</v>
          </cell>
          <cell r="L223">
            <v>5.8329886267283255</v>
          </cell>
          <cell r="M223">
            <v>5.3411170245486623</v>
          </cell>
          <cell r="N223">
            <v>2.9157195069962656</v>
          </cell>
          <cell r="O223">
            <v>2.9156731783066503</v>
          </cell>
          <cell r="P223">
            <v>0.64704474815709268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1.1381882907130059E-6</v>
          </cell>
          <cell r="I224">
            <v>1.8573739726262991E-4</v>
          </cell>
          <cell r="J224">
            <v>6.041150257862359E-4</v>
          </cell>
          <cell r="K224">
            <v>7.3015919422494383E-4</v>
          </cell>
          <cell r="L224">
            <v>7.3238633439191337E-4</v>
          </cell>
          <cell r="M224">
            <v>7.3210169713439663E-4</v>
          </cell>
          <cell r="N224">
            <v>7.338513945612978E-4</v>
          </cell>
          <cell r="O224">
            <v>5.2503737941497308E-4</v>
          </cell>
          <cell r="P224">
            <v>5.581578818397091E-4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1.0722457945591993E-6</v>
          </cell>
          <cell r="I225">
            <v>1.8570302004237957E-4</v>
          </cell>
          <cell r="J225">
            <v>6.041150257862359E-4</v>
          </cell>
          <cell r="K225">
            <v>7.3013689938501442E-4</v>
          </cell>
          <cell r="L225">
            <v>7.3236397140799341E-4</v>
          </cell>
          <cell r="M225">
            <v>7.320793156857698E-4</v>
          </cell>
          <cell r="N225">
            <v>7.3382898150261893E-4</v>
          </cell>
          <cell r="O225">
            <v>5.2503737941497308E-4</v>
          </cell>
          <cell r="P225">
            <v>5.581578818397091E-4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1.2890707529968357</v>
          </cell>
          <cell r="F226">
            <v>3.9699785439307278</v>
          </cell>
          <cell r="G226">
            <v>3.0811892896590036</v>
          </cell>
          <cell r="H226">
            <v>3.0811505878572558</v>
          </cell>
          <cell r="I226">
            <v>3.0812178584742278</v>
          </cell>
          <cell r="J226">
            <v>3.0850081524554529</v>
          </cell>
          <cell r="K226">
            <v>3.0840827918550264</v>
          </cell>
          <cell r="L226">
            <v>6.6414671887554952</v>
          </cell>
          <cell r="M226">
            <v>9.4663978265261566</v>
          </cell>
          <cell r="N226">
            <v>9.4664980584225287</v>
          </cell>
          <cell r="O226">
            <v>9.4665313665491091</v>
          </cell>
          <cell r="P226">
            <v>9.4670919552779171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1.2890707529968357</v>
          </cell>
          <cell r="F227">
            <v>3.9699785439307278</v>
          </cell>
          <cell r="G227">
            <v>3.0811892896590036</v>
          </cell>
          <cell r="H227">
            <v>3.0811505878572558</v>
          </cell>
          <cell r="I227">
            <v>3.0812178584742278</v>
          </cell>
          <cell r="J227">
            <v>3.0850081524554529</v>
          </cell>
          <cell r="K227">
            <v>3.0840827918550264</v>
          </cell>
          <cell r="L227">
            <v>6.6414671887554952</v>
          </cell>
          <cell r="M227">
            <v>9.4663978265261566</v>
          </cell>
          <cell r="N227">
            <v>9.4664980584225287</v>
          </cell>
          <cell r="O227">
            <v>9.4665313665491091</v>
          </cell>
          <cell r="P227">
            <v>9.4670919552779171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5.8644254176944046E-4</v>
          </cell>
          <cell r="I228">
            <v>7.1582955334275764E-2</v>
          </cell>
          <cell r="J228">
            <v>0.26050562068779409</v>
          </cell>
          <cell r="K228">
            <v>0.53244289026311142</v>
          </cell>
          <cell r="L228">
            <v>0.24406194194731193</v>
          </cell>
          <cell r="M228">
            <v>0.15981317816195853</v>
          </cell>
          <cell r="N228">
            <v>5.9103617301063824E-2</v>
          </cell>
          <cell r="O228">
            <v>4.3235182666071549E-2</v>
          </cell>
          <cell r="P228">
            <v>2.5336527206646933E-2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5.7763288514999097E-4</v>
          </cell>
          <cell r="I229">
            <v>0.12713223636439983</v>
          </cell>
          <cell r="J229">
            <v>0.39589428143894601</v>
          </cell>
          <cell r="K229">
            <v>0.97728848391717682</v>
          </cell>
          <cell r="L229">
            <v>0.62329533154097549</v>
          </cell>
          <cell r="M229">
            <v>0.13109705106717037</v>
          </cell>
          <cell r="N229">
            <v>0.14863652929116344</v>
          </cell>
          <cell r="O229">
            <v>0.13049298054840835</v>
          </cell>
          <cell r="P229">
            <v>7.4224539067078515E-2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2.4275828663911612E-7</v>
          </cell>
          <cell r="G230">
            <v>4.243289702388112E-6</v>
          </cell>
          <cell r="H230">
            <v>6.2203915519096908E-5</v>
          </cell>
          <cell r="I230">
            <v>6.2330525845913208E-5</v>
          </cell>
          <cell r="J230">
            <v>4.4826327575286687E-5</v>
          </cell>
          <cell r="K230">
            <v>3.7544786717826326E-5</v>
          </cell>
          <cell r="L230">
            <v>9.5595079760013229E-6</v>
          </cell>
          <cell r="M230">
            <v>1.1338377553518198E-5</v>
          </cell>
          <cell r="N230">
            <v>1.3798503534005621E-5</v>
          </cell>
          <cell r="O230">
            <v>1.4065826588466529E-5</v>
          </cell>
          <cell r="P230">
            <v>4.3137927649736558E-5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1.8226138566259742E-5</v>
          </cell>
          <cell r="K231">
            <v>2.5563477069408909E-5</v>
          </cell>
          <cell r="L231">
            <v>5.3894390795294558E-5</v>
          </cell>
          <cell r="M231">
            <v>5.1997360113634893E-5</v>
          </cell>
          <cell r="N231">
            <v>4.9858341053847133E-5</v>
          </cell>
          <cell r="O231">
            <v>4.9530780190983841E-5</v>
          </cell>
          <cell r="P231">
            <v>7.540201609731953E-5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0.2855595725657194</v>
          </cell>
          <cell r="F232">
            <v>0.24852456968669845</v>
          </cell>
          <cell r="G232">
            <v>0.18681901383855737</v>
          </cell>
          <cell r="H232">
            <v>3.0020740625539203E-5</v>
          </cell>
          <cell r="I232">
            <v>5.988208365768782E-5</v>
          </cell>
          <cell r="J232">
            <v>3.4040708686461511E-5</v>
          </cell>
          <cell r="K232">
            <v>1.6935765017664885E-5</v>
          </cell>
          <cell r="L232">
            <v>1.0293488566048311E-5</v>
          </cell>
          <cell r="M232">
            <v>9.5933175868222388E-6</v>
          </cell>
          <cell r="N232">
            <v>2.8525215110906134E-5</v>
          </cell>
          <cell r="O232">
            <v>1.1590256555503022E-5</v>
          </cell>
          <cell r="P232">
            <v>5.2655668513302316E-5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1.498472436396406E-5</v>
          </cell>
          <cell r="K233">
            <v>2.2549017327039187E-5</v>
          </cell>
          <cell r="L233">
            <v>1.3188349786152376</v>
          </cell>
          <cell r="M233">
            <v>1.5167026765876244</v>
          </cell>
          <cell r="N233">
            <v>1.3188353765257435</v>
          </cell>
          <cell r="O233">
            <v>1.5178991491068197</v>
          </cell>
          <cell r="P233">
            <v>1.5417401969989093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4.6727735499038947E-5</v>
          </cell>
          <cell r="K234">
            <v>6.238649450926891E-5</v>
          </cell>
          <cell r="L234">
            <v>0.15245985488872621</v>
          </cell>
          <cell r="M234">
            <v>2.6289207916745587</v>
          </cell>
          <cell r="N234">
            <v>9.613664857485638</v>
          </cell>
          <cell r="O234">
            <v>14.139941329532798</v>
          </cell>
          <cell r="P234">
            <v>18.725897910308902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9.4619517280217219E-5</v>
          </cell>
          <cell r="I235">
            <v>4.7259108234361843E-4</v>
          </cell>
          <cell r="J235">
            <v>2.7933370396524535E-4</v>
          </cell>
          <cell r="K235">
            <v>1.6817315225793662E-4</v>
          </cell>
          <cell r="L235">
            <v>1.0873852580024902E-4</v>
          </cell>
          <cell r="M235">
            <v>1.8632110086198311E-4</v>
          </cell>
          <cell r="N235">
            <v>1.3113628466675372E-3</v>
          </cell>
          <cell r="O235">
            <v>9.3390505735438032E-4</v>
          </cell>
          <cell r="P235">
            <v>6.3288155180955688E-4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H236">
            <v>3.083752510378104E-2</v>
          </cell>
          <cell r="I236">
            <v>0.3615660790031307</v>
          </cell>
          <cell r="J236">
            <v>0.43390227357646938</v>
          </cell>
          <cell r="K236">
            <v>0.40366702389600112</v>
          </cell>
          <cell r="L236">
            <v>0.15411425925667874</v>
          </cell>
          <cell r="M236">
            <v>8.6907631139646946E-2</v>
          </cell>
          <cell r="N236">
            <v>8.6482077899637577E-2</v>
          </cell>
          <cell r="O236">
            <v>8.6547045056576996E-2</v>
          </cell>
          <cell r="P236">
            <v>8.5459968048254453E-2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4.4671862979456668E-4</v>
          </cell>
          <cell r="K237">
            <v>4.7496987380371726E-4</v>
          </cell>
          <cell r="L237">
            <v>0.24874315020465093</v>
          </cell>
          <cell r="M237">
            <v>9.1016739332716687E-2</v>
          </cell>
          <cell r="N237">
            <v>0.20724420968864796</v>
          </cell>
          <cell r="O237">
            <v>0.11188438694877301</v>
          </cell>
          <cell r="P237">
            <v>0.11180978933736785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0.34128004456967165</v>
          </cell>
          <cell r="I238">
            <v>1.2719937313850314</v>
          </cell>
          <cell r="J238">
            <v>2.6239160392651248</v>
          </cell>
          <cell r="K238">
            <v>2.9848057260329846</v>
          </cell>
          <cell r="L238">
            <v>2.9848095087662414</v>
          </cell>
          <cell r="M238">
            <v>2.6435299340188561</v>
          </cell>
          <cell r="N238">
            <v>1.7128171268370229</v>
          </cell>
          <cell r="O238">
            <v>0.30463680557203537</v>
          </cell>
          <cell r="P238">
            <v>1.5245378550698852E-3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1.1381882907130059E-6</v>
          </cell>
          <cell r="I239">
            <v>1.8573739726262991E-4</v>
          </cell>
          <cell r="J239">
            <v>6.041150257862359E-4</v>
          </cell>
          <cell r="K239">
            <v>7.3015919422494383E-4</v>
          </cell>
          <cell r="L239">
            <v>7.3238633439191337E-4</v>
          </cell>
          <cell r="M239">
            <v>7.3210169713439663E-4</v>
          </cell>
          <cell r="N239">
            <v>7.338513945612978E-4</v>
          </cell>
          <cell r="O239">
            <v>5.2503737941497308E-4</v>
          </cell>
          <cell r="P239">
            <v>5.581578818397091E-4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3.6825130367994398E-4</v>
          </cell>
          <cell r="F240">
            <v>7.3039650091745103E-6</v>
          </cell>
          <cell r="G240">
            <v>4.75006200374729E-4</v>
          </cell>
          <cell r="H240">
            <v>1.87265922391564E-2</v>
          </cell>
          <cell r="I240">
            <v>8.0221442792454496E-4</v>
          </cell>
          <cell r="J240">
            <v>1.76362828566368E-4</v>
          </cell>
          <cell r="K240">
            <v>3.7414607615781502E-3</v>
          </cell>
          <cell r="L240">
            <v>1.6907791471992299</v>
          </cell>
          <cell r="M240">
            <v>1.50957466738966</v>
          </cell>
          <cell r="N240">
            <v>1.34785616004958</v>
          </cell>
          <cell r="O240">
            <v>1.20355374055095</v>
          </cell>
          <cell r="P240">
            <v>1.07448292812875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5.2999197546564796</v>
          </cell>
          <cell r="I241">
            <v>18.511784817793</v>
          </cell>
          <cell r="J241">
            <v>38.8471967103456</v>
          </cell>
          <cell r="K241">
            <v>68.658993644125104</v>
          </cell>
          <cell r="L241">
            <v>93.8531578612467</v>
          </cell>
          <cell r="M241">
            <v>93.8531596215674</v>
          </cell>
          <cell r="N241">
            <v>94.908912205725997</v>
          </cell>
          <cell r="O241">
            <v>96.620349817984007</v>
          </cell>
          <cell r="P241">
            <v>98.328898870443496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5.2999197546564796</v>
          </cell>
          <cell r="I242">
            <v>18.511784817793</v>
          </cell>
          <cell r="J242">
            <v>38.8471967103456</v>
          </cell>
          <cell r="K242">
            <v>68.658993644125104</v>
          </cell>
          <cell r="L242">
            <v>93.8531578612467</v>
          </cell>
          <cell r="M242">
            <v>93.8531596215674</v>
          </cell>
          <cell r="N242">
            <v>94.908912205725997</v>
          </cell>
          <cell r="O242">
            <v>96.620349817984007</v>
          </cell>
          <cell r="P242">
            <v>98.328898870443496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0.35788087091577458</v>
          </cell>
          <cell r="F243">
            <v>5.1210526968126162E-2</v>
          </cell>
          <cell r="G243">
            <v>0.34211316659102292</v>
          </cell>
          <cell r="H243">
            <v>4.5785668285076547E-2</v>
          </cell>
          <cell r="I243">
            <v>15.41094943207729</v>
          </cell>
          <cell r="J243">
            <v>14.962249183454556</v>
          </cell>
          <cell r="K243">
            <v>14.539871387824705</v>
          </cell>
          <cell r="L243">
            <v>17.134735952729226</v>
          </cell>
          <cell r="M243">
            <v>22.483041607368772</v>
          </cell>
          <cell r="N243">
            <v>28.365756572734078</v>
          </cell>
          <cell r="O243">
            <v>29.069879316358389</v>
          </cell>
          <cell r="P243">
            <v>29.732253111628754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5.9748685223373259E-6</v>
          </cell>
          <cell r="K244">
            <v>2.5224324887445346E-6</v>
          </cell>
          <cell r="L244">
            <v>3.5729266405444189E-5</v>
          </cell>
          <cell r="M244">
            <v>2.1741698770849228E-2</v>
          </cell>
          <cell r="N244">
            <v>7.9323814906547274E-2</v>
          </cell>
          <cell r="O244">
            <v>8.3990403665609253E-2</v>
          </cell>
          <cell r="P244">
            <v>8.3964463969101913E-2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3.1641623028172473E-3</v>
          </cell>
          <cell r="K245">
            <v>3.8363431796459716E-3</v>
          </cell>
          <cell r="L245">
            <v>1.4533390365416108E-3</v>
          </cell>
          <cell r="M245">
            <v>5.0012602627826424E-3</v>
          </cell>
          <cell r="N245">
            <v>4.1220088044565733E-3</v>
          </cell>
          <cell r="O245">
            <v>3.186705976098205E-3</v>
          </cell>
          <cell r="P245">
            <v>6.7081625159815111E-3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4.9221290314195362E-3</v>
          </cell>
          <cell r="F246">
            <v>6.8885737451957422E-3</v>
          </cell>
          <cell r="G246">
            <v>6.7660015607483893E-3</v>
          </cell>
          <cell r="H246">
            <v>4.5734452720276257E-2</v>
          </cell>
          <cell r="I246">
            <v>15.41087366781027</v>
          </cell>
          <cell r="J246">
            <v>14.958956239232698</v>
          </cell>
          <cell r="K246">
            <v>14.535933720884225</v>
          </cell>
          <cell r="L246">
            <v>16.639418995718039</v>
          </cell>
          <cell r="M246">
            <v>21.565988760876856</v>
          </cell>
          <cell r="N246">
            <v>26.443456895634199</v>
          </cell>
          <cell r="O246">
            <v>26.44550169645294</v>
          </cell>
          <cell r="P246">
            <v>26.441273238508494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5.0888180239275736E-2</v>
          </cell>
          <cell r="F247">
            <v>4.4288352803142424E-2</v>
          </cell>
          <cell r="G247">
            <v>3.3292106312255793E-2</v>
          </cell>
          <cell r="H247">
            <v>5.3498499319871161E-6</v>
          </cell>
          <cell r="I247">
            <v>1.0671294395408487E-5</v>
          </cell>
          <cell r="J247">
            <v>6.0662288556642998E-6</v>
          </cell>
          <cell r="K247">
            <v>3.0180401762248993E-6</v>
          </cell>
          <cell r="L247">
            <v>1.8343524495906619E-6</v>
          </cell>
          <cell r="M247">
            <v>1.7095783904721705E-6</v>
          </cell>
          <cell r="N247">
            <v>5.0833396159178944E-6</v>
          </cell>
          <cell r="O247">
            <v>2.0654431554037468E-6</v>
          </cell>
          <cell r="P247">
            <v>9.3835101581397823E-6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5.2965087892700014E-5</v>
          </cell>
          <cell r="K248">
            <v>4.5896952904991827E-5</v>
          </cell>
          <cell r="L248">
            <v>5.8763603741250732E-5</v>
          </cell>
          <cell r="M248">
            <v>5.9691210374479232E-5</v>
          </cell>
          <cell r="N248">
            <v>1.7632523214889997E-4</v>
          </cell>
          <cell r="O248">
            <v>7.6602264786659486E-5</v>
          </cell>
          <cell r="P248">
            <v>4.2881914948511161E-4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0.30207044337991457</v>
          </cell>
          <cell r="F249">
            <v>3.3478599906155121E-5</v>
          </cell>
          <cell r="G249">
            <v>0.30205501226021797</v>
          </cell>
          <cell r="H249">
            <v>4.5865714868297264E-5</v>
          </cell>
          <cell r="I249">
            <v>6.5092972623192685E-5</v>
          </cell>
          <cell r="J249">
            <v>5.5938549449475473E-5</v>
          </cell>
          <cell r="K249">
            <v>3.8570804154044255E-5</v>
          </cell>
          <cell r="L249">
            <v>3.917368642173192E-5</v>
          </cell>
          <cell r="M249">
            <v>3.9088874871437457E-5</v>
          </cell>
          <cell r="N249">
            <v>1.0933820882391643E-4</v>
          </cell>
          <cell r="O249">
            <v>4.9437714399634265E-5</v>
          </cell>
          <cell r="P249">
            <v>2.2386173331952235E-4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2.8779541103066352E-6</v>
          </cell>
          <cell r="K250">
            <v>3.8528801329507584E-6</v>
          </cell>
          <cell r="L250">
            <v>5.725654080960587E-2</v>
          </cell>
          <cell r="M250">
            <v>0.38825303578112297</v>
          </cell>
          <cell r="N250">
            <v>1.402091398662854</v>
          </cell>
          <cell r="O250">
            <v>2.0347200673989381</v>
          </cell>
          <cell r="P250">
            <v>2.6894025932354313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4.9592302061690682E-6</v>
          </cell>
          <cell r="K251">
            <v>7.462650972520125E-6</v>
          </cell>
          <cell r="L251">
            <v>0.43647157625599631</v>
          </cell>
          <cell r="M251">
            <v>0.50195636201352378</v>
          </cell>
          <cell r="N251">
            <v>0.43647170794542473</v>
          </cell>
          <cell r="O251">
            <v>0.50235233744249608</v>
          </cell>
          <cell r="P251">
            <v>0.51024258900678254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4.0476722426901457</v>
          </cell>
          <cell r="F252">
            <v>4.5832831577482791</v>
          </cell>
          <cell r="G252">
            <v>4.5976205332962747</v>
          </cell>
          <cell r="H252">
            <v>4.5771957468544002</v>
          </cell>
          <cell r="I252">
            <v>6.1282202273119868</v>
          </cell>
          <cell r="J252">
            <v>8.1200124619183249</v>
          </cell>
          <cell r="K252">
            <v>14.855241988008778</v>
          </cell>
          <cell r="L252">
            <v>19.073835452906529</v>
          </cell>
          <cell r="M252">
            <v>23.99962726515129</v>
          </cell>
          <cell r="N252">
            <v>29.825371244220229</v>
          </cell>
          <cell r="O252">
            <v>32.091970921797234</v>
          </cell>
          <cell r="P252">
            <v>32.092059502047711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37.468535106939413</v>
          </cell>
          <cell r="F253">
            <v>31.134771546820474</v>
          </cell>
          <cell r="G253">
            <v>34.575626316351979</v>
          </cell>
          <cell r="H253">
            <v>26.911929685075823</v>
          </cell>
          <cell r="I253">
            <v>14.172363502899801</v>
          </cell>
          <cell r="J253">
            <v>13.996477730970742</v>
          </cell>
          <cell r="K253">
            <v>13.029372333106162</v>
          </cell>
          <cell r="L253">
            <v>4.9724921647119542</v>
          </cell>
          <cell r="M253">
            <v>2.8029749571127685</v>
          </cell>
          <cell r="N253">
            <v>2.8024461683399635</v>
          </cell>
          <cell r="O253">
            <v>2.8023617882090321</v>
          </cell>
          <cell r="P253">
            <v>2.8023360233599486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1.183477019201878E-3</v>
          </cell>
          <cell r="K254">
            <v>5.7802506619959531E-4</v>
          </cell>
          <cell r="L254">
            <v>1.8721056227754263E-4</v>
          </cell>
          <cell r="M254">
            <v>3.3626690091724065E-4</v>
          </cell>
          <cell r="N254">
            <v>4.5608845906464302E-4</v>
          </cell>
          <cell r="O254">
            <v>3.5639333860266499E-4</v>
          </cell>
          <cell r="P254">
            <v>1.4310462031785329E-3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9.6793720123929177</v>
          </cell>
          <cell r="F255">
            <v>10.659045744403432</v>
          </cell>
          <cell r="G255">
            <v>10.299371931087933</v>
          </cell>
          <cell r="H255">
            <v>10.625563948158531</v>
          </cell>
          <cell r="I255">
            <v>10.604647169088622</v>
          </cell>
          <cell r="J255">
            <v>10.084121711565938</v>
          </cell>
          <cell r="K255">
            <v>15.849059651804561</v>
          </cell>
          <cell r="L255">
            <v>16.929264632801871</v>
          </cell>
          <cell r="M255">
            <v>17.723916004231246</v>
          </cell>
          <cell r="N255">
            <v>17.723975291712403</v>
          </cell>
          <cell r="O255">
            <v>17.72409346021869</v>
          </cell>
          <cell r="P255">
            <v>17.724497686125645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0.34128004456967198</v>
          </cell>
          <cell r="I256">
            <v>1.27199373138503</v>
          </cell>
          <cell r="J256">
            <v>2.6239160392651302</v>
          </cell>
          <cell r="K256">
            <v>2.9848057260329899</v>
          </cell>
          <cell r="L256">
            <v>2.9848095087662401</v>
          </cell>
          <cell r="M256">
            <v>2.6435299340188601</v>
          </cell>
          <cell r="N256">
            <v>1.71281712683702</v>
          </cell>
          <cell r="O256">
            <v>0.30463680557203499</v>
          </cell>
          <cell r="P256">
            <v>1.52453785506989E-3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1.1381882907130099E-6</v>
          </cell>
          <cell r="I257">
            <v>1.8573739726262999E-4</v>
          </cell>
          <cell r="J257">
            <v>6.0411502578623601E-4</v>
          </cell>
          <cell r="K257">
            <v>7.3015919422494404E-4</v>
          </cell>
          <cell r="L257">
            <v>7.3238633439191305E-4</v>
          </cell>
          <cell r="M257">
            <v>7.3210169713439695E-4</v>
          </cell>
          <cell r="N257">
            <v>7.3385139456129801E-4</v>
          </cell>
          <cell r="O257">
            <v>5.2503737941497297E-4</v>
          </cell>
          <cell r="P257">
            <v>5.5815788183970899E-4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3.4960417017546502E-4</v>
          </cell>
          <cell r="K258">
            <v>1.6943665667438899E-4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1.78609996733545E-2</v>
          </cell>
          <cell r="E4">
            <v>1.7878257637669401E-2</v>
          </cell>
          <cell r="F4">
            <v>1.7821730968765499E-2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4.4236631504571975E-3</v>
          </cell>
          <cell r="E5">
            <v>3.5461701781553672E-3</v>
          </cell>
          <cell r="F5">
            <v>2.2164890341816088E-3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3.1668439137153335E-4</v>
          </cell>
          <cell r="E6">
            <v>3.1699038364662137E-4</v>
          </cell>
          <cell r="F6">
            <v>3.1598813774406871E-4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8.3573312047215386E-5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0.63374960044376694</v>
          </cell>
          <cell r="E8">
            <v>6.0679361504166467E-2</v>
          </cell>
          <cell r="F8">
            <v>7.7351362253590933E-2</v>
          </cell>
          <cell r="G8">
            <v>7.5350609539595631E-2</v>
          </cell>
          <cell r="H8">
            <v>6.7565335360884604E-2</v>
          </cell>
          <cell r="I8">
            <v>7.09233339761213E-2</v>
          </cell>
          <cell r="J8">
            <v>6.5332127131308398E-2</v>
          </cell>
          <cell r="K8">
            <v>2.9627109591862801E-2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1.1598927166239126E-3</v>
          </cell>
          <cell r="E9">
            <v>1.1151507356463368E-4</v>
          </cell>
          <cell r="F9">
            <v>1.4271648633000812E-4</v>
          </cell>
          <cell r="G9">
            <v>1.4680745331675533E-4</v>
          </cell>
          <cell r="H9">
            <v>1.3813321467749052E-4</v>
          </cell>
          <cell r="I9">
            <v>1.482118999497241E-4</v>
          </cell>
          <cell r="J9">
            <v>1.4415419107945661E-4</v>
          </cell>
          <cell r="K9">
            <v>6.5777514555971417E-5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1.1236695043329206E-2</v>
          </cell>
          <cell r="E10">
            <v>1.0758752039745816E-3</v>
          </cell>
          <cell r="F10">
            <v>1.3714780541416844E-3</v>
          </cell>
          <cell r="G10">
            <v>1.3360037152410553E-3</v>
          </cell>
          <cell r="H10">
            <v>1.1979669390227779E-3</v>
          </cell>
          <cell r="I10">
            <v>1.257505921562433E-3</v>
          </cell>
          <cell r="J10">
            <v>1.1583710484274546E-3</v>
          </cell>
          <cell r="K10">
            <v>5.2530336155785112E-4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1.5316741167132699E-7</v>
          </cell>
          <cell r="F11">
            <v>2.9314106531462598E-7</v>
          </cell>
          <cell r="G11">
            <v>2.14372105115897E-6</v>
          </cell>
          <cell r="H11">
            <v>2.3080194049320901E-6</v>
          </cell>
          <cell r="I11">
            <v>1.0005198773688199E-6</v>
          </cell>
          <cell r="J11">
            <v>2.3516881280994899E-6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2.2226901824486602E-5</v>
          </cell>
          <cell r="E12">
            <v>2.8586888238413418E-6</v>
          </cell>
          <cell r="F12">
            <v>2.8598056568465555E-6</v>
          </cell>
          <cell r="G12">
            <v>2.8611662857077996E-6</v>
          </cell>
          <cell r="H12">
            <v>2.8639602650220002E-6</v>
          </cell>
          <cell r="I12">
            <v>2.8694458391091901E-6</v>
          </cell>
          <cell r="J12">
            <v>2.8704686862863899E-6</v>
          </cell>
          <cell r="K12">
            <v>1.58706691698827E-6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2.1103579488591031E-4</v>
          </cell>
          <cell r="E13">
            <v>3.7632167638837266E-4</v>
          </cell>
          <cell r="F13">
            <v>4.0625032368613902E-4</v>
          </cell>
          <cell r="G13">
            <v>4.4089783245966114E-4</v>
          </cell>
          <cell r="H13">
            <v>3.5612746212339063E-4</v>
          </cell>
          <cell r="I13">
            <v>2.0164770577163981E-4</v>
          </cell>
          <cell r="J13">
            <v>1.8832318708211318E-4</v>
          </cell>
          <cell r="K13">
            <v>8.9094485922576073E-5</v>
          </cell>
          <cell r="L13">
            <v>7.5504826456313325E-4</v>
          </cell>
          <cell r="M13">
            <v>1.33228240344613E-3</v>
          </cell>
          <cell r="N13">
            <v>1.6540918582274571E-3</v>
          </cell>
          <cell r="O13">
            <v>2.1070196323604092E-3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2.1103579488591031E-4</v>
          </cell>
          <cell r="E14">
            <v>3.7632167638837266E-4</v>
          </cell>
          <cell r="F14">
            <v>4.0625032368613902E-4</v>
          </cell>
          <cell r="G14">
            <v>4.4089783245966114E-4</v>
          </cell>
          <cell r="H14">
            <v>3.5612746212339063E-4</v>
          </cell>
          <cell r="I14">
            <v>2.0164770577163981E-4</v>
          </cell>
          <cell r="J14">
            <v>1.8832318708211318E-4</v>
          </cell>
          <cell r="K14">
            <v>8.9094485922576073E-5</v>
          </cell>
          <cell r="L14">
            <v>7.5504826456313325E-4</v>
          </cell>
          <cell r="M14">
            <v>1.33228240344613E-3</v>
          </cell>
          <cell r="N14">
            <v>1.6540918582274571E-3</v>
          </cell>
          <cell r="O14">
            <v>2.1070196323604092E-3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1.6433682529846799E-5</v>
          </cell>
          <cell r="F15">
            <v>1.8296738072077399E-5</v>
          </cell>
          <cell r="G15">
            <v>1.8996974961314599E-5</v>
          </cell>
          <cell r="H15">
            <v>2.1704148583573601E-5</v>
          </cell>
          <cell r="J15">
            <v>1.47844641103075E-5</v>
          </cell>
          <cell r="L15">
            <v>1.05833556662413E-4</v>
          </cell>
          <cell r="M15">
            <v>9.4812807361886899E-5</v>
          </cell>
          <cell r="N15">
            <v>8.2333488519101798E-5</v>
          </cell>
          <cell r="O15">
            <v>1.4109823210814299E-4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2.5986061291763689E-5</v>
          </cell>
          <cell r="E16">
            <v>4.2075611156798705E-5</v>
          </cell>
          <cell r="F16">
            <v>5.8879105463604297E-5</v>
          </cell>
          <cell r="G16">
            <v>6.4880828559383798E-5</v>
          </cell>
          <cell r="H16">
            <v>5.2031280874791961E-5</v>
          </cell>
          <cell r="I16">
            <v>2.9331833154415275E-5</v>
          </cell>
          <cell r="J16">
            <v>2.76126525973616E-5</v>
          </cell>
          <cell r="K16">
            <v>1.2371799593467E-5</v>
          </cell>
          <cell r="L16">
            <v>1.13767976284644E-4</v>
          </cell>
          <cell r="M16">
            <v>2.0063390930261229E-4</v>
          </cell>
          <cell r="N16">
            <v>2.4939113793314072E-4</v>
          </cell>
          <cell r="O16">
            <v>3.1820645859382722E-4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1.5027557115807929E-3</v>
          </cell>
          <cell r="E17">
            <v>3.4913837565436938E-3</v>
          </cell>
          <cell r="F17">
            <v>3.5226498164776152E-3</v>
          </cell>
          <cell r="G17">
            <v>1.0953448998965328E-3</v>
          </cell>
          <cell r="H17">
            <v>0.43765543046660238</v>
          </cell>
          <cell r="I17">
            <v>0.75048757429999846</v>
          </cell>
          <cell r="J17">
            <v>1.8131723979718446</v>
          </cell>
          <cell r="K17">
            <v>2.3971910012898268</v>
          </cell>
          <cell r="L17">
            <v>2.8129608897134633</v>
          </cell>
          <cell r="M17">
            <v>2.9109892132770203</v>
          </cell>
          <cell r="N17">
            <v>3.0146592489114887</v>
          </cell>
          <cell r="O17">
            <v>3.1326808768942409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5.5921118394592359E-3</v>
          </cell>
          <cell r="E18">
            <v>1.2885267066602936E-2</v>
          </cell>
          <cell r="F18">
            <v>1.298816962749527E-2</v>
          </cell>
          <cell r="G18">
            <v>4.0009573499792256E-3</v>
          </cell>
          <cell r="H18">
            <v>1.435223541854177</v>
          </cell>
          <cell r="I18">
            <v>2.4104647640261603</v>
          </cell>
          <cell r="J18">
            <v>5.5445719391436912</v>
          </cell>
          <cell r="K18">
            <v>7.1709103387697999</v>
          </cell>
          <cell r="L18">
            <v>8.2876902531963879</v>
          </cell>
          <cell r="M18">
            <v>8.5765063489714137</v>
          </cell>
          <cell r="N18">
            <v>8.8819443474228752</v>
          </cell>
          <cell r="O18">
            <v>9.2296657464212917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6.8564119890554196E-7</v>
          </cell>
          <cell r="F19">
            <v>1.8361565327326401E-6</v>
          </cell>
          <cell r="G19">
            <v>2.3304353285187501E-6</v>
          </cell>
          <cell r="H19">
            <v>8.2328455274008495E-3</v>
          </cell>
          <cell r="I19">
            <v>7.5216058988888399E-3</v>
          </cell>
          <cell r="J19">
            <v>3.0285914229287701E-2</v>
          </cell>
          <cell r="K19">
            <v>2.4689201818388001E-2</v>
          </cell>
          <cell r="L19">
            <v>3.7204801127862903E-2</v>
          </cell>
          <cell r="M19">
            <v>4.7546293634743102E-2</v>
          </cell>
          <cell r="N19">
            <v>2.67585657253082E-2</v>
          </cell>
          <cell r="O19">
            <v>4.3491661571348601E-2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2.8755615975161996E-5</v>
          </cell>
          <cell r="E20">
            <v>6.5921674803032945E-5</v>
          </cell>
          <cell r="F20">
            <v>6.7299770166860375E-5</v>
          </cell>
          <cell r="G20">
            <v>2.2602387369001887E-5</v>
          </cell>
          <cell r="H20">
            <v>8.2334498897175899E-3</v>
          </cell>
          <cell r="I20">
            <v>1.41881784208864E-2</v>
          </cell>
          <cell r="J20">
            <v>3.4185949595850397E-2</v>
          </cell>
          <cell r="K20">
            <v>4.5128039753455099E-2</v>
          </cell>
          <cell r="L20">
            <v>5.5269810004832602E-2</v>
          </cell>
          <cell r="M20">
            <v>5.7194782708130699E-2</v>
          </cell>
          <cell r="N20">
            <v>5.92320333527111E-2</v>
          </cell>
          <cell r="O20">
            <v>6.1550023095252301E-2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4.8776877323513317E-2</v>
          </cell>
          <cell r="E21">
            <v>9.8566904459074706E-2</v>
          </cell>
          <cell r="F21">
            <v>6.9430829878416186E-2</v>
          </cell>
          <cell r="G21">
            <v>7.8278864901814599E-2</v>
          </cell>
          <cell r="H21">
            <v>9.882042756417032E-3</v>
          </cell>
          <cell r="I21">
            <v>6.7394950367829522E-4</v>
          </cell>
          <cell r="J21">
            <v>5.8547957653898655E-4</v>
          </cell>
          <cell r="K21">
            <v>4.0953423396205164E-4</v>
          </cell>
          <cell r="L21">
            <v>3.0247898741863695E-3</v>
          </cell>
          <cell r="M21">
            <v>3.2120335763052691E-3</v>
          </cell>
          <cell r="N21">
            <v>2.6371408424876084E-3</v>
          </cell>
          <cell r="O21">
            <v>1.2693638479451084E-3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4.8776877323513317E-2</v>
          </cell>
          <cell r="E22">
            <v>9.8566904459074706E-2</v>
          </cell>
          <cell r="F22">
            <v>6.9430829878416186E-2</v>
          </cell>
          <cell r="G22">
            <v>7.8278864901814599E-2</v>
          </cell>
          <cell r="H22">
            <v>9.882042756417032E-3</v>
          </cell>
          <cell r="I22">
            <v>6.7394950367829522E-4</v>
          </cell>
          <cell r="J22">
            <v>5.8547957653898655E-4</v>
          </cell>
          <cell r="K22">
            <v>4.0953423396205164E-4</v>
          </cell>
          <cell r="L22">
            <v>3.0247898741863695E-3</v>
          </cell>
          <cell r="M22">
            <v>3.2120335763052691E-3</v>
          </cell>
          <cell r="N22">
            <v>2.6371408424876084E-3</v>
          </cell>
          <cell r="O22">
            <v>1.2693638479451084E-3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9.7358967805789199E-6</v>
          </cell>
          <cell r="F23">
            <v>3.0728725333708902E-5</v>
          </cell>
          <cell r="G23">
            <v>6.7989375784871999E-5</v>
          </cell>
          <cell r="H23">
            <v>3.4875336717993502E-5</v>
          </cell>
          <cell r="J23">
            <v>3.7449250464213998E-5</v>
          </cell>
          <cell r="L23">
            <v>2.9627853466511998E-4</v>
          </cell>
          <cell r="M23">
            <v>3.9064049670916201E-5</v>
          </cell>
          <cell r="N23">
            <v>3.3281196355268601E-5</v>
          </cell>
          <cell r="O23">
            <v>5.8530239980838502E-5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4.8860566153045137E-3</v>
          </cell>
          <cell r="E24">
            <v>7.4788480001191067E-3</v>
          </cell>
          <cell r="F24">
            <v>7.233843668315156E-3</v>
          </cell>
          <cell r="G24">
            <v>5.9438031539357635E-3</v>
          </cell>
          <cell r="H24">
            <v>1.0183766439600078E-3</v>
          </cell>
          <cell r="I24">
            <v>6.4278925021349419E-5</v>
          </cell>
          <cell r="J24">
            <v>5.7507598464822597E-5</v>
          </cell>
          <cell r="K24">
            <v>3.1337938136410998E-5</v>
          </cell>
          <cell r="L24">
            <v>3.1637652844454501E-4</v>
          </cell>
          <cell r="M24">
            <v>3.3534258433603602E-4</v>
          </cell>
          <cell r="N24">
            <v>2.74699429047334E-4</v>
          </cell>
          <cell r="O24">
            <v>1.3087548600702301E-4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10.903611929156487</v>
          </cell>
          <cell r="E25">
            <v>12.26818168006958</v>
          </cell>
          <cell r="F25">
            <v>15.454743895650804</v>
          </cell>
          <cell r="G25">
            <v>33.552778057521472</v>
          </cell>
          <cell r="H25">
            <v>53.437526608176519</v>
          </cell>
          <cell r="I25">
            <v>64.043980179332621</v>
          </cell>
          <cell r="J25">
            <v>70.432343033433227</v>
          </cell>
          <cell r="K25">
            <v>74.720444116155576</v>
          </cell>
          <cell r="L25">
            <v>74.678655375227052</v>
          </cell>
          <cell r="M25">
            <v>74.426216101867951</v>
          </cell>
          <cell r="N25">
            <v>74.617733359351362</v>
          </cell>
          <cell r="O25">
            <v>76.306127223646499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0.16817683306086201</v>
          </cell>
          <cell r="I26">
            <v>0.61613003541949796</v>
          </cell>
          <cell r="J26">
            <v>0.79467810632681202</v>
          </cell>
          <cell r="K26">
            <v>0.83070003734868803</v>
          </cell>
          <cell r="L26">
            <v>0.85720383028577896</v>
          </cell>
          <cell r="M26">
            <v>0.88150181811750095</v>
          </cell>
          <cell r="N26">
            <v>0.88185829661354498</v>
          </cell>
          <cell r="O26">
            <v>0.866825002522562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1.2972468422472361E-3</v>
          </cell>
          <cell r="E27">
            <v>4.8778961302541914E-4</v>
          </cell>
          <cell r="F27">
            <v>5.6775984100709625E-4</v>
          </cell>
          <cell r="G27">
            <v>4.8628206467589946E-2</v>
          </cell>
          <cell r="H27">
            <v>4.7340185022570198</v>
          </cell>
          <cell r="I27">
            <v>0.40012996188469507</v>
          </cell>
          <cell r="J27">
            <v>6.2591018609444795</v>
          </cell>
          <cell r="K27">
            <v>0.71961735693783391</v>
          </cell>
          <cell r="L27">
            <v>1.0627321609948883</v>
          </cell>
          <cell r="M27">
            <v>0.89958768107466902</v>
          </cell>
          <cell r="N27">
            <v>0.87960964421819587</v>
          </cell>
          <cell r="O27">
            <v>1.0311546148906661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1.6639000498228929</v>
          </cell>
          <cell r="E28">
            <v>7.5660304895754871E-2</v>
          </cell>
          <cell r="F28">
            <v>0.19560297403835597</v>
          </cell>
          <cell r="G28">
            <v>6.9219208961809784</v>
          </cell>
          <cell r="H28">
            <v>18.185028832138521</v>
          </cell>
          <cell r="I28">
            <v>29.526140739369108</v>
          </cell>
          <cell r="J28">
            <v>29.160321644803933</v>
          </cell>
          <cell r="K28">
            <v>34.595576730677166</v>
          </cell>
          <cell r="L28">
            <v>32.47127536900441</v>
          </cell>
          <cell r="M28">
            <v>31.919964067195515</v>
          </cell>
          <cell r="N28">
            <v>32.512450873291684</v>
          </cell>
          <cell r="O28">
            <v>35.058702018375172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1.1949205814411423</v>
          </cell>
          <cell r="E29">
            <v>6.0346720011575518E-2</v>
          </cell>
          <cell r="F29">
            <v>0.13198880589853934</v>
          </cell>
          <cell r="G29">
            <v>2.2492709250631044</v>
          </cell>
          <cell r="H29">
            <v>5.8519971757316993</v>
          </cell>
          <cell r="I29">
            <v>9.7663727951972632</v>
          </cell>
          <cell r="J29">
            <v>10.226688366737637</v>
          </cell>
          <cell r="K29">
            <v>14.055144345917958</v>
          </cell>
          <cell r="L29">
            <v>15.640553177668629</v>
          </cell>
          <cell r="M29">
            <v>16.224323551915106</v>
          </cell>
          <cell r="N29">
            <v>16.045697691945065</v>
          </cell>
          <cell r="O29">
            <v>15.281020808163827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8.043494051050196</v>
          </cell>
          <cell r="E30">
            <v>12.131690466913366</v>
          </cell>
          <cell r="F30">
            <v>15.126586370268011</v>
          </cell>
          <cell r="G30">
            <v>24.332958789905387</v>
          </cell>
          <cell r="H30">
            <v>24.834659506497573</v>
          </cell>
          <cell r="I30">
            <v>24.967465998774877</v>
          </cell>
          <cell r="J30">
            <v>25.580909296627194</v>
          </cell>
          <cell r="K30">
            <v>26.180807287385171</v>
          </cell>
          <cell r="L30">
            <v>26.361297774181303</v>
          </cell>
          <cell r="M30">
            <v>26.263842140266146</v>
          </cell>
          <cell r="N30">
            <v>26.061834085376109</v>
          </cell>
          <cell r="O30">
            <v>25.802075991611563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4.7439369713305021E-2</v>
          </cell>
          <cell r="E31">
            <v>0.15573242798721429</v>
          </cell>
          <cell r="F31">
            <v>1.2046602983194294</v>
          </cell>
          <cell r="G31">
            <v>3.6031191666795626</v>
          </cell>
          <cell r="H31">
            <v>9.5753030834087038</v>
          </cell>
          <cell r="I31">
            <v>7.3783633506587831</v>
          </cell>
          <cell r="J31">
            <v>7.4279322568822144</v>
          </cell>
          <cell r="K31">
            <v>2.7304499385140519</v>
          </cell>
          <cell r="L31">
            <v>1.6534961284776988</v>
          </cell>
          <cell r="M31">
            <v>4.8670930845781078E-3</v>
          </cell>
          <cell r="N31">
            <v>4.4031385569452E-3</v>
          </cell>
          <cell r="O31">
            <v>2.4254611383092693E-3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4.7439369713305021E-2</v>
          </cell>
          <cell r="E32">
            <v>0.15573242798721429</v>
          </cell>
          <cell r="F32">
            <v>1.2046602983194294</v>
          </cell>
          <cell r="G32">
            <v>3.6031191666795626</v>
          </cell>
          <cell r="H32">
            <v>9.5753030834087038</v>
          </cell>
          <cell r="I32">
            <v>7.3783633506587831</v>
          </cell>
          <cell r="J32">
            <v>7.4279322568822144</v>
          </cell>
          <cell r="K32">
            <v>2.7304499385140519</v>
          </cell>
          <cell r="L32">
            <v>1.6534961284776988</v>
          </cell>
          <cell r="M32">
            <v>4.8670930845781078E-3</v>
          </cell>
          <cell r="N32">
            <v>4.4031385569452E-3</v>
          </cell>
          <cell r="O32">
            <v>2.4254611383092693E-3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1.08102581943467E-4</v>
          </cell>
          <cell r="F33">
            <v>7.36618982840819E-2</v>
          </cell>
          <cell r="G33">
            <v>0.185454875393223</v>
          </cell>
          <cell r="H33">
            <v>0.47762924885218899</v>
          </cell>
          <cell r="J33">
            <v>0.224349409082369</v>
          </cell>
          <cell r="L33">
            <v>3.79000289793261E-4</v>
          </cell>
          <cell r="M33">
            <v>8.9698092982406206E-5</v>
          </cell>
          <cell r="N33">
            <v>7.4913597802339402E-5</v>
          </cell>
          <cell r="O33">
            <v>6.9402914013426303E-5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4.0687893637114227E-3</v>
          </cell>
          <cell r="E34">
            <v>1.0709858043734229E-2</v>
          </cell>
          <cell r="F34">
            <v>8.2835841100756008E-2</v>
          </cell>
          <cell r="G34">
            <v>0.24774535547573356</v>
          </cell>
          <cell r="H34">
            <v>0.65837744094770112</v>
          </cell>
          <cell r="I34">
            <v>0.50732075011550581</v>
          </cell>
          <cell r="J34">
            <v>0.51074233160053395</v>
          </cell>
          <cell r="K34">
            <v>0.18773801386177399</v>
          </cell>
          <cell r="L34">
            <v>0.120781223892741</v>
          </cell>
          <cell r="M34">
            <v>4.6869838277566699E-4</v>
          </cell>
          <cell r="N34">
            <v>4.2346370006911299E-4</v>
          </cell>
          <cell r="O34">
            <v>2.3401460479817199E-4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1.2324263573045882E-5</v>
          </cell>
          <cell r="E35">
            <v>1.9235082108109346E-4</v>
          </cell>
          <cell r="F35">
            <v>2.7289799366403823E-4</v>
          </cell>
          <cell r="G35">
            <v>4.0533281821841761E-4</v>
          </cell>
          <cell r="H35">
            <v>4.0521766935283914E-4</v>
          </cell>
          <cell r="I35">
            <v>2.2421734273259724E-4</v>
          </cell>
          <cell r="J35">
            <v>7.1178906338630131E-4</v>
          </cell>
          <cell r="K35">
            <v>5.4578513114846483E-4</v>
          </cell>
          <cell r="L35">
            <v>3.0081855202428206E-3</v>
          </cell>
          <cell r="M35">
            <v>1.4699058661429796E-4</v>
          </cell>
          <cell r="N35">
            <v>9.2045589099033949E-5</v>
          </cell>
          <cell r="O35">
            <v>8.9593576919373393E-5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1.2324263573045882E-5</v>
          </cell>
          <cell r="E36">
            <v>1.9235082108109346E-4</v>
          </cell>
          <cell r="F36">
            <v>2.7289799366403823E-4</v>
          </cell>
          <cell r="G36">
            <v>4.0533281821841761E-4</v>
          </cell>
          <cell r="H36">
            <v>4.0521766935283914E-4</v>
          </cell>
          <cell r="I36">
            <v>2.2421734273259724E-4</v>
          </cell>
          <cell r="J36">
            <v>7.1178906338630131E-4</v>
          </cell>
          <cell r="K36">
            <v>5.4578513114846483E-4</v>
          </cell>
          <cell r="L36">
            <v>3.0081855202428206E-3</v>
          </cell>
          <cell r="M36">
            <v>1.4699058661429796E-4</v>
          </cell>
          <cell r="N36">
            <v>9.2045589099033949E-5</v>
          </cell>
          <cell r="O36">
            <v>8.9593576919373393E-5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1.9984317642572402E-5</v>
          </cell>
          <cell r="F37">
            <v>1.99289760479016E-5</v>
          </cell>
          <cell r="G37">
            <v>2.82635591867763E-5</v>
          </cell>
          <cell r="H37">
            <v>2.06021617772045E-5</v>
          </cell>
          <cell r="J37">
            <v>9.8388637492608202E-5</v>
          </cell>
          <cell r="L37">
            <v>4.0322885845569899E-4</v>
          </cell>
          <cell r="M37">
            <v>3.8500241501558203E-6</v>
          </cell>
          <cell r="N37">
            <v>3.4284505438086701E-6</v>
          </cell>
          <cell r="O37">
            <v>4.9039599780917297E-6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2.1238263405804E-5</v>
          </cell>
          <cell r="F38">
            <v>3.9773274571164701E-5</v>
          </cell>
          <cell r="G38">
            <v>6.0327938903805303E-5</v>
          </cell>
          <cell r="H38">
            <v>5.9452829079746269E-5</v>
          </cell>
          <cell r="I38">
            <v>3.2742701259725011E-5</v>
          </cell>
          <cell r="J38">
            <v>1.071317051361472E-4</v>
          </cell>
          <cell r="K38">
            <v>8.2332676805253806E-5</v>
          </cell>
          <cell r="L38">
            <v>4.56031363172906E-4</v>
          </cell>
          <cell r="M38">
            <v>2.0862551428880982E-5</v>
          </cell>
          <cell r="N38">
            <v>1.2582790417717032E-5</v>
          </cell>
          <cell r="O38">
            <v>1.2161777258534969E-5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9.0627387375488713E-2</v>
          </cell>
          <cell r="E39">
            <v>0.1586332187630887</v>
          </cell>
          <cell r="F39">
            <v>0.15231272622750705</v>
          </cell>
          <cell r="G39">
            <v>0.12395465888885676</v>
          </cell>
          <cell r="H39">
            <v>2.475060034550234E-2</v>
          </cell>
          <cell r="I39">
            <v>1.6205109343382254E-3</v>
          </cell>
          <cell r="J39">
            <v>1.0557993618797235E-3</v>
          </cell>
          <cell r="K39">
            <v>5.6635286732908702E-4</v>
          </cell>
          <cell r="L39">
            <v>0.95932593658204868</v>
          </cell>
          <cell r="M39">
            <v>2.4880508210682808</v>
          </cell>
          <cell r="N39">
            <v>2.392045972188602</v>
          </cell>
          <cell r="O39">
            <v>2.0272675754325729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9.0627387375488713E-2</v>
          </cell>
          <cell r="E40">
            <v>0.1586332187630887</v>
          </cell>
          <cell r="F40">
            <v>0.15231272622750705</v>
          </cell>
          <cell r="G40">
            <v>0.12395465888885676</v>
          </cell>
          <cell r="H40">
            <v>2.475060034550234E-2</v>
          </cell>
          <cell r="I40">
            <v>1.6205109343382254E-3</v>
          </cell>
          <cell r="J40">
            <v>1.0557993618797235E-3</v>
          </cell>
          <cell r="K40">
            <v>5.6635286732908702E-4</v>
          </cell>
          <cell r="L40">
            <v>0.95932593658204868</v>
          </cell>
          <cell r="M40">
            <v>2.4880508210682808</v>
          </cell>
          <cell r="N40">
            <v>2.392045972188602</v>
          </cell>
          <cell r="O40">
            <v>2.0272675754325729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3.5578573247555202E-5</v>
          </cell>
          <cell r="F41">
            <v>5.12575727520476E-5</v>
          </cell>
          <cell r="G41">
            <v>1.6964398118246801E-4</v>
          </cell>
          <cell r="H41">
            <v>6.1478054658194796E-5</v>
          </cell>
          <cell r="J41">
            <v>5.4098093442598802E-5</v>
          </cell>
          <cell r="L41">
            <v>0.107872033611187</v>
          </cell>
          <cell r="M41">
            <v>0.17198630409038801</v>
          </cell>
          <cell r="N41">
            <v>2.33980046409498E-2</v>
          </cell>
          <cell r="O41">
            <v>3.2649920521553903E-2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7.2627777665517776E-3</v>
          </cell>
          <cell r="E42">
            <v>1.2493703477598065E-2</v>
          </cell>
          <cell r="F42">
            <v>1.20259059109979E-2</v>
          </cell>
          <cell r="G42">
            <v>9.7725856808976181E-3</v>
          </cell>
          <cell r="H42">
            <v>1.9947688407944237E-3</v>
          </cell>
          <cell r="I42">
            <v>1.3563716700309926E-4</v>
          </cell>
          <cell r="J42">
            <v>8.9939560940008006E-5</v>
          </cell>
          <cell r="K42">
            <v>4.5269870146586102E-5</v>
          </cell>
          <cell r="L42">
            <v>0.107901066585999</v>
          </cell>
          <cell r="M42">
            <v>0.27985833770157398</v>
          </cell>
          <cell r="N42">
            <v>0.269059430882505</v>
          </cell>
          <cell r="O42">
            <v>0.22803422925289199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2.7670023472985313E-6</v>
          </cell>
          <cell r="E43">
            <v>1.8374693886916773E-4</v>
          </cell>
          <cell r="F43">
            <v>6.3583753713013181E-4</v>
          </cell>
          <cell r="G43">
            <v>1.7853758162425298E-3</v>
          </cell>
          <cell r="H43">
            <v>1.644491763794518E-3</v>
          </cell>
          <cell r="I43">
            <v>9.3510226281871085E-4</v>
          </cell>
          <cell r="J43">
            <v>2.8091336328514636E-3</v>
          </cell>
          <cell r="K43">
            <v>2.2458439566310565E-3</v>
          </cell>
          <cell r="L43">
            <v>1.645169069428049E-3</v>
          </cell>
          <cell r="M43">
            <v>2.5296945132450432E-4</v>
          </cell>
          <cell r="N43">
            <v>2.231206526405707E-4</v>
          </cell>
          <cell r="O43">
            <v>1.3959568384542143E-4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2.7670023472985313E-6</v>
          </cell>
          <cell r="E44">
            <v>1.8374693886916773E-4</v>
          </cell>
          <cell r="F44">
            <v>6.3583753713013181E-4</v>
          </cell>
          <cell r="G44">
            <v>1.7853758162425298E-3</v>
          </cell>
          <cell r="H44">
            <v>1.644491763794518E-3</v>
          </cell>
          <cell r="I44">
            <v>9.3510226281871085E-4</v>
          </cell>
          <cell r="J44">
            <v>2.8091336328514636E-3</v>
          </cell>
          <cell r="K44">
            <v>2.2458439566310565E-3</v>
          </cell>
          <cell r="L44">
            <v>1.645169069428049E-3</v>
          </cell>
          <cell r="M44">
            <v>2.5296945132450432E-4</v>
          </cell>
          <cell r="N44">
            <v>2.231206526405707E-4</v>
          </cell>
          <cell r="O44">
            <v>1.3959568384542143E-4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1.4031163006361999E-5</v>
          </cell>
          <cell r="F45">
            <v>3.8313141566044102E-5</v>
          </cell>
          <cell r="G45">
            <v>1.2779230962366199E-4</v>
          </cell>
          <cell r="H45">
            <v>3.4827701572841499E-5</v>
          </cell>
          <cell r="J45">
            <v>2.81639711582468E-4</v>
          </cell>
          <cell r="L45">
            <v>1.9696078837610101E-5</v>
          </cell>
          <cell r="M45">
            <v>3.9419162496355698E-6</v>
          </cell>
          <cell r="N45">
            <v>3.3689477249321301E-6</v>
          </cell>
          <cell r="O45">
            <v>5.1719820529341997E-6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1.4094677597230664E-5</v>
          </cell>
          <cell r="F46">
            <v>5.1087923736309816E-5</v>
          </cell>
          <cell r="G46">
            <v>1.6505764837463128E-4</v>
          </cell>
          <cell r="H46">
            <v>1.6017488806096967E-4</v>
          </cell>
          <cell r="I46">
            <v>9.2148235907081683E-5</v>
          </cell>
          <cell r="J46">
            <v>2.9177740214617E-4</v>
          </cell>
          <cell r="K46">
            <v>2.3567915909991399E-4</v>
          </cell>
          <cell r="L46">
            <v>1.7084444899878099E-4</v>
          </cell>
          <cell r="M46">
            <v>2.3637995087245701E-5</v>
          </cell>
          <cell r="N46">
            <v>2.0706695124023271E-5</v>
          </cell>
          <cell r="O46">
            <v>1.24828460275019E-5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0.24502240002288983</v>
          </cell>
          <cell r="J47">
            <v>0.25420934834502357</v>
          </cell>
          <cell r="K47">
            <v>0.26339757821437204</v>
          </cell>
          <cell r="L47">
            <v>0.27583394763004804</v>
          </cell>
          <cell r="M47">
            <v>0.28824041238882864</v>
          </cell>
          <cell r="N47">
            <v>0.3006167304859067</v>
          </cell>
          <cell r="O47">
            <v>0.31296022540702667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9.7091937120471137</v>
          </cell>
          <cell r="J48">
            <v>10.080527135507204</v>
          </cell>
          <cell r="K48">
            <v>10.452449553115963</v>
          </cell>
          <cell r="L48">
            <v>10.945964052461392</v>
          </cell>
          <cell r="M48">
            <v>11.438291840373422</v>
          </cell>
          <cell r="N48">
            <v>11.929423313335327</v>
          </cell>
          <cell r="O48">
            <v>12.419252258790346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4.4019857820047498E-5</v>
          </cell>
          <cell r="E49">
            <v>5.4053094649314298E-5</v>
          </cell>
          <cell r="F49">
            <v>8.1080471332481606E-5</v>
          </cell>
          <cell r="G49">
            <v>1.3513434108212299E-4</v>
          </cell>
          <cell r="H49">
            <v>1.33442052067821E-4</v>
          </cell>
          <cell r="I49">
            <v>1.3342157553589999E-4</v>
          </cell>
          <cell r="J49">
            <v>9.86462311724598E-5</v>
          </cell>
          <cell r="K49">
            <v>1.49482567547318E-3</v>
          </cell>
          <cell r="L49">
            <v>9.7797713339967205E-4</v>
          </cell>
          <cell r="M49">
            <v>2.5671457957999902E-4</v>
          </cell>
          <cell r="N49">
            <v>2.6358050306280302E-4</v>
          </cell>
          <cell r="O49">
            <v>2.6873411439273001E-4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2.0938223556852273E-3</v>
          </cell>
          <cell r="E50">
            <v>2.1478754503345418E-3</v>
          </cell>
          <cell r="F50">
            <v>2.228955921667023E-3</v>
          </cell>
          <cell r="G50">
            <v>2.3640902627491459E-3</v>
          </cell>
          <cell r="H50">
            <v>2.497532314816967E-3</v>
          </cell>
          <cell r="I50">
            <v>2.6309538903528671E-3</v>
          </cell>
          <cell r="J50">
            <v>2.7296001215253258E-3</v>
          </cell>
          <cell r="K50">
            <v>2.8282727037289772E-3</v>
          </cell>
          <cell r="L50">
            <v>2.9618028546757299E-3</v>
          </cell>
          <cell r="M50">
            <v>3.09502724722903E-3</v>
          </cell>
          <cell r="N50">
            <v>3.2279140675149998E-3</v>
          </cell>
          <cell r="O50">
            <v>3.3604782370808498E-3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5.2219546787142252E-5</v>
          </cell>
          <cell r="E51">
            <v>0.47662185964298992</v>
          </cell>
          <cell r="F51">
            <v>0.98535766429050964</v>
          </cell>
          <cell r="G51">
            <v>5.4989447328023937</v>
          </cell>
          <cell r="H51">
            <v>7.6823907386936066</v>
          </cell>
          <cell r="I51">
            <v>5.3296160571122231</v>
          </cell>
          <cell r="J51">
            <v>5.1762413838257197</v>
          </cell>
          <cell r="K51">
            <v>1.89975586754098</v>
          </cell>
          <cell r="L51">
            <v>1.2916282713537952</v>
          </cell>
          <cell r="M51">
            <v>3.7159683161293474E-4</v>
          </cell>
          <cell r="N51">
            <v>3.1910393861481982E-4</v>
          </cell>
          <cell r="O51">
            <v>1.7151183705508598E-4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5.2219546787142252E-5</v>
          </cell>
          <cell r="E52">
            <v>0.47662185964298992</v>
          </cell>
          <cell r="F52">
            <v>0.98535766429050964</v>
          </cell>
          <cell r="G52">
            <v>5.4989447328023937</v>
          </cell>
          <cell r="H52">
            <v>7.6823907386936066</v>
          </cell>
          <cell r="I52">
            <v>5.3296160571122231</v>
          </cell>
          <cell r="J52">
            <v>5.1762413838257197</v>
          </cell>
          <cell r="K52">
            <v>1.89975586754098</v>
          </cell>
          <cell r="L52">
            <v>1.2916282713537952</v>
          </cell>
          <cell r="M52">
            <v>3.7159683161293474E-4</v>
          </cell>
          <cell r="N52">
            <v>3.1910393861481982E-4</v>
          </cell>
          <cell r="O52">
            <v>1.7151183705508598E-4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3.3209692808595301E-2</v>
          </cell>
          <cell r="F53">
            <v>3.7353747359030798E-2</v>
          </cell>
          <cell r="G53">
            <v>0.33843982491241498</v>
          </cell>
          <cell r="H53">
            <v>0.240138353486994</v>
          </cell>
          <cell r="J53">
            <v>0.22197329313021799</v>
          </cell>
          <cell r="L53">
            <v>2.3820557521310601E-5</v>
          </cell>
          <cell r="M53">
            <v>4.4553660740694102E-6</v>
          </cell>
          <cell r="N53">
            <v>3.8316939651805401E-6</v>
          </cell>
          <cell r="O53">
            <v>5.59221851131716E-6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3.2771592551297475E-2</v>
          </cell>
          <cell r="F54">
            <v>6.7752367102740074E-2</v>
          </cell>
          <cell r="G54">
            <v>0.37809371838943318</v>
          </cell>
          <cell r="H54">
            <v>0.52822456987811306</v>
          </cell>
          <cell r="I54">
            <v>0.36645691905804961</v>
          </cell>
          <cell r="J54">
            <v>0.36154115981780899</v>
          </cell>
          <cell r="K54">
            <v>0.185749654314108</v>
          </cell>
          <cell r="L54">
            <v>0.11915084737993099</v>
          </cell>
          <cell r="M54">
            <v>2.8275923595379998E-5</v>
          </cell>
          <cell r="N54">
            <v>2.454291753528682E-5</v>
          </cell>
          <cell r="O54">
            <v>1.38792785505671E-5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3.0959539111320247E-3</v>
          </cell>
          <cell r="E55">
            <v>9.3551944864913947E-3</v>
          </cell>
          <cell r="F55">
            <v>9.5497311430044786E-3</v>
          </cell>
          <cell r="G55">
            <v>3.2419076910896114E-2</v>
          </cell>
          <cell r="H55">
            <v>2.2710749100661013E-2</v>
          </cell>
          <cell r="I55">
            <v>1.1923109963402009E-2</v>
          </cell>
          <cell r="J55">
            <v>5.7082507260132059E-3</v>
          </cell>
          <cell r="K55">
            <v>3.8650914754657754E-3</v>
          </cell>
          <cell r="L55">
            <v>0.52992910502883794</v>
          </cell>
          <cell r="M55">
            <v>1.742287569443203</v>
          </cell>
          <cell r="N55">
            <v>1.6749191543823003</v>
          </cell>
          <cell r="O55">
            <v>1.4185439175426471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3.0959539111320247E-3</v>
          </cell>
          <cell r="E56">
            <v>9.3551944864913947E-3</v>
          </cell>
          <cell r="F56">
            <v>9.5497311430044786E-3</v>
          </cell>
          <cell r="G56">
            <v>3.2419076910896114E-2</v>
          </cell>
          <cell r="H56">
            <v>2.2710749100661013E-2</v>
          </cell>
          <cell r="I56">
            <v>1.1923109963402009E-2</v>
          </cell>
          <cell r="J56">
            <v>5.7082507260132059E-3</v>
          </cell>
          <cell r="K56">
            <v>3.8650914754657754E-3</v>
          </cell>
          <cell r="L56">
            <v>0.52992910502883794</v>
          </cell>
          <cell r="M56">
            <v>1.742287569443203</v>
          </cell>
          <cell r="N56">
            <v>1.6749191543823003</v>
          </cell>
          <cell r="O56">
            <v>1.4185439175426471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5.92683828125323E-5</v>
          </cell>
          <cell r="F57">
            <v>5.6843422801128199E-5</v>
          </cell>
          <cell r="G57">
            <v>2.0759547559633302E-3</v>
          </cell>
          <cell r="H57">
            <v>5.7633249545822098E-5</v>
          </cell>
          <cell r="J57">
            <v>5.1623950347169298E-4</v>
          </cell>
          <cell r="L57">
            <v>5.9320823995828803E-2</v>
          </cell>
          <cell r="M57">
            <v>0.11312835746132099</v>
          </cell>
          <cell r="N57">
            <v>1.2228978375278801E-2</v>
          </cell>
          <cell r="O57">
            <v>3.41978988927676E-2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2.59090873139377E-4</v>
          </cell>
          <cell r="E58">
            <v>7.3854643152663742E-4</v>
          </cell>
          <cell r="F58">
            <v>7.6386119087124298E-4</v>
          </cell>
          <cell r="G58">
            <v>2.5658646094441238E-3</v>
          </cell>
          <cell r="H58">
            <v>1.8270970717991083E-3</v>
          </cell>
          <cell r="I58">
            <v>9.9861068739019948E-4</v>
          </cell>
          <cell r="J58">
            <v>5.3098290360917299E-4</v>
          </cell>
          <cell r="K58">
            <v>4.3199480424386199E-4</v>
          </cell>
          <cell r="L58">
            <v>5.9597875691145899E-2</v>
          </cell>
          <cell r="M58">
            <v>0.17244916921450101</v>
          </cell>
          <cell r="N58">
            <v>0.16587207850733782</v>
          </cell>
          <cell r="O58">
            <v>0.15955471967395143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1.0097543992489901E-8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1.0097543992489901E-8</v>
          </cell>
          <cell r="H60">
            <v>1.0097543992489901E-8</v>
          </cell>
          <cell r="I60">
            <v>2.1204533183904E-9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2.1163429424808915E-4</v>
          </cell>
          <cell r="E61">
            <v>3.3851940971175976E-4</v>
          </cell>
          <cell r="F61">
            <v>3.5593177540239369E-4</v>
          </cell>
          <cell r="G61">
            <v>3.5367383701705055E-4</v>
          </cell>
          <cell r="H61">
            <v>2.6843385040555733E-4</v>
          </cell>
          <cell r="I61">
            <v>1.3450738173707239E-4</v>
          </cell>
          <cell r="J61">
            <v>1.1730694363189354E-4</v>
          </cell>
          <cell r="K61">
            <v>4.8585289803217607E-5</v>
          </cell>
          <cell r="L61">
            <v>3.6654599413183921E-4</v>
          </cell>
          <cell r="M61">
            <v>6.437981356914224E-4</v>
          </cell>
          <cell r="N61">
            <v>7.9642308217914022E-4</v>
          </cell>
          <cell r="O61">
            <v>1.0154796739587674E-3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2.1884323447713499E-2</v>
          </cell>
          <cell r="E62">
            <v>3.5005046236867704E-2</v>
          </cell>
          <cell r="F62">
            <v>3.6805594886686298E-2</v>
          </cell>
          <cell r="G62">
            <v>3.6572109788605041E-2</v>
          </cell>
          <cell r="H62">
            <v>2.7757756499067011E-2</v>
          </cell>
          <cell r="I62">
            <v>1.3487355260383745E-2</v>
          </cell>
          <cell r="J62">
            <v>1.1129403561974689E-2</v>
          </cell>
          <cell r="K62">
            <v>4.3706196287003705E-3</v>
          </cell>
          <cell r="L62">
            <v>3.158839860212468E-2</v>
          </cell>
          <cell r="M62">
            <v>5.1400863579130998E-2</v>
          </cell>
          <cell r="N62">
            <v>6.1197895425179602E-2</v>
          </cell>
          <cell r="O62">
            <v>7.5135736433103006E-2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2.9653554807199925E-4</v>
          </cell>
          <cell r="E63">
            <v>4.7432311974075417E-4</v>
          </cell>
          <cell r="F63">
            <v>4.9872079792257797E-4</v>
          </cell>
          <cell r="G63">
            <v>4.9555704320603097E-4</v>
          </cell>
          <cell r="H63">
            <v>3.7612136177597667E-4</v>
          </cell>
          <cell r="I63">
            <v>1.8275549133311327E-4</v>
          </cell>
          <cell r="J63">
            <v>1.5080492631402027E-4</v>
          </cell>
          <cell r="K63">
            <v>5.9222488193771951E-5</v>
          </cell>
          <cell r="L63">
            <v>4.2802708132960254E-4</v>
          </cell>
          <cell r="M63">
            <v>6.9648866638388871E-4</v>
          </cell>
          <cell r="N63">
            <v>8.2923977540893742E-4</v>
          </cell>
          <cell r="O63">
            <v>1.0180994096626436E-3</v>
          </cell>
        </row>
        <row r="64">
          <cell r="A64" t="str">
            <v>T-Plg-GSL-mix_S2</v>
          </cell>
          <cell r="B64" t="str">
            <v>VAR_fout</v>
          </cell>
          <cell r="C64" t="str">
            <v>CO2_T</v>
          </cell>
          <cell r="D64">
            <v>6.06995548166954</v>
          </cell>
          <cell r="E64">
            <v>12.35667456305157</v>
          </cell>
          <cell r="F64">
            <v>8.6423185621974206</v>
          </cell>
          <cell r="G64">
            <v>9.7278556884410392</v>
          </cell>
          <cell r="H64">
            <v>0.92247231405154051</v>
          </cell>
          <cell r="I64">
            <v>5.3150359008199186E-2</v>
          </cell>
          <cell r="J64">
            <v>4.0058681043722601E-2</v>
          </cell>
          <cell r="K64">
            <v>2.217652639117423E-2</v>
          </cell>
          <cell r="L64">
            <v>0.1398384043561626</v>
          </cell>
          <cell r="M64">
            <v>0.131087223019968</v>
          </cell>
          <cell r="N64">
            <v>0.10351850428115061</v>
          </cell>
          <cell r="O64">
            <v>4.8508043828871597E-2</v>
          </cell>
        </row>
        <row r="65">
          <cell r="A65" t="str">
            <v>T-Plg-GSL-mix_S2</v>
          </cell>
          <cell r="B65" t="str">
            <v>VAR_fout</v>
          </cell>
          <cell r="C65" t="str">
            <v>T-PEVmix-ELC_GSL_S2</v>
          </cell>
          <cell r="D65">
            <v>4.8199076921288365E-2</v>
          </cell>
          <cell r="E65">
            <v>9.8119386469048026E-2</v>
          </cell>
          <cell r="F65">
            <v>6.8625178292585978E-2</v>
          </cell>
          <cell r="G65">
            <v>7.7244992326928608E-2</v>
          </cell>
          <cell r="H65">
            <v>7.3249818976431303E-3</v>
          </cell>
          <cell r="I65">
            <v>4.3858255365252234E-4</v>
          </cell>
          <cell r="J65">
            <v>3.4969388058671215E-4</v>
          </cell>
          <cell r="K65">
            <v>2.0423177692899575E-4</v>
          </cell>
          <cell r="L65">
            <v>1.3682771888727735E-3</v>
          </cell>
          <cell r="M65">
            <v>1.365975708159006E-3</v>
          </cell>
          <cell r="N65">
            <v>1.1229126717397931E-3</v>
          </cell>
          <cell r="O65">
            <v>5.4240151120867714E-4</v>
          </cell>
        </row>
        <row r="66">
          <cell r="A66" t="str">
            <v>T-Plg-GSL-mix_S2</v>
          </cell>
          <cell r="B66" t="str">
            <v>VAR_fin</v>
          </cell>
          <cell r="C66" t="str">
            <v>TGSL</v>
          </cell>
          <cell r="D66">
            <v>8.2248719263815023E-2</v>
          </cell>
          <cell r="E66">
            <v>0.16743461467549559</v>
          </cell>
          <cell r="F66">
            <v>0.1171045875636509</v>
          </cell>
          <cell r="G66">
            <v>0.1318137627160032</v>
          </cell>
          <cell r="H66">
            <v>1.2499624851646898E-2</v>
          </cell>
          <cell r="I66">
            <v>7.2019456650676431E-4</v>
          </cell>
          <cell r="J66">
            <v>5.4280055614800273E-4</v>
          </cell>
          <cell r="K66">
            <v>3.0049493754978661E-4</v>
          </cell>
          <cell r="L66">
            <v>1.8948293273192709E-3</v>
          </cell>
          <cell r="M66">
            <v>1.7762496344169126E-3</v>
          </cell>
          <cell r="N66">
            <v>1.4026897599071892E-3</v>
          </cell>
          <cell r="O66">
            <v>6.5729056678687768E-4</v>
          </cell>
        </row>
        <row r="67">
          <cell r="A67" t="str">
            <v>T_B_u-FCLH2O-S3</v>
          </cell>
          <cell r="B67" t="str">
            <v>VAR_fout</v>
          </cell>
          <cell r="C67" t="str">
            <v>TPBSu</v>
          </cell>
          <cell r="I67">
            <v>4.25573830949455E-8</v>
          </cell>
          <cell r="J67">
            <v>4.4552355435725704E-8</v>
          </cell>
        </row>
        <row r="68">
          <cell r="A68" t="str">
            <v>T_B_u-FCLH2O-S3</v>
          </cell>
          <cell r="B68" t="str">
            <v>VAR_fin</v>
          </cell>
          <cell r="C68" t="str">
            <v>TH2O</v>
          </cell>
          <cell r="I68">
            <v>3.5032777958437362E-7</v>
          </cell>
          <cell r="J68">
            <v>3.2233049265948666E-7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  <cell r="J69">
            <v>-7.7678697931740397E-9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3.1684634879167017E-5</v>
          </cell>
          <cell r="F70">
            <v>4.6781376206440144E-5</v>
          </cell>
          <cell r="G70">
            <v>2.5781019447403613E-4</v>
          </cell>
          <cell r="H70">
            <v>4.5167370957718866E-4</v>
          </cell>
          <cell r="I70">
            <v>3.4307527129039605E-4</v>
          </cell>
          <cell r="J70">
            <v>8.2932306384095387E-4</v>
          </cell>
          <cell r="K70">
            <v>8.2236318568508656E-4</v>
          </cell>
          <cell r="L70">
            <v>4.2082819884070536E-3</v>
          </cell>
          <cell r="M70">
            <v>4.3400059802415356E-3</v>
          </cell>
          <cell r="N70">
            <v>3.7953348612602632E-3</v>
          </cell>
          <cell r="O70">
            <v>3.0928360166763858E-3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3.168463487916701E-5</v>
          </cell>
          <cell r="F71">
            <v>4.6781376206440144E-5</v>
          </cell>
          <cell r="G71">
            <v>2.5781019447403608E-4</v>
          </cell>
          <cell r="H71">
            <v>4.5167370957718866E-4</v>
          </cell>
          <cell r="I71">
            <v>3.43075271290396E-4</v>
          </cell>
          <cell r="J71">
            <v>8.2932306384095377E-4</v>
          </cell>
          <cell r="K71">
            <v>8.2236318568508656E-4</v>
          </cell>
          <cell r="L71">
            <v>4.2082819884070536E-3</v>
          </cell>
          <cell r="M71">
            <v>4.3400059802415347E-3</v>
          </cell>
          <cell r="N71">
            <v>3.7953348612602624E-3</v>
          </cell>
          <cell r="O71">
            <v>3.0928360166763858E-3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3.2335069849589052E-5</v>
          </cell>
          <cell r="F72">
            <v>4.8828580674238423E-5</v>
          </cell>
          <cell r="G72">
            <v>2.5894324974829797E-4</v>
          </cell>
          <cell r="H72">
            <v>4.5246136684604988E-4</v>
          </cell>
          <cell r="I72">
            <v>3.4383269844548778E-4</v>
          </cell>
          <cell r="J72">
            <v>8.3008715407320067E-4</v>
          </cell>
          <cell r="K72">
            <v>8.2312769886530601E-4</v>
          </cell>
          <cell r="L72">
            <v>4.2093743237329685E-3</v>
          </cell>
          <cell r="M72">
            <v>4.3423478888526667E-3</v>
          </cell>
          <cell r="N72">
            <v>3.7966893482903876E-3</v>
          </cell>
          <cell r="O72">
            <v>3.0962185750461955E-3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3.2335069849589052E-5</v>
          </cell>
          <cell r="F73">
            <v>4.8828580674238423E-5</v>
          </cell>
          <cell r="G73">
            <v>2.5894324974829797E-4</v>
          </cell>
          <cell r="H73">
            <v>4.5246136684604988E-4</v>
          </cell>
          <cell r="I73">
            <v>3.4383269844548778E-4</v>
          </cell>
          <cell r="J73">
            <v>8.3008715407320067E-4</v>
          </cell>
          <cell r="K73">
            <v>8.2312769886530601E-4</v>
          </cell>
          <cell r="L73">
            <v>4.2093743237329685E-3</v>
          </cell>
          <cell r="M73">
            <v>4.3423478888526667E-3</v>
          </cell>
          <cell r="N73">
            <v>3.7966893482903876E-3</v>
          </cell>
          <cell r="O73">
            <v>3.0962185750461955E-3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1.7101093304225899E-3</v>
          </cell>
          <cell r="F74">
            <v>1.7388239105970401E-3</v>
          </cell>
          <cell r="G74">
            <v>2.14064726020816E-3</v>
          </cell>
          <cell r="H74">
            <v>1.8732171689604599E-3</v>
          </cell>
          <cell r="J74">
            <v>4.7850288869361098E-3</v>
          </cell>
          <cell r="L74">
            <v>2.10222226432582E-2</v>
          </cell>
          <cell r="M74">
            <v>4.0712626128580403E-3</v>
          </cell>
          <cell r="N74">
            <v>3.5256984581394099E-3</v>
          </cell>
          <cell r="O74">
            <v>6.0232982254191398E-3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1.7101093304225899E-3</v>
          </cell>
          <cell r="F75">
            <v>3.4481965630555052E-3</v>
          </cell>
          <cell r="G75">
            <v>5.5871417182070202E-3</v>
          </cell>
          <cell r="H75">
            <v>6.623960275887862E-3</v>
          </cell>
          <cell r="I75">
            <v>3.9672671172126736E-3</v>
          </cell>
          <cell r="J75">
            <v>6.6551833865530607E-3</v>
          </cell>
          <cell r="K75">
            <v>4.7831043599455064E-3</v>
          </cell>
          <cell r="L75">
            <v>2.5166463329288555E-2</v>
          </cell>
          <cell r="M75">
            <v>2.5085258465039111E-2</v>
          </cell>
          <cell r="N75">
            <v>2.1931837885885486E-2</v>
          </cell>
          <cell r="O75">
            <v>1.3614428301396399E-2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6.4175952736495896</v>
          </cell>
          <cell r="E76">
            <v>17.725888542793641</v>
          </cell>
          <cell r="F76">
            <v>131.70059115534551</v>
          </cell>
          <cell r="G76">
            <v>343.72239935178141</v>
          </cell>
          <cell r="H76">
            <v>887.8626414047975</v>
          </cell>
          <cell r="I76">
            <v>562.74276425728658</v>
          </cell>
          <cell r="J76">
            <v>483.45609663973613</v>
          </cell>
          <cell r="K76">
            <v>142.15385627334075</v>
          </cell>
          <cell r="L76">
            <v>83.346003651268632</v>
          </cell>
          <cell r="M76">
            <v>0.16993810110019369</v>
          </cell>
          <cell r="N76">
            <v>0.1470110194960727</v>
          </cell>
          <cell r="O76">
            <v>7.91900399199022E-2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4.7439467607577064E-2</v>
          </cell>
          <cell r="E77">
            <v>0.13103143459265992</v>
          </cell>
          <cell r="F77">
            <v>0.97354315153933502</v>
          </cell>
          <cell r="G77">
            <v>2.5408282907772932</v>
          </cell>
          <cell r="H77">
            <v>6.5631641169150603</v>
          </cell>
          <cell r="I77">
            <v>4.4080854486700272</v>
          </cell>
          <cell r="J77">
            <v>4.00030859069056</v>
          </cell>
          <cell r="K77">
            <v>1.2474815841126607</v>
          </cell>
          <cell r="L77">
            <v>0.77316280564114759</v>
          </cell>
          <cell r="M77">
            <v>1.6518262372123059E-3</v>
          </cell>
          <cell r="N77">
            <v>1.4924704302622549E-3</v>
          </cell>
          <cell r="O77">
            <v>8.2526671453891139E-4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8.6959285550807425E-2</v>
          </cell>
          <cell r="E78">
            <v>0.2401881916367701</v>
          </cell>
          <cell r="F78">
            <v>1.7845608557634893</v>
          </cell>
          <cell r="G78">
            <v>4.6574850860674966</v>
          </cell>
          <cell r="H78">
            <v>12.030659097625977</v>
          </cell>
          <cell r="I78">
            <v>7.6252407080933065</v>
          </cell>
          <cell r="J78">
            <v>6.5508956184246134</v>
          </cell>
          <cell r="K78">
            <v>1.9262040145439208</v>
          </cell>
          <cell r="L78">
            <v>1.1293496429711205</v>
          </cell>
          <cell r="M78">
            <v>2.302684296750583E-3</v>
          </cell>
          <cell r="N78">
            <v>1.9920192343641304E-3</v>
          </cell>
          <cell r="O78">
            <v>1.0730357712723886E-3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  <cell r="I79">
            <v>-9.2657361196050593E-9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3.8431993566786235E-4</v>
          </cell>
          <cell r="E80">
            <v>3.1187952074339072E-4</v>
          </cell>
          <cell r="F80">
            <v>5.9371946274675816E-4</v>
          </cell>
          <cell r="G80">
            <v>8.6577915276601946E-4</v>
          </cell>
          <cell r="H80">
            <v>2.1120917126251711E-3</v>
          </cell>
          <cell r="I80">
            <v>1.186733251844603E-3</v>
          </cell>
          <cell r="J80">
            <v>1.5115844108747976E-3</v>
          </cell>
          <cell r="K80">
            <v>2.2908026766373614E-3</v>
          </cell>
          <cell r="L80">
            <v>2.7001618453353468E-3</v>
          </cell>
          <cell r="M80">
            <v>3.1151084298886972E-3</v>
          </cell>
          <cell r="N80">
            <v>3.1520661109556399E-3</v>
          </cell>
          <cell r="O80">
            <v>4.0178205598793747E-3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3.843199356678623E-4</v>
          </cell>
          <cell r="E81">
            <v>3.1187952074339072E-4</v>
          </cell>
          <cell r="F81">
            <v>5.9371946274675805E-4</v>
          </cell>
          <cell r="G81">
            <v>8.6577915276601935E-4</v>
          </cell>
          <cell r="H81">
            <v>2.1120917126251706E-3</v>
          </cell>
          <cell r="I81">
            <v>1.1867332518446028E-3</v>
          </cell>
          <cell r="J81">
            <v>1.5115844108747976E-3</v>
          </cell>
          <cell r="K81">
            <v>2.2908026766373614E-3</v>
          </cell>
          <cell r="L81">
            <v>2.7001618453353464E-3</v>
          </cell>
          <cell r="M81">
            <v>3.1151084298886968E-3</v>
          </cell>
          <cell r="N81">
            <v>3.1520661109556399E-3</v>
          </cell>
          <cell r="O81">
            <v>4.0178205598793747E-3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3.8473782317783049E-4</v>
          </cell>
          <cell r="E82">
            <v>3.1281944935662075E-4</v>
          </cell>
          <cell r="F82">
            <v>5.9545750323069635E-4</v>
          </cell>
          <cell r="G82">
            <v>8.6752503275597855E-4</v>
          </cell>
          <cell r="H82">
            <v>2.1140937853757562E-3</v>
          </cell>
          <cell r="I82">
            <v>1.1878397654144003E-3</v>
          </cell>
          <cell r="J82">
            <v>1.5136757310150275E-3</v>
          </cell>
          <cell r="K82">
            <v>2.2919916710541608E-3</v>
          </cell>
          <cell r="L82">
            <v>2.7010904407748192E-3</v>
          </cell>
          <cell r="M82">
            <v>3.1163238671320132E-3</v>
          </cell>
          <cell r="N82">
            <v>3.1526081299513915E-3</v>
          </cell>
          <cell r="O82">
            <v>4.0191516138201608E-3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3.8473782317783049E-4</v>
          </cell>
          <cell r="E83">
            <v>3.1281944935662075E-4</v>
          </cell>
          <cell r="F83">
            <v>5.9545750323069635E-4</v>
          </cell>
          <cell r="G83">
            <v>8.6752503275597855E-4</v>
          </cell>
          <cell r="H83">
            <v>2.1140937853757562E-3</v>
          </cell>
          <cell r="I83">
            <v>1.1878397654144003E-3</v>
          </cell>
          <cell r="J83">
            <v>1.5136757310150275E-3</v>
          </cell>
          <cell r="K83">
            <v>2.2919916710541608E-3</v>
          </cell>
          <cell r="L83">
            <v>2.7010904407748192E-3</v>
          </cell>
          <cell r="M83">
            <v>3.1163238671320132E-3</v>
          </cell>
          <cell r="N83">
            <v>3.1526081299513915E-3</v>
          </cell>
          <cell r="O83">
            <v>4.0191516138201608E-3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7.41737718049013E-3</v>
          </cell>
          <cell r="E84">
            <v>7.2537501603623404E-3</v>
          </cell>
          <cell r="F84">
            <v>8.5570594752938205E-3</v>
          </cell>
          <cell r="G84">
            <v>7.7681228429946503E-3</v>
          </cell>
          <cell r="H84">
            <v>6.0595414382650301E-3</v>
          </cell>
          <cell r="I84">
            <v>7.4338595605181702E-3</v>
          </cell>
          <cell r="J84">
            <v>6.7345598004927799E-3</v>
          </cell>
          <cell r="K84">
            <v>9.7098259706439299E-3</v>
          </cell>
          <cell r="L84">
            <v>7.7285424271040098E-3</v>
          </cell>
          <cell r="M84">
            <v>9.6355070831169801E-3</v>
          </cell>
          <cell r="N84">
            <v>9.5291077511233096E-3</v>
          </cell>
          <cell r="O84">
            <v>1.5721983523256801E-2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7.41737718049013E-3</v>
          </cell>
          <cell r="E85">
            <v>1.466972819557125E-2</v>
          </cell>
          <cell r="F85">
            <v>2.3222752780930219E-2</v>
          </cell>
          <cell r="G85">
            <v>3.0983648482269047E-2</v>
          </cell>
          <cell r="H85">
            <v>2.8006015298379292E-2</v>
          </cell>
          <cell r="I85">
            <v>2.1564501720532113E-2</v>
          </cell>
          <cell r="J85">
            <v>2.0215688065911959E-2</v>
          </cell>
          <cell r="K85">
            <v>2.3867006768548086E-2</v>
          </cell>
          <cell r="L85">
            <v>2.4406991118799012E-2</v>
          </cell>
          <cell r="M85">
            <v>2.7060239555818273E-2</v>
          </cell>
          <cell r="N85">
            <v>2.6146477431641002E-2</v>
          </cell>
          <cell r="O85">
            <v>3.4874806739049531E-2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12.8681636097925</v>
          </cell>
          <cell r="E86">
            <v>22.487527758330899</v>
          </cell>
          <cell r="F86">
            <v>21.530766481762498</v>
          </cell>
          <cell r="G86">
            <v>16.154415479962367</v>
          </cell>
          <cell r="H86">
            <v>2.4757864619728132</v>
          </cell>
          <cell r="I86">
            <v>0.13670200340992519</v>
          </cell>
          <cell r="J86">
            <v>7.6837766023799797E-2</v>
          </cell>
          <cell r="K86">
            <v>3.2285182142301902E-2</v>
          </cell>
          <cell r="L86">
            <v>52.863575398776028</v>
          </cell>
          <cell r="M86">
            <v>99.769241799291251</v>
          </cell>
          <cell r="N86">
            <v>90.978574627519237</v>
          </cell>
          <cell r="O86">
            <v>77.098900742149397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9.0627387375488824E-2</v>
          </cell>
          <cell r="E87">
            <v>0.15837426000089305</v>
          </cell>
          <cell r="F87">
            <v>0.15163601999503543</v>
          </cell>
          <cell r="G87">
            <v>0.11377167045133221</v>
          </cell>
          <cell r="H87">
            <v>1.7436369753447548E-2</v>
          </cell>
          <cell r="I87">
            <v>1.0054821459951637E-3</v>
          </cell>
          <cell r="J87">
            <v>5.9476034609557901E-4</v>
          </cell>
          <cell r="K87">
            <v>2.6224359971346536E-4</v>
          </cell>
          <cell r="L87">
            <v>0.46142468376455864</v>
          </cell>
          <cell r="M87">
            <v>0.92091925261557417</v>
          </cell>
          <cell r="N87">
            <v>0.8853827196762335</v>
          </cell>
          <cell r="O87">
            <v>0.75036715134505005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0.1743653605662944</v>
          </cell>
          <cell r="E88">
            <v>0.30470904821586559</v>
          </cell>
          <cell r="F88">
            <v>0.29174480327591573</v>
          </cell>
          <cell r="G88">
            <v>0.21889451869867707</v>
          </cell>
          <cell r="H88">
            <v>3.3547242032151918E-2</v>
          </cell>
          <cell r="I88">
            <v>1.852330669511186E-3</v>
          </cell>
          <cell r="J88">
            <v>1.0411621412438994E-3</v>
          </cell>
          <cell r="K88">
            <v>4.3746859271411818E-4</v>
          </cell>
          <cell r="L88">
            <v>0.71630860973951371</v>
          </cell>
          <cell r="M88">
            <v>1.3518867452478474</v>
          </cell>
          <cell r="N88">
            <v>1.232772013923024</v>
          </cell>
          <cell r="O88">
            <v>1.0447005520616452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7.1581868441907323E-2</v>
          </cell>
          <cell r="F89">
            <v>0.29986464537547614</v>
          </cell>
          <cell r="G89">
            <v>2.008604535700294</v>
          </cell>
          <cell r="H89">
            <v>3.9625065883651107</v>
          </cell>
          <cell r="I89">
            <v>3.4395336932899458</v>
          </cell>
          <cell r="J89">
            <v>3.8522865005733284</v>
          </cell>
          <cell r="K89">
            <v>1.8620185764904946</v>
          </cell>
          <cell r="L89">
            <v>1.0870413542487414</v>
          </cell>
          <cell r="M89">
            <v>5.0757895987172527E-3</v>
          </cell>
          <cell r="N89">
            <v>4.573080598534068E-3</v>
          </cell>
          <cell r="O89">
            <v>2.6346573078747564E-3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7.1581868441907309E-2</v>
          </cell>
          <cell r="F90">
            <v>0.29986464537547608</v>
          </cell>
          <cell r="G90">
            <v>2.008604535700294</v>
          </cell>
          <cell r="H90">
            <v>3.9625065883651107</v>
          </cell>
          <cell r="I90">
            <v>3.4395336932899458</v>
          </cell>
          <cell r="J90">
            <v>3.8522865005733284</v>
          </cell>
          <cell r="K90">
            <v>1.8620185764904942</v>
          </cell>
          <cell r="L90">
            <v>1.0870413542487412</v>
          </cell>
          <cell r="M90">
            <v>5.0757895987172527E-3</v>
          </cell>
          <cell r="N90">
            <v>4.573080598534068E-3</v>
          </cell>
          <cell r="O90">
            <v>2.6346573078747564E-3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7.15894803343715E-2</v>
          </cell>
          <cell r="F91">
            <v>0.29989639743466051</v>
          </cell>
          <cell r="G91">
            <v>2.0088065396588006</v>
          </cell>
          <cell r="H91">
            <v>3.9629035743141054</v>
          </cell>
          <cell r="I91">
            <v>3.4398782102511669</v>
          </cell>
          <cell r="J91">
            <v>3.8526724456960619</v>
          </cell>
          <cell r="K91">
            <v>1.8622052113824024</v>
          </cell>
          <cell r="L91">
            <v>1.0871504727793915</v>
          </cell>
          <cell r="M91">
            <v>5.0776187956000614E-3</v>
          </cell>
          <cell r="N91">
            <v>4.5736735366161876E-3</v>
          </cell>
          <cell r="O91">
            <v>2.6369222822853764E-3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7.15894803343715E-2</v>
          </cell>
          <cell r="F92">
            <v>0.29989639743466051</v>
          </cell>
          <cell r="G92">
            <v>2.0088065396588006</v>
          </cell>
          <cell r="H92">
            <v>3.9629035743141054</v>
          </cell>
          <cell r="I92">
            <v>3.4398782102511669</v>
          </cell>
          <cell r="J92">
            <v>3.8526724456960619</v>
          </cell>
          <cell r="K92">
            <v>1.8622052113824024</v>
          </cell>
          <cell r="L92">
            <v>1.0871504727793915</v>
          </cell>
          <cell r="M92">
            <v>5.0776187956000614E-3</v>
          </cell>
          <cell r="N92">
            <v>4.5736735366161876E-3</v>
          </cell>
          <cell r="O92">
            <v>2.6369222822853764E-3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2.9600883560445599</v>
          </cell>
          <cell r="F93">
            <v>9.7310170444489508</v>
          </cell>
          <cell r="G93">
            <v>44.882932231985201</v>
          </cell>
          <cell r="H93">
            <v>60.120862801540902</v>
          </cell>
          <cell r="J93">
            <v>35.710253980269101</v>
          </cell>
          <cell r="L93">
            <v>3.1488087539760103E-2</v>
          </cell>
          <cell r="M93">
            <v>7.3555785102333198E-3</v>
          </cell>
          <cell r="N93">
            <v>6.14801775993135E-3</v>
          </cell>
          <cell r="O93">
            <v>5.8595626627673397E-3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2.9600883560445599</v>
          </cell>
          <cell r="F94">
            <v>12.689617838658375</v>
          </cell>
          <cell r="G94">
            <v>57.56249553128189</v>
          </cell>
          <cell r="H94">
            <v>104.4778352037423</v>
          </cell>
          <cell r="I94">
            <v>60.6455743392806</v>
          </cell>
          <cell r="J94">
            <v>59.309278451176894</v>
          </cell>
          <cell r="K94">
            <v>27.405083741397263</v>
          </cell>
          <cell r="L94">
            <v>21.828150795707352</v>
          </cell>
          <cell r="M94">
            <v>3.88321380839588E-2</v>
          </cell>
          <cell r="N94">
            <v>3.4976815088878808E-2</v>
          </cell>
          <cell r="O94">
            <v>1.9355063317939937E-2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31.6754532136225</v>
          </cell>
          <cell r="F95">
            <v>144.0725506786026</v>
          </cell>
          <cell r="G95">
            <v>234.5313033365874</v>
          </cell>
          <cell r="H95">
            <v>202.0352731234062</v>
          </cell>
          <cell r="I95">
            <v>3.2911373938421902E-3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0.19911353783394206</v>
          </cell>
          <cell r="F96">
            <v>0.90564750808488148</v>
          </cell>
          <cell r="G96">
            <v>1.4742759077578056</v>
          </cell>
          <cell r="H96">
            <v>1.2700041804468138</v>
          </cell>
          <cell r="I96">
            <v>2.0688259945833111E-5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0.43213442310535499</v>
          </cell>
          <cell r="F97">
            <v>1.9655191088486059</v>
          </cell>
          <cell r="G97">
            <v>3.1996085039097837</v>
          </cell>
          <cell r="H97">
            <v>2.7562793059127695</v>
          </cell>
          <cell r="I97">
            <v>4.4899555168379101E-5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1.3879072748230199E-2</v>
          </cell>
          <cell r="F98">
            <v>4.9254846028470398E-2</v>
          </cell>
          <cell r="G98">
            <v>6.7045852843415604E-2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1.3879072748230199E-2</v>
          </cell>
          <cell r="F99">
            <v>6.3133918776700604E-2</v>
          </cell>
          <cell r="G99">
            <v>0.12834085792903399</v>
          </cell>
          <cell r="H99">
            <v>9.22812677689865E-2</v>
          </cell>
          <cell r="I99">
            <v>1.6196656662994385E-6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4.4058654009278926E-4</v>
          </cell>
          <cell r="E100">
            <v>1.4171331125912149E-4</v>
          </cell>
          <cell r="F100">
            <v>1.409737552568944E-4</v>
          </cell>
          <cell r="G100">
            <v>6.0315598235061111E-6</v>
          </cell>
          <cell r="H100">
            <v>6.8919556830996489E-6</v>
          </cell>
          <cell r="I100">
            <v>6.239694756082079E-6</v>
          </cell>
          <cell r="J100">
            <v>6.5652147504709484E-6</v>
          </cell>
          <cell r="K100">
            <v>5.3463010649841629E-6</v>
          </cell>
          <cell r="L100">
            <v>5.0179365740430951E-6</v>
          </cell>
          <cell r="M100">
            <v>5.664809926764627E-6</v>
          </cell>
          <cell r="N100">
            <v>4.8672503176018983E-6</v>
          </cell>
          <cell r="O100">
            <v>7.6110929957307582E-6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2.5254484939429976E-3</v>
          </cell>
          <cell r="E101">
            <v>8.0889411476796477E-4</v>
          </cell>
          <cell r="F101">
            <v>8.0439421575858444E-4</v>
          </cell>
          <cell r="G101">
            <v>3.3662487200159682E-5</v>
          </cell>
          <cell r="H101">
            <v>3.5373721466692027E-5</v>
          </cell>
          <cell r="I101">
            <v>3.128998101815063E-5</v>
          </cell>
          <cell r="J101">
            <v>3.1403575948405359E-5</v>
          </cell>
          <cell r="K101">
            <v>2.4871518885831329E-5</v>
          </cell>
          <cell r="L101">
            <v>2.2922392333716799E-5</v>
          </cell>
          <cell r="M101">
            <v>2.5877368858930738E-5</v>
          </cell>
          <cell r="N101">
            <v>2.2234043758864029E-5</v>
          </cell>
          <cell r="O101">
            <v>3.4768167584863138E-5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5.7896251825047699E-8</v>
          </cell>
          <cell r="F102">
            <v>4.0853455942916201E-8</v>
          </cell>
          <cell r="G102">
            <v>4.1763115499009703E-8</v>
          </cell>
          <cell r="H102">
            <v>1.4274350702523701E-7</v>
          </cell>
          <cell r="I102">
            <v>8.2679045614515997E-8</v>
          </cell>
          <cell r="J102">
            <v>1.0139778346225901E-7</v>
          </cell>
          <cell r="K102">
            <v>6.8497017067013796E-8</v>
          </cell>
          <cell r="L102">
            <v>7.8939874169482502E-8</v>
          </cell>
          <cell r="M102">
            <v>1.0410324469765001E-7</v>
          </cell>
          <cell r="N102">
            <v>7.1245635510803604E-8</v>
          </cell>
          <cell r="O102">
            <v>1.21366584948182E-7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1.022296758455877E-5</v>
          </cell>
          <cell r="E103">
            <v>2.7832120375341477E-6</v>
          </cell>
          <cell r="F103">
            <v>2.8215944893702602E-6</v>
          </cell>
          <cell r="G103">
            <v>1.5639225693379937E-7</v>
          </cell>
          <cell r="H103">
            <v>1.5357412434739399E-7</v>
          </cell>
          <cell r="I103">
            <v>1.47386064276138E-7</v>
          </cell>
          <cell r="J103">
            <v>1.44267777756683E-7</v>
          </cell>
          <cell r="K103">
            <v>1.36926612669447E-7</v>
          </cell>
          <cell r="L103">
            <v>1.29058919348171E-7</v>
          </cell>
          <cell r="M103">
            <v>1.24575078716094E-7</v>
          </cell>
          <cell r="N103">
            <v>1.2466294458200401E-7</v>
          </cell>
          <cell r="O103">
            <v>1.6944761650502299E-7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2.3977072650088142E-4</v>
          </cell>
          <cell r="F104">
            <v>6.6926212622625807E-4</v>
          </cell>
          <cell r="G104">
            <v>9.4527809968928313E-3</v>
          </cell>
          <cell r="H104">
            <v>1.0519736260894042E-2</v>
          </cell>
          <cell r="I104">
            <v>7.9037559911744118E-3</v>
          </cell>
          <cell r="J104">
            <v>5.41166605343062E-3</v>
          </cell>
          <cell r="K104">
            <v>4.7749554693540721E-3</v>
          </cell>
          <cell r="L104">
            <v>0.76666717101274606</v>
          </cell>
          <cell r="M104">
            <v>1.7558309141156545</v>
          </cell>
          <cell r="N104">
            <v>1.6936696894558423</v>
          </cell>
          <cell r="O104">
            <v>1.5625001872746802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2.3977072650088142E-4</v>
          </cell>
          <cell r="F105">
            <v>6.6926212622625807E-4</v>
          </cell>
          <cell r="G105">
            <v>9.4527809968928313E-3</v>
          </cell>
          <cell r="H105">
            <v>1.0519736260894042E-2</v>
          </cell>
          <cell r="I105">
            <v>7.9037559911744118E-3</v>
          </cell>
          <cell r="J105">
            <v>5.4116660534306192E-3</v>
          </cell>
          <cell r="K105">
            <v>4.7749554693540721E-3</v>
          </cell>
          <cell r="L105">
            <v>0.76666717101274606</v>
          </cell>
          <cell r="M105">
            <v>1.7558309141156545</v>
          </cell>
          <cell r="N105">
            <v>1.6936696894558421</v>
          </cell>
          <cell r="O105">
            <v>1.5625001872746802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2.4024015158536236E-4</v>
          </cell>
          <cell r="F106">
            <v>6.7114814831491102E-4</v>
          </cell>
          <cell r="G106">
            <v>9.4548530103916832E-3</v>
          </cell>
          <cell r="H106">
            <v>1.0521485630348012E-2</v>
          </cell>
          <cell r="I106">
            <v>7.9051334194757249E-3</v>
          </cell>
          <cell r="J106">
            <v>5.412878739200583E-3</v>
          </cell>
          <cell r="K106">
            <v>4.7759411153200917E-3</v>
          </cell>
          <cell r="L106">
            <v>0.76674425860827844</v>
          </cell>
          <cell r="M106">
            <v>1.7560079543984661</v>
          </cell>
          <cell r="N106">
            <v>1.6938392121758072</v>
          </cell>
          <cell r="O106">
            <v>1.5626584931403713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2.4024015158536236E-4</v>
          </cell>
          <cell r="F107">
            <v>6.7114814831491102E-4</v>
          </cell>
          <cell r="G107">
            <v>9.4548530103916832E-3</v>
          </cell>
          <cell r="H107">
            <v>1.0521485630348012E-2</v>
          </cell>
          <cell r="I107">
            <v>7.9051334194757249E-3</v>
          </cell>
          <cell r="J107">
            <v>5.412878739200583E-3</v>
          </cell>
          <cell r="K107">
            <v>4.7759411153200917E-3</v>
          </cell>
          <cell r="L107">
            <v>0.76674425860827844</v>
          </cell>
          <cell r="M107">
            <v>1.7560079543984661</v>
          </cell>
          <cell r="N107">
            <v>1.6938392121758072</v>
          </cell>
          <cell r="O107">
            <v>1.5626584931403713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8.4749080273694901E-3</v>
          </cell>
          <cell r="F108">
            <v>9.5560537347979101E-3</v>
          </cell>
          <cell r="G108">
            <v>0.19375599311451699</v>
          </cell>
          <cell r="H108">
            <v>1.00656808869862E-2</v>
          </cell>
          <cell r="J108">
            <v>4.6056898270858598E-2</v>
          </cell>
          <cell r="L108">
            <v>13.199971832132199</v>
          </cell>
          <cell r="M108">
            <v>22.509966034927398</v>
          </cell>
          <cell r="N108">
            <v>2.8127676609421899</v>
          </cell>
          <cell r="O108">
            <v>5.2776683009443897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8.4749080273694901E-3</v>
          </cell>
          <cell r="F109">
            <v>1.8029594268235551E-2</v>
          </cell>
          <cell r="G109">
            <v>0.21178119756351654</v>
          </cell>
          <cell r="H109">
            <v>0.21769788602819318</v>
          </cell>
          <cell r="I109">
            <v>0.16876213531248829</v>
          </cell>
          <cell r="J109">
            <v>5.6103098147473558E-2</v>
          </cell>
          <cell r="K109">
            <v>4.603802442492063E-2</v>
          </cell>
          <cell r="L109">
            <v>13.23985412837575</v>
          </cell>
          <cell r="M109">
            <v>35.67343586586567</v>
          </cell>
          <cell r="N109">
            <v>34.267466639081618</v>
          </cell>
          <cell r="O109">
            <v>30.600358826533995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53.202515083293498</v>
          </cell>
          <cell r="E110">
            <v>111.47567757543899</v>
          </cell>
          <cell r="F110">
            <v>39.990525890913503</v>
          </cell>
          <cell r="G110">
            <v>19.9889195083096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0.2001101269849371</v>
          </cell>
          <cell r="E111">
            <v>0.42320025129458599</v>
          </cell>
          <cell r="F111">
            <v>0.15392069855722509</v>
          </cell>
          <cell r="G111">
            <v>7.6935933838825438E-2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0.72090128839151069</v>
          </cell>
          <cell r="E112">
            <v>1.510510536252563</v>
          </cell>
          <cell r="F112">
            <v>0.54187704459232411</v>
          </cell>
          <cell r="G112">
            <v>0.27085256786327416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3.9825581274991473E-2</v>
          </cell>
          <cell r="E113">
            <v>3.98250666666667E-2</v>
          </cell>
          <cell r="F113">
            <v>3.0634666666666699E-2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2.5094612501495105E-2</v>
          </cell>
          <cell r="E114">
            <v>2.7688300701694802E-2</v>
          </cell>
          <cell r="F114">
            <v>2.9171908152717915E-2</v>
          </cell>
          <cell r="G114">
            <v>3.1644640439896107E-2</v>
          </cell>
          <cell r="H114">
            <v>3.3098615134132141E-2</v>
          </cell>
          <cell r="I114">
            <v>3.3880108846692639E-2</v>
          </cell>
          <cell r="J114">
            <v>3.5151279340790521E-2</v>
          </cell>
          <cell r="K114">
            <v>3.6422417110665115E-2</v>
          </cell>
          <cell r="L114">
            <v>3.6999986255268499E-2</v>
          </cell>
          <cell r="M114">
            <v>3.78742836123101E-2</v>
          </cell>
          <cell r="N114">
            <v>3.8123582984013554E-2</v>
          </cell>
          <cell r="O114">
            <v>3.8616251533604269E-2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1.5023086744497767</v>
          </cell>
          <cell r="E115">
            <v>1.657581854370201</v>
          </cell>
          <cell r="F115">
            <v>1.7463991789261215</v>
          </cell>
          <cell r="G115">
            <v>1.8944312381738388</v>
          </cell>
          <cell r="H115">
            <v>1.9814745744856133</v>
          </cell>
          <cell r="I115">
            <v>2.0282593089913785</v>
          </cell>
          <cell r="J115">
            <v>2.1043589283767798</v>
          </cell>
          <cell r="K115">
            <v>2.1804565887008653</v>
          </cell>
          <cell r="L115">
            <v>2.2150332188831601</v>
          </cell>
          <cell r="M115">
            <v>2.2673737164084313</v>
          </cell>
          <cell r="N115">
            <v>2.2822982189733834</v>
          </cell>
          <cell r="O115">
            <v>2.3117922083957949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4.1543466943931902E-8</v>
          </cell>
          <cell r="E116">
            <v>2.39414219641077E-4</v>
          </cell>
          <cell r="F116">
            <v>1.36963340754253E-4</v>
          </cell>
          <cell r="G116">
            <v>2.28268239758228E-4</v>
          </cell>
          <cell r="H116">
            <v>1.3423405725406E-4</v>
          </cell>
          <cell r="I116">
            <v>7.2144114772258096E-5</v>
          </cell>
          <cell r="J116">
            <v>1.17349794536569E-4</v>
          </cell>
          <cell r="K116">
            <v>1.72053314817545E-3</v>
          </cell>
          <cell r="L116">
            <v>1.1628899726177401E-3</v>
          </cell>
          <cell r="M116">
            <v>2.8932446205171599E-4</v>
          </cell>
          <cell r="N116">
            <v>1.4476174312288501E-4</v>
          </cell>
          <cell r="O116">
            <v>1.30131677284138E-4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2.3167060311501237E-3</v>
          </cell>
          <cell r="E117">
            <v>2.556120250791201E-3</v>
          </cell>
          <cell r="F117">
            <v>2.6930835915454539E-3</v>
          </cell>
          <cell r="G117">
            <v>2.9213518313036817E-3</v>
          </cell>
          <cell r="H117">
            <v>3.0555858885577417E-3</v>
          </cell>
          <cell r="I117">
            <v>3.1277300033300008E-3</v>
          </cell>
          <cell r="J117">
            <v>3.2450797978665698E-3</v>
          </cell>
          <cell r="K117">
            <v>3.3624448344199169E-3</v>
          </cell>
          <cell r="L117">
            <v>3.4157508774353101E-3</v>
          </cell>
          <cell r="M117">
            <v>3.4964755494077899E-3</v>
          </cell>
          <cell r="N117">
            <v>3.5194848706788001E-3</v>
          </cell>
          <cell r="O117">
            <v>3.5649907977884899E-3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812.07568290245695</v>
          </cell>
          <cell r="E118">
            <v>564.82612286097503</v>
          </cell>
          <cell r="F118">
            <v>399.54905106385502</v>
          </cell>
          <cell r="G118">
            <v>199.764930986921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2.8698138238337756</v>
          </cell>
          <cell r="E119">
            <v>2.0646395398231676</v>
          </cell>
          <cell r="F119">
            <v>1.5332692248209412</v>
          </cell>
          <cell r="G119">
            <v>0.76659779335021672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11.078795128273621</v>
          </cell>
          <cell r="E120">
            <v>7.7056769830965139</v>
          </cell>
          <cell r="F120">
            <v>5.4508738207892939</v>
          </cell>
          <cell r="G120">
            <v>2.7253060161926412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0.22869803745525935</v>
          </cell>
          <cell r="E121">
            <v>0.19846059999999999</v>
          </cell>
          <cell r="F121">
            <v>0.15266199999999999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0.20863749615765573</v>
          </cell>
          <cell r="E122">
            <v>0.10169099237168212</v>
          </cell>
          <cell r="F122">
            <v>9.7810521580115634E-2</v>
          </cell>
          <cell r="G122">
            <v>6.2491593769606196E-3</v>
          </cell>
          <cell r="H122">
            <v>1.1644709155802101E-3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2.2765229141057776E-3</v>
          </cell>
          <cell r="E123">
            <v>1.167968947167853E-3</v>
          </cell>
          <cell r="F123">
            <v>1.1215811504637228E-3</v>
          </cell>
          <cell r="G123">
            <v>7.0303042990807035E-5</v>
          </cell>
          <cell r="H123">
            <v>1.310029780027731E-5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3.6992463857740401E-3</v>
          </cell>
          <cell r="E124">
            <v>1.8030317796397554E-3</v>
          </cell>
          <cell r="F124">
            <v>1.7342291060304217E-3</v>
          </cell>
          <cell r="G124">
            <v>1.1080069817306065E-4</v>
          </cell>
          <cell r="H124">
            <v>2.0646647439365346E-5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1.0728896244785899E-6</v>
          </cell>
          <cell r="F125">
            <v>1.03623394159506E-6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1.6718242455109739E-4</v>
          </cell>
          <cell r="F126">
            <v>1.6717931027565179E-4</v>
          </cell>
          <cell r="G126">
            <v>1.0390231208621625E-5</v>
          </cell>
          <cell r="H126">
            <v>1.8428520100646811E-6</v>
          </cell>
          <cell r="I126">
            <v>9.9083601740912978E-9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0.7376001357741131</v>
          </cell>
          <cell r="E127">
            <v>1.6410936188310223</v>
          </cell>
          <cell r="F127">
            <v>4.3165863200633057</v>
          </cell>
          <cell r="G127">
            <v>18.495152958284326</v>
          </cell>
          <cell r="H127">
            <v>33.03723407934006</v>
          </cell>
          <cell r="I127">
            <v>37.821115831949918</v>
          </cell>
          <cell r="J127">
            <v>37.609952630589234</v>
          </cell>
          <cell r="K127">
            <v>38.304790899251934</v>
          </cell>
          <cell r="L127">
            <v>36.12553982398687</v>
          </cell>
          <cell r="M127">
            <v>34.372811315167098</v>
          </cell>
          <cell r="N127">
            <v>33.08659818383672</v>
          </cell>
          <cell r="O127">
            <v>33.109809979872061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0.7376001357741131</v>
          </cell>
          <cell r="E128">
            <v>1.6410936188310223</v>
          </cell>
          <cell r="F128">
            <v>4.3165863200633057</v>
          </cell>
          <cell r="G128">
            <v>18.495152958284326</v>
          </cell>
          <cell r="H128">
            <v>33.03723407934006</v>
          </cell>
          <cell r="I128">
            <v>37.821115831949918</v>
          </cell>
          <cell r="J128">
            <v>37.609952630589234</v>
          </cell>
          <cell r="K128">
            <v>38.304790899251934</v>
          </cell>
          <cell r="L128">
            <v>36.12553982398687</v>
          </cell>
          <cell r="M128">
            <v>34.372811315167098</v>
          </cell>
          <cell r="N128">
            <v>33.08659818383672</v>
          </cell>
          <cell r="O128">
            <v>33.109809979872061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7.96035432907743E-8</v>
          </cell>
          <cell r="E129">
            <v>8.1153736478497298E-8</v>
          </cell>
          <cell r="F129">
            <v>0.98166045880263597</v>
          </cell>
          <cell r="G129">
            <v>9.1363738198163897</v>
          </cell>
          <cell r="H129">
            <v>14.6233147051238</v>
          </cell>
          <cell r="I129">
            <v>10.829494442840099</v>
          </cell>
          <cell r="J129">
            <v>9.0746585282001107</v>
          </cell>
          <cell r="K129">
            <v>19.967999498283099</v>
          </cell>
          <cell r="L129">
            <v>12.433833940612701</v>
          </cell>
          <cell r="M129">
            <v>10.5277539619244</v>
          </cell>
          <cell r="N129">
            <v>22.463054755162599</v>
          </cell>
          <cell r="O129">
            <v>13.3346597183269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1.2762580366615932</v>
          </cell>
          <cell r="E130">
            <v>1.2762581178153296</v>
          </cell>
          <cell r="F130">
            <v>2.2579185766179659</v>
          </cell>
          <cell r="G130">
            <v>11.39429239643435</v>
          </cell>
          <cell r="H130">
            <v>25.072326784864707</v>
          </cell>
          <cell r="I130">
            <v>33.057162232750798</v>
          </cell>
          <cell r="J130">
            <v>34.5274676761641</v>
          </cell>
          <cell r="K130">
            <v>39.872152469323403</v>
          </cell>
          <cell r="L130">
            <v>41.938137179597199</v>
          </cell>
          <cell r="M130">
            <v>42.929587400820203</v>
          </cell>
          <cell r="N130">
            <v>45.019717549870698</v>
          </cell>
          <cell r="O130">
            <v>46.325468435413903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3.1628249822666907</v>
          </cell>
          <cell r="E131">
            <v>3.0958037329923251</v>
          </cell>
          <cell r="F131">
            <v>3.3755289210929229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3.5407945327705047E-2</v>
          </cell>
          <cell r="E132">
            <v>3.4611707253244875E-2</v>
          </cell>
          <cell r="F132">
            <v>3.6961144039182513E-2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5.6078457132388078E-2</v>
          </cell>
          <cell r="E133">
            <v>5.4890137109792889E-2</v>
          </cell>
          <cell r="F133">
            <v>5.9849803565477491E-2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5.6212419197607097E-7</v>
          </cell>
          <cell r="F134">
            <v>4.6037862354062601E-7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2.6902364593150698E-3</v>
          </cell>
          <cell r="E135">
            <v>2.8445699568453884E-3</v>
          </cell>
          <cell r="F135">
            <v>2.8060701315628031E-3</v>
          </cell>
          <cell r="G135">
            <v>3.707867728998393E-9</v>
          </cell>
          <cell r="H135">
            <v>2.8720872539511437E-9</v>
          </cell>
          <cell r="I135">
            <v>3.3271967314209937E-10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326.17350189153558</v>
          </cell>
          <cell r="E136">
            <v>384.71605479573458</v>
          </cell>
          <cell r="F136">
            <v>373.96445169201917</v>
          </cell>
          <cell r="G136">
            <v>152.60146158933443</v>
          </cell>
          <cell r="H136">
            <v>8.1128419760982201E-2</v>
          </cell>
          <cell r="I136">
            <v>3.9325278377183703E-3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1.5223559194253964</v>
          </cell>
          <cell r="E137">
            <v>1.7955927134480405</v>
          </cell>
          <cell r="F137">
            <v>1.7454115474939262</v>
          </cell>
          <cell r="G137">
            <v>0.71223976508289022</v>
          </cell>
          <cell r="H137">
            <v>3.7865224900405836E-4</v>
          </cell>
          <cell r="I137">
            <v>1.8354363543751341E-5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4.4498431363101725</v>
          </cell>
          <cell r="E138">
            <v>5.2485137079909308</v>
          </cell>
          <cell r="F138">
            <v>5.1018342659211289</v>
          </cell>
          <cell r="G138">
            <v>2.081875328640304</v>
          </cell>
          <cell r="H138">
            <v>1.1067997238878881E-3</v>
          </cell>
          <cell r="I138">
            <v>5.3649765862460636E-5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5.3540936253486E-6</v>
          </cell>
          <cell r="F139">
            <v>3.3382454492180503E-5</v>
          </cell>
          <cell r="G139">
            <v>1.5902993893577199E-5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0.106169</v>
          </cell>
          <cell r="E140">
            <v>0.12516135409362533</v>
          </cell>
          <cell r="F140">
            <v>0.12519473654811752</v>
          </cell>
          <cell r="G140">
            <v>7.0896833033488094E-2</v>
          </cell>
          <cell r="H140">
            <v>3.30062874427485E-5</v>
          </cell>
          <cell r="I140">
            <v>1.4591407575668502E-6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0.25026822522033859</v>
          </cell>
          <cell r="E141">
            <v>0.24942583339598598</v>
          </cell>
          <cell r="F141">
            <v>0.2711885209741568</v>
          </cell>
          <cell r="G141">
            <v>2.1159095558711E-2</v>
          </cell>
          <cell r="H141">
            <v>3.4556680620853801E-3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2.0759198476442129E-3</v>
          </cell>
          <cell r="E142">
            <v>2.0931180357830429E-3</v>
          </cell>
          <cell r="F142">
            <v>2.2674236221667497E-3</v>
          </cell>
          <cell r="G142">
            <v>1.8254905972221261E-4</v>
          </cell>
          <cell r="H142">
            <v>2.9813606810148411E-5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4.4373798797932417E-3</v>
          </cell>
          <cell r="E143">
            <v>4.4224438545387625E-3</v>
          </cell>
          <cell r="F143">
            <v>4.8083071094708737E-3</v>
          </cell>
          <cell r="G143">
            <v>3.7516126877147122E-4</v>
          </cell>
          <cell r="H143">
            <v>6.1270710320662764E-5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6.8662987154314205E-7</v>
          </cell>
          <cell r="F144">
            <v>3.9776709756870501E-7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1.5905750738351676E-4</v>
          </cell>
          <cell r="F145">
            <v>1.5787843160027944E-4</v>
          </cell>
          <cell r="G145">
            <v>1.2691466731367426E-5</v>
          </cell>
          <cell r="H145">
            <v>2.2246450537178144E-6</v>
          </cell>
          <cell r="I145">
            <v>-1.5677049951701319E-11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2.7299302886638794</v>
          </cell>
          <cell r="E146">
            <v>2.6588250734395862</v>
          </cell>
          <cell r="F146">
            <v>2.4737514586531364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3.3044120140447227E-2</v>
          </cell>
          <cell r="E147">
            <v>3.2172824806271733E-2</v>
          </cell>
          <cell r="F147">
            <v>2.9930016504036917E-2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4.8403019302551038E-2</v>
          </cell>
          <cell r="E148">
            <v>4.7142288536162855E-2</v>
          </cell>
          <cell r="F148">
            <v>4.3860841465481255E-2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7.0888316049968698E-7</v>
          </cell>
          <cell r="F149">
            <v>4.9989193177144799E-7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2.5343137440543592E-3</v>
          </cell>
          <cell r="F150">
            <v>2.3588602412012039E-3</v>
          </cell>
          <cell r="G150">
            <v>-2.3232413456138884E-9</v>
          </cell>
          <cell r="H150">
            <v>2.0308091663390551E-9</v>
          </cell>
          <cell r="I150">
            <v>4.4636139225309842E-10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1.0169588298325E-2</v>
          </cell>
          <cell r="F151">
            <v>3.8016273350811099E-2</v>
          </cell>
          <cell r="G151">
            <v>4.6768900040449021E-2</v>
          </cell>
          <cell r="H151">
            <v>3.300424298604878E-2</v>
          </cell>
          <cell r="I151">
            <v>1.0244915870239041E-2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7.1431887711866134E-5</v>
          </cell>
          <cell r="F152">
            <v>2.8096307321052733E-4</v>
          </cell>
          <cell r="G152">
            <v>3.582254154405331E-4</v>
          </cell>
          <cell r="H152">
            <v>2.5511356048385161E-4</v>
          </cell>
          <cell r="I152">
            <v>8.2113236656974499E-5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1.3779929943529828E-4</v>
          </cell>
          <cell r="F153">
            <v>5.1512565516004217E-4</v>
          </cell>
          <cell r="G153">
            <v>6.3372493279741148E-4</v>
          </cell>
          <cell r="H153">
            <v>4.4721196458060738E-4</v>
          </cell>
          <cell r="I153">
            <v>1.3881999824172131E-4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8.5537723480560306E-6</v>
          </cell>
          <cell r="F154">
            <v>3.4036379131231601E-5</v>
          </cell>
          <cell r="G154">
            <v>1.8428005928265502E-5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8.4398946858683294E-6</v>
          </cell>
          <cell r="F155">
            <v>4.1540053913520599E-5</v>
          </cell>
          <cell r="G155">
            <v>5.3384917583678902E-5</v>
          </cell>
          <cell r="H155">
            <v>3.7477103370751399E-5</v>
          </cell>
          <cell r="I155">
            <v>1.17378943070885E-5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2.8773914363701983E-2</v>
          </cell>
          <cell r="G156">
            <v>3.042682872740389E-2</v>
          </cell>
          <cell r="H156">
            <v>3.1023641718362919E-2</v>
          </cell>
          <cell r="I156">
            <v>3.1892522889951397E-2</v>
          </cell>
          <cell r="J156">
            <v>3.2426583620297177E-2</v>
          </cell>
          <cell r="K156">
            <v>3.2960644350642984E-2</v>
          </cell>
          <cell r="L156">
            <v>3.5939564798539693E-2</v>
          </cell>
          <cell r="M156">
            <v>3.8019840657423198E-2</v>
          </cell>
          <cell r="N156">
            <v>4.0091477970173192E-2</v>
          </cell>
          <cell r="O156">
            <v>4.2130119148439206E-2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0.35078787907941233</v>
          </cell>
          <cell r="G157">
            <v>0.44905706465165934</v>
          </cell>
          <cell r="H157">
            <v>0.45786518239100965</v>
          </cell>
          <cell r="I157">
            <v>0.4706886426319784</v>
          </cell>
          <cell r="J157">
            <v>0.47857062553803131</v>
          </cell>
          <cell r="K157">
            <v>0.48645260844408511</v>
          </cell>
          <cell r="L157">
            <v>0.5304172714770905</v>
          </cell>
          <cell r="M157">
            <v>0.5611192082193377</v>
          </cell>
          <cell r="N157">
            <v>0.59169365220825365</v>
          </cell>
          <cell r="O157">
            <v>0.62178111980442863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9.2746154623273291E-3</v>
          </cell>
          <cell r="F158">
            <v>3.7891067902317478E-2</v>
          </cell>
          <cell r="G158">
            <v>5.1994916741969432E-2</v>
          </cell>
          <cell r="H158">
            <v>3.533263802792292E-2</v>
          </cell>
          <cell r="I158">
            <v>1.188788453373907E-2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5.2447713199742727E-5</v>
          </cell>
          <cell r="F159">
            <v>2.2588049899513501E-4</v>
          </cell>
          <cell r="G159">
            <v>3.2423088592729073E-4</v>
          </cell>
          <cell r="H159">
            <v>2.2244754560861798E-4</v>
          </cell>
          <cell r="I159">
            <v>7.7643507692062559E-5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1.2567229623749763E-4</v>
          </cell>
          <cell r="F160">
            <v>5.1342910436744571E-4</v>
          </cell>
          <cell r="G160">
            <v>7.045381672353588E-4</v>
          </cell>
          <cell r="H160">
            <v>4.7876203289868452E-4</v>
          </cell>
          <cell r="I160">
            <v>1.6108244625662708E-4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4.4178581828058102E-6</v>
          </cell>
          <cell r="F161">
            <v>1.6648063703174701E-5</v>
          </cell>
          <cell r="G161">
            <v>1.1811804637267999E-5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4.3590425700838903E-6</v>
          </cell>
          <cell r="F162">
            <v>2.05359622354026E-5</v>
          </cell>
          <cell r="G162">
            <v>2.89397473686161E-5</v>
          </cell>
          <cell r="H162">
            <v>2.05539024787766E-5</v>
          </cell>
          <cell r="I162">
            <v>7.0121292132702604E-6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9.3126140152286398E-3</v>
          </cell>
          <cell r="F163">
            <v>2.988959667395814E-2</v>
          </cell>
          <cell r="G163">
            <v>4.046283588633233E-2</v>
          </cell>
          <cell r="H163">
            <v>2.8793322715582881E-2</v>
          </cell>
          <cell r="I163">
            <v>9.8298357113357909E-3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7.1405445911448809E-5</v>
          </cell>
          <cell r="F164">
            <v>2.3861185645768411E-4</v>
          </cell>
          <cell r="G164">
            <v>3.350853522297741E-4</v>
          </cell>
          <cell r="H164">
            <v>2.4045063053775411E-4</v>
          </cell>
          <cell r="I164">
            <v>8.4556952886772669E-5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1.2704794018047252E-4</v>
          </cell>
          <cell r="F165">
            <v>4.0777075953558119E-4</v>
          </cell>
          <cell r="G165">
            <v>5.5201686065937711E-4</v>
          </cell>
          <cell r="H165">
            <v>3.9281477101750105E-4</v>
          </cell>
          <cell r="I165">
            <v>1.3410417068670941E-4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8.3958339079453705E-6</v>
          </cell>
          <cell r="F166">
            <v>2.7571012189654801E-5</v>
          </cell>
          <cell r="G166">
            <v>2.0706865064889199E-5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8.2840589040466207E-6</v>
          </cell>
          <cell r="F167">
            <v>3.5013845430779303E-5</v>
          </cell>
          <cell r="G167">
            <v>4.98192959287647E-5</v>
          </cell>
          <cell r="H167">
            <v>3.5201789151016199E-5</v>
          </cell>
          <cell r="I167">
            <v>1.21329664585784E-5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1.3147092702989799E-2</v>
          </cell>
          <cell r="F168">
            <v>4.4841073783718599E-2</v>
          </cell>
          <cell r="G168">
            <v>5.5850579438417133E-2</v>
          </cell>
          <cell r="H168">
            <v>3.6614629446120754E-2</v>
          </cell>
          <cell r="I168">
            <v>1.091328721556494E-2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6.911485599124787E-5</v>
          </cell>
          <cell r="F169">
            <v>2.4781005040646438E-4</v>
          </cell>
          <cell r="G169">
            <v>3.2128871316175478E-4</v>
          </cell>
          <cell r="H169">
            <v>2.1320359819433082E-4</v>
          </cell>
          <cell r="I169">
            <v>6.6230993032036898E-5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1.7814488757438815E-4</v>
          </cell>
          <cell r="F170">
            <v>6.0760262579564388E-4</v>
          </cell>
          <cell r="G170">
            <v>7.5678291921974503E-4</v>
          </cell>
          <cell r="H170">
            <v>4.9613319032684028E-4</v>
          </cell>
          <cell r="I170">
            <v>1.4787652053611022E-4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5.1069291293131102E-6</v>
          </cell>
          <cell r="F171">
            <v>1.36051458255886E-5</v>
          </cell>
          <cell r="G171">
            <v>8.4038319224373895E-6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5.03893981108714E-6</v>
          </cell>
          <cell r="F172">
            <v>1.81745360015054E-5</v>
          </cell>
          <cell r="G172">
            <v>2.3583556328722701E-5</v>
          </cell>
          <cell r="H172">
            <v>1.6215860984160001E-5</v>
          </cell>
          <cell r="I172">
            <v>5.1632045010628499E-6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8.4539058356784703E-3</v>
          </cell>
          <cell r="F173">
            <v>3.1269113429006387E-2</v>
          </cell>
          <cell r="G173">
            <v>4.2797142581009764E-2</v>
          </cell>
          <cell r="H173">
            <v>2.8163945926253063E-2</v>
          </cell>
          <cell r="I173">
            <v>9.3698921969338194E-3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5.2142198516431249E-5</v>
          </cell>
          <cell r="F174">
            <v>2.0125760455896979E-4</v>
          </cell>
          <cell r="G174">
            <v>2.8649307175272661E-4</v>
          </cell>
          <cell r="H174">
            <v>1.9024345138834932E-4</v>
          </cell>
          <cell r="I174">
            <v>6.5323890302817225E-5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1.1533295819479502E-4</v>
          </cell>
          <cell r="F175">
            <v>4.2659090626202459E-4</v>
          </cell>
          <cell r="G175">
            <v>5.8386279100968396E-4</v>
          </cell>
          <cell r="H175">
            <v>3.8422845738407925E-4</v>
          </cell>
          <cell r="I175">
            <v>1.2782936148613674E-4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4.2911116782115004E-6</v>
          </cell>
          <cell r="F176">
            <v>1.3103291293279501E-5</v>
          </cell>
          <cell r="G176">
            <v>1.00556081117533E-5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4.2339834608335704E-6</v>
          </cell>
          <cell r="F177">
            <v>1.6920481024956799E-5</v>
          </cell>
          <cell r="G177">
            <v>2.4105083901982201E-5</v>
          </cell>
          <cell r="H177">
            <v>1.6972950289375601E-5</v>
          </cell>
          <cell r="I177">
            <v>5.8637033823514696E-6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1.5662462796841602E-2</v>
          </cell>
          <cell r="F178">
            <v>5.7401588729956904E-2</v>
          </cell>
          <cell r="G178">
            <v>8.1057034044799803E-2</v>
          </cell>
          <cell r="H178">
            <v>5.2499475984038493E-2</v>
          </cell>
          <cell r="I178">
            <v>1.7423972310504042E-2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8.3474684531753066E-5</v>
          </cell>
          <cell r="F179">
            <v>3.2176310885778046E-4</v>
          </cell>
          <cell r="G179">
            <v>4.751689156307464E-4</v>
          </cell>
          <cell r="H179">
            <v>3.1097755715701805E-4</v>
          </cell>
          <cell r="I179">
            <v>1.0707217562648684E-4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2.1222849318213604E-4</v>
          </cell>
          <cell r="F180">
            <v>7.7779930528397098E-4</v>
          </cell>
          <cell r="G180">
            <v>1.0983337946449843E-3</v>
          </cell>
          <cell r="H180">
            <v>7.1137501333385365E-4</v>
          </cell>
          <cell r="I180">
            <v>2.3609718577918785E-4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7.0151960474230599E-6</v>
          </cell>
          <cell r="F181">
            <v>2.2504907858703301E-5</v>
          </cell>
          <cell r="G181">
            <v>1.6798020759792002E-5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6.9218016837245103E-6</v>
          </cell>
          <cell r="F182">
            <v>2.8730903499425501E-5</v>
          </cell>
          <cell r="G182">
            <v>4.0687547805044997E-5</v>
          </cell>
          <cell r="H182">
            <v>2.8694763607495801E-5</v>
          </cell>
          <cell r="I182">
            <v>9.8563273549713603E-6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1.15076240158241E-2</v>
          </cell>
          <cell r="F183">
            <v>3.4371454505090299E-2</v>
          </cell>
          <cell r="G183">
            <v>4.2806492658931029E-2</v>
          </cell>
          <cell r="H183">
            <v>2.7798548341997589E-2</v>
          </cell>
          <cell r="I183">
            <v>8.2597192954418502E-3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6.598146576479425E-5</v>
          </cell>
          <cell r="F184">
            <v>2.050091472112291E-4</v>
          </cell>
          <cell r="G184">
            <v>2.6439689545868015E-4</v>
          </cell>
          <cell r="H184">
            <v>1.7367366246754884E-4</v>
          </cell>
          <cell r="I184">
            <v>5.3497615438121749E-5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1.5699350635503493E-4</v>
          </cell>
          <cell r="F185">
            <v>4.6891479543097273E-4</v>
          </cell>
          <cell r="G185">
            <v>5.8399035005362936E-4</v>
          </cell>
          <cell r="H185">
            <v>3.792434971623146E-4</v>
          </cell>
          <cell r="I185">
            <v>1.126837557359053E-4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4.8465446264358298E-6</v>
          </cell>
          <cell r="F186">
            <v>1.0592459773281301E-5</v>
          </cell>
          <cell r="G186">
            <v>6.9020405164610199E-6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4.7820218463933798E-6</v>
          </cell>
          <cell r="F187">
            <v>1.49597459743738E-5</v>
          </cell>
          <cell r="G187">
            <v>1.9351858307468801E-5</v>
          </cell>
          <cell r="H187">
            <v>1.31261173780355E-5</v>
          </cell>
          <cell r="I187">
            <v>4.1829807223195404E-6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5.9405977857150898E-2</v>
          </cell>
          <cell r="F188">
            <v>6.7846768494166459E-2</v>
          </cell>
          <cell r="J188">
            <v>7.5666785905171896E-2</v>
          </cell>
          <cell r="K188">
            <v>7.5780353428607103E-2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1.3170921207638223E-4</v>
          </cell>
          <cell r="F189">
            <v>1.5146279681293225E-4</v>
          </cell>
          <cell r="J189">
            <v>2.2172602345610178E-4</v>
          </cell>
          <cell r="K189">
            <v>2.2205880983078139E-4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8.1044990255321834E-4</v>
          </cell>
          <cell r="F190">
            <v>9.2560393580036135E-4</v>
          </cell>
          <cell r="J190">
            <v>1.0322890300842004E-3</v>
          </cell>
          <cell r="K190">
            <v>1.0338383823820889E-3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2.91166776614091E-6</v>
          </cell>
          <cell r="F191">
            <v>5.1654511145481805E-7</v>
          </cell>
          <cell r="J191">
            <v>4.8258285089039596E-6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2.91166776614091E-6</v>
          </cell>
          <cell r="F192">
            <v>3.4282128775957302E-6</v>
          </cell>
          <cell r="G192">
            <v>1.9363090040909913E-8</v>
          </cell>
          <cell r="H192">
            <v>3.0696805715079965E-9</v>
          </cell>
          <cell r="J192">
            <v>4.8258285089039596E-6</v>
          </cell>
          <cell r="K192">
            <v>4.8258285089039596E-6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7.7835078260808403E-3</v>
          </cell>
          <cell r="F193">
            <v>1.8944142019097839E-2</v>
          </cell>
          <cell r="G193">
            <v>2.495377920130714E-2</v>
          </cell>
          <cell r="H193">
            <v>1.6010675102160289E-2</v>
          </cell>
          <cell r="I193">
            <v>5.0841120224349098E-3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4.2414706283000906E-5</v>
          </cell>
          <cell r="F194">
            <v>1.0694645556852617E-4</v>
          </cell>
          <cell r="G194">
            <v>1.4648843753475984E-4</v>
          </cell>
          <cell r="H194">
            <v>9.5190879365895112E-5</v>
          </cell>
          <cell r="I194">
            <v>3.1337279176953875E-5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1.0618700990560492E-4</v>
          </cell>
          <cell r="F195">
            <v>2.5844668511729673E-4</v>
          </cell>
          <cell r="G195">
            <v>3.4043354981319444E-4</v>
          </cell>
          <cell r="H195">
            <v>2.1842667260791695E-4</v>
          </cell>
          <cell r="I195">
            <v>6.9360327727624918E-5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3.6313627637859401E-6</v>
          </cell>
          <cell r="F196">
            <v>6.1472029982384104E-6</v>
          </cell>
          <cell r="G196">
            <v>5.0397542523600704E-6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3.5830178832737301E-6</v>
          </cell>
          <cell r="F197">
            <v>9.4432950175807494E-6</v>
          </cell>
          <cell r="G197">
            <v>1.2822642710946701E-5</v>
          </cell>
          <cell r="H197">
            <v>8.6271633596009901E-6</v>
          </cell>
          <cell r="I197">
            <v>2.89725040072284E-6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4.8741200208422403E-3</v>
          </cell>
          <cell r="F198">
            <v>9.5868689760379797E-3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7.7463222067979077E-6</v>
          </cell>
          <cell r="F199">
            <v>1.5599732967697666E-5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6.6495498237956866E-5</v>
          </cell>
          <cell r="F200">
            <v>1.3078948125563411E-4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1.9143844812137999E-7</v>
          </cell>
          <cell r="F201">
            <v>1.8351966522195201E-7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1.9143844812137999E-7</v>
          </cell>
          <cell r="F202">
            <v>3.74958113343333E-7</v>
          </cell>
          <cell r="G202">
            <v>4.5200472804869685E-9</v>
          </cell>
          <cell r="H202">
            <v>6.4626621224290184E-10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0.4161952726693246</v>
          </cell>
          <cell r="E203">
            <v>0.36067632818830225</v>
          </cell>
          <cell r="F203">
            <v>0.27746000873802124</v>
          </cell>
          <cell r="G203">
            <v>0.13873196667320714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0.46789169266961861</v>
          </cell>
          <cell r="E204">
            <v>0.37690378116500273</v>
          </cell>
          <cell r="F204">
            <v>0.2622258826350628</v>
          </cell>
          <cell r="G204">
            <v>0.11309558675474812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4.2039966878378424E-2</v>
          </cell>
          <cell r="E205">
            <v>3.6431919389586502E-2</v>
          </cell>
          <cell r="F205">
            <v>2.8026254700370415E-2</v>
          </cell>
          <cell r="G205">
            <v>1.40133333333333E-2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8689.8936447225897</v>
          </cell>
          <cell r="E206">
            <v>8192.2366153185194</v>
          </cell>
          <cell r="F206">
            <v>7019.2025837330402</v>
          </cell>
          <cell r="G206">
            <v>4633.0484424652896</v>
          </cell>
          <cell r="H206">
            <v>2685.2902799419899</v>
          </cell>
          <cell r="I206">
            <v>1782.82965928665</v>
          </cell>
          <cell r="J206">
            <v>778.49490057486298</v>
          </cell>
          <cell r="K206">
            <v>1.3722534214943899E-2</v>
          </cell>
          <cell r="L206">
            <v>3.39600763966224E-2</v>
          </cell>
          <cell r="M206">
            <v>4.4882305184387503E-2</v>
          </cell>
          <cell r="N206">
            <v>3.39563635957673E-2</v>
          </cell>
          <cell r="O206">
            <v>0.11972835766149501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116.81017813954777</v>
          </cell>
          <cell r="E207">
            <v>110.12063639902385</v>
          </cell>
          <cell r="F207">
            <v>94.352628205221961</v>
          </cell>
          <cell r="G207">
            <v>62.277771859980177</v>
          </cell>
          <cell r="H207">
            <v>36.095865931214668</v>
          </cell>
          <cell r="I207">
            <v>23.964925073647613</v>
          </cell>
          <cell r="J207">
            <v>10.464584692829385</v>
          </cell>
          <cell r="K207">
            <v>1.8445929624778606E-4</v>
          </cell>
          <cell r="L207">
            <v>4.5649380023554448E-4</v>
          </cell>
          <cell r="M207">
            <v>6.0331118863414111E-4</v>
          </cell>
          <cell r="N207">
            <v>4.5644389249823277E-4</v>
          </cell>
          <cell r="O207">
            <v>1.6093972329900847E-3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118.55243717220442</v>
          </cell>
          <cell r="E208">
            <v>111.76311889929771</v>
          </cell>
          <cell r="F208">
            <v>95.759926108227049</v>
          </cell>
          <cell r="G208">
            <v>63.206663607984851</v>
          </cell>
          <cell r="H208">
            <v>36.634246656780306</v>
          </cell>
          <cell r="I208">
            <v>24.322369158071655</v>
          </cell>
          <cell r="J208">
            <v>10.620667129261429</v>
          </cell>
          <cell r="K208">
            <v>1.8721056227754263E-4</v>
          </cell>
          <cell r="L208">
            <v>4.6330254292800113E-4</v>
          </cell>
          <cell r="M208">
            <v>6.1230975694935162E-4</v>
          </cell>
          <cell r="N208">
            <v>4.6325189080173595E-4</v>
          </cell>
          <cell r="O208">
            <v>1.6334018780558598E-3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2.8856229576592301E-3</v>
          </cell>
          <cell r="F209">
            <v>5.2375546427030906E-3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3.0799331768511741E-6</v>
          </cell>
          <cell r="F210">
            <v>5.7086709644764579E-6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3.9367298194532385E-5</v>
          </cell>
          <cell r="F211">
            <v>7.1453678618050421E-5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8.8847305881090894E-8</v>
          </cell>
          <cell r="F212">
            <v>7.4214062014554294E-8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8.8847305881090894E-8</v>
          </cell>
          <cell r="F213">
            <v>1.63061367895645E-7</v>
          </cell>
          <cell r="G213">
            <v>6.0111941799601723E-10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7.6449974960622292E-3</v>
          </cell>
          <cell r="E214">
            <v>1.4028328722120117E-2</v>
          </cell>
          <cell r="F214">
            <v>1.1220541107232616E-2</v>
          </cell>
          <cell r="G214">
            <v>0.57108444047822404</v>
          </cell>
          <cell r="H214">
            <v>1.3600173121311452</v>
          </cell>
          <cell r="I214">
            <v>1.6348678487160473</v>
          </cell>
          <cell r="J214">
            <v>2.0347420990190055</v>
          </cell>
          <cell r="K214">
            <v>2.0002570761212466</v>
          </cell>
          <cell r="L214">
            <v>1.5469108521788544</v>
          </cell>
          <cell r="M214">
            <v>1.3769345782874061</v>
          </cell>
          <cell r="N214">
            <v>1.3619090703571952</v>
          </cell>
          <cell r="O214">
            <v>1.4163303747894287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7.6449974960622284E-3</v>
          </cell>
          <cell r="E215">
            <v>1.4028328722120117E-2</v>
          </cell>
          <cell r="F215">
            <v>1.1220541107232614E-2</v>
          </cell>
          <cell r="G215">
            <v>0.57108444047822404</v>
          </cell>
          <cell r="H215">
            <v>1.3600173121311447</v>
          </cell>
          <cell r="I215">
            <v>1.6348678487160471</v>
          </cell>
          <cell r="J215">
            <v>2.0347420990190055</v>
          </cell>
          <cell r="K215">
            <v>2.0002570761212461</v>
          </cell>
          <cell r="L215">
            <v>1.5469108521788544</v>
          </cell>
          <cell r="M215">
            <v>1.3769345782874058</v>
          </cell>
          <cell r="N215">
            <v>1.3619090703571952</v>
          </cell>
          <cell r="O215">
            <v>1.4163303747894285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7.6463585864960234E-3</v>
          </cell>
          <cell r="E216">
            <v>1.4033884771127202E-2</v>
          </cell>
          <cell r="F216">
            <v>1.123017139471889E-2</v>
          </cell>
          <cell r="G216">
            <v>0.57114895043237446</v>
          </cell>
          <cell r="H216">
            <v>1.3601615174049166</v>
          </cell>
          <cell r="I216">
            <v>1.6350383699659439</v>
          </cell>
          <cell r="J216">
            <v>2.0349561755948544</v>
          </cell>
          <cell r="K216">
            <v>2.0004692243506406</v>
          </cell>
          <cell r="L216">
            <v>1.547072197517537</v>
          </cell>
          <cell r="M216">
            <v>1.3770821646076723</v>
          </cell>
          <cell r="N216">
            <v>1.3620513003168362</v>
          </cell>
          <cell r="O216">
            <v>1.4164838049118504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7.6463585864960234E-3</v>
          </cell>
          <cell r="E217">
            <v>1.4033884771127202E-2</v>
          </cell>
          <cell r="F217">
            <v>1.123017139471889E-2</v>
          </cell>
          <cell r="G217">
            <v>0.57114895043237446</v>
          </cell>
          <cell r="H217">
            <v>1.3601615174049166</v>
          </cell>
          <cell r="I217">
            <v>1.6350383699659439</v>
          </cell>
          <cell r="J217">
            <v>2.0349561755948544</v>
          </cell>
          <cell r="K217">
            <v>2.0004692243506406</v>
          </cell>
          <cell r="L217">
            <v>1.547072197517537</v>
          </cell>
          <cell r="M217">
            <v>1.3770821646076723</v>
          </cell>
          <cell r="N217">
            <v>1.3620513003168362</v>
          </cell>
          <cell r="O217">
            <v>1.4164838049118504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1.98697792963862E-3</v>
          </cell>
          <cell r="E218">
            <v>4.4437105867125799E-2</v>
          </cell>
          <cell r="F218">
            <v>3.71337996592917E-2</v>
          </cell>
          <cell r="G218">
            <v>11.462187617251899</v>
          </cell>
          <cell r="H218">
            <v>12.880314503750601</v>
          </cell>
          <cell r="I218">
            <v>9.8251227748472996</v>
          </cell>
          <cell r="J218">
            <v>10.834662426556999</v>
          </cell>
          <cell r="K218">
            <v>11.222814636757899</v>
          </cell>
          <cell r="L218">
            <v>9.1717434312488102</v>
          </cell>
          <cell r="M218">
            <v>9.0541420081085509</v>
          </cell>
          <cell r="N218">
            <v>8.8366047667447205</v>
          </cell>
          <cell r="O218">
            <v>7.1811782354842704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1.98697792963862E-3</v>
          </cell>
          <cell r="E219">
            <v>4.577462453853734E-2</v>
          </cell>
          <cell r="F219">
            <v>7.9750586053721539E-2</v>
          </cell>
          <cell r="G219">
            <v>10.93446344218737</v>
          </cell>
          <cell r="H219">
            <v>21.492106274508661</v>
          </cell>
          <cell r="I219">
            <v>25.922476242780792</v>
          </cell>
          <cell r="J219">
            <v>26.327909977608808</v>
          </cell>
          <cell r="K219">
            <v>25.911136397524597</v>
          </cell>
          <cell r="L219">
            <v>25.405682153812851</v>
          </cell>
          <cell r="M219">
            <v>25.141482891612903</v>
          </cell>
          <cell r="N219">
            <v>25.068081531008172</v>
          </cell>
          <cell r="O219">
            <v>25.071889061239414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2.9563006802277102E-4</v>
          </cell>
          <cell r="F220">
            <v>5.0308100003071702E-4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2.1275459407079333E-7</v>
          </cell>
          <cell r="F221">
            <v>3.6910740002178547E-7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4.0331523604743619E-6</v>
          </cell>
          <cell r="F222">
            <v>6.8633151436659936E-6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2.0409157092577801E-8</v>
          </cell>
          <cell r="F223">
            <v>1.6666418212672701E-8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2.0409157092577801E-8</v>
          </cell>
          <cell r="F224">
            <v>3.7075575305250598E-8</v>
          </cell>
          <cell r="G224">
            <v>1.566925171091999E-9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1410.1497795027899</v>
          </cell>
          <cell r="E225">
            <v>865.18226131809797</v>
          </cell>
          <cell r="F225">
            <v>841.84151045328201</v>
          </cell>
          <cell r="G225">
            <v>362.53996987070599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1.5766294436259356</v>
          </cell>
          <cell r="E226">
            <v>0.99143289826204917</v>
          </cell>
          <cell r="F226">
            <v>0.99987381032418099</v>
          </cell>
          <cell r="G226">
            <v>0.43059675315161788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19.238059747650571</v>
          </cell>
          <cell r="E227">
            <v>11.803305065731209</v>
          </cell>
          <cell r="F227">
            <v>11.484877359526349</v>
          </cell>
          <cell r="G227">
            <v>4.9459750323425133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2.9661992405785081E-2</v>
          </cell>
          <cell r="E228">
            <v>1.9774663369685461E-2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0.72179460293362896</v>
          </cell>
          <cell r="F229">
            <v>1.4471121995695799</v>
          </cell>
          <cell r="G229">
            <v>1.9057900473093401</v>
          </cell>
          <cell r="H229">
            <v>1.90579565184181</v>
          </cell>
          <cell r="I229">
            <v>0.97249258719323495</v>
          </cell>
          <cell r="J229">
            <v>1.7723072690993501E-3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58.768447333779299</v>
          </cell>
          <cell r="F230">
            <v>117.823736476863</v>
          </cell>
          <cell r="G230">
            <v>155.16924284184299</v>
          </cell>
          <cell r="H230">
            <v>155.16969916233799</v>
          </cell>
          <cell r="I230">
            <v>79.180253164364302</v>
          </cell>
          <cell r="J230">
            <v>0.14430108784412199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0.79632042457695407</v>
          </cell>
          <cell r="F231">
            <v>1.5965275945374375</v>
          </cell>
          <cell r="G231">
            <v>2.1025642661496176</v>
          </cell>
          <cell r="H231">
            <v>2.1025704493541784</v>
          </cell>
          <cell r="I231">
            <v>1.0729031594087235</v>
          </cell>
          <cell r="J231">
            <v>1.9552992932807844E-3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3.2323954630627898E-7</v>
          </cell>
          <cell r="E232">
            <v>1.4588572724868101E-6</v>
          </cell>
          <cell r="F232">
            <v>2.18527053799654E-6</v>
          </cell>
          <cell r="G232">
            <v>0.31068175590753799</v>
          </cell>
          <cell r="H232">
            <v>7.1750258513959097E-6</v>
          </cell>
          <cell r="I232">
            <v>3.40494695177441E-6</v>
          </cell>
          <cell r="J232">
            <v>1.7908492594473801E-6</v>
          </cell>
          <cell r="K232">
            <v>1.6194049150213499E-6</v>
          </cell>
          <cell r="L232">
            <v>1.4994664339239301E-6</v>
          </cell>
          <cell r="M232">
            <v>1.8563664925692899E-6</v>
          </cell>
          <cell r="N232">
            <v>1.06457539306334E-6</v>
          </cell>
          <cell r="O232">
            <v>3.7006898789634198E-6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1.5951116714567362</v>
          </cell>
          <cell r="E233">
            <v>1.5951088106378795</v>
          </cell>
          <cell r="F233">
            <v>1.5951097182384277</v>
          </cell>
          <cell r="G233">
            <v>1.9057905794484564</v>
          </cell>
          <cell r="H233">
            <v>1.9057951968718814</v>
          </cell>
          <cell r="I233">
            <v>0.97245407728526556</v>
          </cell>
          <cell r="J233">
            <v>1.7483545581069848E-3</v>
          </cell>
          <cell r="K233">
            <v>3.9871449383343998E-6</v>
          </cell>
          <cell r="L233">
            <v>3.5915170415115898E-6</v>
          </cell>
          <cell r="M233">
            <v>3.7333221169156003E-6</v>
          </cell>
          <cell r="N233">
            <v>2.7998400125712997E-6</v>
          </cell>
          <cell r="O233">
            <v>5.8317930721355694E-6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6.6178092557673401E-2</v>
          </cell>
          <cell r="E234">
            <v>0.10249498364326876</v>
          </cell>
          <cell r="F234">
            <v>1.0434256834780462</v>
          </cell>
          <cell r="G234">
            <v>5.8309954551161818</v>
          </cell>
          <cell r="H234">
            <v>11.185466918053084</v>
          </cell>
          <cell r="I234">
            <v>11.918518857917784</v>
          </cell>
          <cell r="J234">
            <v>11.510180732497588</v>
          </cell>
          <cell r="K234">
            <v>10.633442726809642</v>
          </cell>
          <cell r="L234">
            <v>10.106878171246089</v>
          </cell>
          <cell r="M234">
            <v>9.5945000816752088</v>
          </cell>
          <cell r="N234">
            <v>9.2347998025286859</v>
          </cell>
          <cell r="O234">
            <v>9.1300410203556908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6.6178092557673387E-2</v>
          </cell>
          <cell r="E235">
            <v>0.10249498364326873</v>
          </cell>
          <cell r="F235">
            <v>1.043425683478046</v>
          </cell>
          <cell r="G235">
            <v>5.8309954551161809</v>
          </cell>
          <cell r="H235">
            <v>11.185466918053084</v>
          </cell>
          <cell r="I235">
            <v>11.91851885791778</v>
          </cell>
          <cell r="J235">
            <v>11.510180732497586</v>
          </cell>
          <cell r="K235">
            <v>10.633442726809642</v>
          </cell>
          <cell r="L235">
            <v>10.106878171246089</v>
          </cell>
          <cell r="M235">
            <v>9.5945000816752071</v>
          </cell>
          <cell r="N235">
            <v>9.2347998025286842</v>
          </cell>
          <cell r="O235">
            <v>9.1300410203556908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6.6185232843754979E-2</v>
          </cell>
          <cell r="E236">
            <v>0.10250928878250377</v>
          </cell>
          <cell r="F236">
            <v>1.0435376098326714</v>
          </cell>
          <cell r="G236">
            <v>5.8315838521550054</v>
          </cell>
          <cell r="H236">
            <v>11.18659394376405</v>
          </cell>
          <cell r="I236">
            <v>11.919716785266742</v>
          </cell>
          <cell r="J236">
            <v>11.511342104269438</v>
          </cell>
          <cell r="K236">
            <v>10.634516902580719</v>
          </cell>
          <cell r="L236">
            <v>10.107895700578959</v>
          </cell>
          <cell r="M236">
            <v>9.5954702322212668</v>
          </cell>
          <cell r="N236">
            <v>9.2357296537411955</v>
          </cell>
          <cell r="O236">
            <v>9.130965880112246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6.6185232843754979E-2</v>
          </cell>
          <cell r="E237">
            <v>0.10250928878250377</v>
          </cell>
          <cell r="F237">
            <v>1.0435376098326714</v>
          </cell>
          <cell r="G237">
            <v>5.8315838521550054</v>
          </cell>
          <cell r="H237">
            <v>11.18659394376405</v>
          </cell>
          <cell r="I237">
            <v>11.919716785266742</v>
          </cell>
          <cell r="J237">
            <v>11.511342104269438</v>
          </cell>
          <cell r="K237">
            <v>10.634516902580719</v>
          </cell>
          <cell r="L237">
            <v>10.107895700578959</v>
          </cell>
          <cell r="M237">
            <v>9.5954702322212668</v>
          </cell>
          <cell r="N237">
            <v>9.2357296537411955</v>
          </cell>
          <cell r="O237">
            <v>9.130965880112246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9.4410577060904093E-3</v>
          </cell>
          <cell r="E238">
            <v>1.8295448696808998E-2</v>
          </cell>
          <cell r="F238">
            <v>14.8711955976743</v>
          </cell>
          <cell r="G238">
            <v>77.808790185643304</v>
          </cell>
          <cell r="H238">
            <v>169.64105293146901</v>
          </cell>
          <cell r="I238">
            <v>70.774732788357198</v>
          </cell>
          <cell r="J238">
            <v>88.060691515543098</v>
          </cell>
          <cell r="K238">
            <v>120.620735078748</v>
          </cell>
          <cell r="L238">
            <v>73.6464578093467</v>
          </cell>
          <cell r="M238">
            <v>79.962931368881996</v>
          </cell>
          <cell r="N238">
            <v>87.223120635061207</v>
          </cell>
          <cell r="O238">
            <v>60.249496753224101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9.4410577060904093E-3</v>
          </cell>
          <cell r="E239">
            <v>2.722047038013814E-2</v>
          </cell>
          <cell r="F239">
            <v>14.698751810020067</v>
          </cell>
          <cell r="G239">
            <v>86.686643758075164</v>
          </cell>
          <cell r="H239">
            <v>235.2697525645236</v>
          </cell>
          <cell r="I239">
            <v>251.32635465315943</v>
          </cell>
          <cell r="J239">
            <v>244.84121830633424</v>
          </cell>
          <cell r="K239">
            <v>234.20493142796496</v>
          </cell>
          <cell r="L239">
            <v>230.24313820550736</v>
          </cell>
          <cell r="M239">
            <v>227.7787800061185</v>
          </cell>
          <cell r="N239">
            <v>227.16304621110976</v>
          </cell>
          <cell r="O239">
            <v>227.4355129267156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3.2705362866178076</v>
          </cell>
          <cell r="E240">
            <v>36.640849013084427</v>
          </cell>
          <cell r="F240">
            <v>37.072686181255555</v>
          </cell>
          <cell r="G240">
            <v>45.930201226901175</v>
          </cell>
          <cell r="H240">
            <v>62.63947203833532</v>
          </cell>
          <cell r="I240">
            <v>66.093766142889933</v>
          </cell>
          <cell r="J240">
            <v>66.721347079105698</v>
          </cell>
          <cell r="K240">
            <v>28.21436901174172</v>
          </cell>
          <cell r="L240">
            <v>10.68250854017904</v>
          </cell>
          <cell r="M240">
            <v>0.13323990432497418</v>
          </cell>
          <cell r="N240">
            <v>0.13859034466345788</v>
          </cell>
          <cell r="O240">
            <v>0.21359032538796979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8.4550171459555498E-2</v>
          </cell>
          <cell r="E241">
            <v>0.95527359309252613</v>
          </cell>
          <cell r="F241">
            <v>0.96670025800334491</v>
          </cell>
          <cell r="G241">
            <v>1.2152935266676499</v>
          </cell>
          <cell r="H241">
            <v>1.7273330325557128</v>
          </cell>
          <cell r="I241">
            <v>1.8419615721732192</v>
          </cell>
          <cell r="J241">
            <v>1.9001890638465524</v>
          </cell>
          <cell r="K241">
            <v>0.8153725367335658</v>
          </cell>
          <cell r="L241">
            <v>0.3098958843689178</v>
          </cell>
          <cell r="M241">
            <v>3.9507590846069697E-3</v>
          </cell>
          <cell r="N241">
            <v>4.1094075081479784E-3</v>
          </cell>
          <cell r="O241">
            <v>6.3332672196501488E-3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4.4316209845769824E-2</v>
          </cell>
          <cell r="E242">
            <v>0.49648846901198446</v>
          </cell>
          <cell r="F242">
            <v>0.50233992115522419</v>
          </cell>
          <cell r="G242">
            <v>0.62236045022901298</v>
          </cell>
          <cell r="H242">
            <v>0.84877333385278175</v>
          </cell>
          <cell r="I242">
            <v>0.89557948703102752</v>
          </cell>
          <cell r="J242">
            <v>0.90408329375481988</v>
          </cell>
          <cell r="K242">
            <v>0.38230852319433289</v>
          </cell>
          <cell r="L242">
            <v>0.14474943821380776</v>
          </cell>
          <cell r="M242">
            <v>1.8054187577909787E-3</v>
          </cell>
          <cell r="N242">
            <v>1.8779179493693464E-3</v>
          </cell>
          <cell r="O242">
            <v>2.8941778507855032E-3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0.29582185013857498</v>
          </cell>
          <cell r="F243">
            <v>3.9567751624078199E-3</v>
          </cell>
          <cell r="G243">
            <v>0.163358485820882</v>
          </cell>
          <cell r="H243">
            <v>0.52000231317322398</v>
          </cell>
          <cell r="I243">
            <v>0.18483076019012201</v>
          </cell>
          <cell r="J243">
            <v>0.32927785187644198</v>
          </cell>
          <cell r="K243">
            <v>4.5980985415290898E-4</v>
          </cell>
          <cell r="L243">
            <v>7.2376485323378203E-4</v>
          </cell>
          <cell r="M243">
            <v>8.4236809415295802E-4</v>
          </cell>
          <cell r="N243">
            <v>9.2880077789594105E-4</v>
          </cell>
          <cell r="O243">
            <v>1.38426627766331E-3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2.9121831599582405E-2</v>
          </cell>
          <cell r="E244">
            <v>0.32879468934910394</v>
          </cell>
          <cell r="F244">
            <v>0.33275132609383545</v>
          </cell>
          <cell r="G244">
            <v>0.44179035490024082</v>
          </cell>
          <cell r="H244">
            <v>0.68538793054734992</v>
          </cell>
          <cell r="I244">
            <v>0.73913773296643293</v>
          </cell>
          <cell r="J244">
            <v>0.78373543042138571</v>
          </cell>
          <cell r="K244">
            <v>0.3928750908207666</v>
          </cell>
          <cell r="L244">
            <v>0.14929613599887967</v>
          </cell>
          <cell r="M244">
            <v>1.8014495120845563E-3</v>
          </cell>
          <cell r="N244">
            <v>1.8992167848892749E-3</v>
          </cell>
          <cell r="O244">
            <v>2.8809322260312897E-3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17.176524668171801</v>
          </cell>
          <cell r="F245">
            <v>15.5778439960468</v>
          </cell>
          <cell r="G245">
            <v>14.2457163167992</v>
          </cell>
          <cell r="H245">
            <v>13.712707831419699</v>
          </cell>
          <cell r="I245">
            <v>10.4949132152432</v>
          </cell>
          <cell r="J245">
            <v>4.8059036478567396</v>
          </cell>
          <cell r="K245">
            <v>2.01895375598439</v>
          </cell>
          <cell r="L245">
            <v>2.0189536623522799</v>
          </cell>
          <cell r="M245">
            <v>2.0189547019857401</v>
          </cell>
          <cell r="N245">
            <v>2.0189535357838899</v>
          </cell>
          <cell r="O245">
            <v>2.0189537866465601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1273.98336310993</v>
          </cell>
          <cell r="F246">
            <v>1155.40916847166</v>
          </cell>
          <cell r="G246">
            <v>1056.6052175161899</v>
          </cell>
          <cell r="H246">
            <v>1017.07196175647</v>
          </cell>
          <cell r="I246">
            <v>778.40803607249404</v>
          </cell>
          <cell r="J246">
            <v>356.45402142518799</v>
          </cell>
          <cell r="K246">
            <v>149.74586219868701</v>
          </cell>
          <cell r="L246">
            <v>149.74585525399101</v>
          </cell>
          <cell r="M246">
            <v>149.745932363636</v>
          </cell>
          <cell r="N246">
            <v>149.74584586641001</v>
          </cell>
          <cell r="O246">
            <v>149.74586447290201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17.380400588129987</v>
          </cell>
          <cell r="F247">
            <v>15.762744453910884</v>
          </cell>
          <cell r="G247">
            <v>14.414805150289054</v>
          </cell>
          <cell r="H247">
            <v>13.875470146745776</v>
          </cell>
          <cell r="I247">
            <v>10.619482074658841</v>
          </cell>
          <cell r="J247">
            <v>4.8629470862917952</v>
          </cell>
          <cell r="K247">
            <v>2.0429176289043336</v>
          </cell>
          <cell r="L247">
            <v>2.0429175341608588</v>
          </cell>
          <cell r="M247">
            <v>2.0429185861341996</v>
          </cell>
          <cell r="N247">
            <v>2.0429174060901714</v>
          </cell>
          <cell r="O247">
            <v>2.0429176599304313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4.1550331676654099E-7</v>
          </cell>
          <cell r="E248">
            <v>3.3662519319061199E-6</v>
          </cell>
          <cell r="F248">
            <v>1.17840517782424E-6</v>
          </cell>
          <cell r="G248">
            <v>2.3052602737131699E-6</v>
          </cell>
          <cell r="H248">
            <v>1.9837613312592099E-6</v>
          </cell>
          <cell r="I248">
            <v>4.8058875535085397</v>
          </cell>
          <cell r="J248">
            <v>2.3179857188144702E-6</v>
          </cell>
          <cell r="K248">
            <v>2.3843720799105901E-6</v>
          </cell>
          <cell r="L248">
            <v>3.6064448375187102E-5</v>
          </cell>
          <cell r="M248">
            <v>2.0188771820453599</v>
          </cell>
          <cell r="N248">
            <v>2.66235907066103E-5</v>
          </cell>
          <cell r="O248">
            <v>5.4236055145917799E-6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17.176522334511017</v>
          </cell>
          <cell r="E249">
            <v>17.176524894170253</v>
          </cell>
          <cell r="F249">
            <v>15.5778449022866</v>
          </cell>
          <cell r="G249">
            <v>14.245716410763439</v>
          </cell>
          <cell r="H249">
            <v>13.712710506943214</v>
          </cell>
          <cell r="I249">
            <v>10.494907265752531</v>
          </cell>
          <cell r="J249">
            <v>4.8058877567441147</v>
          </cell>
          <cell r="K249">
            <v>2.32725304074616</v>
          </cell>
          <cell r="L249">
            <v>2.0189429038932301</v>
          </cell>
          <cell r="M249">
            <v>2.0189129109147661</v>
          </cell>
          <cell r="N249">
            <v>2.0189362548631111</v>
          </cell>
          <cell r="O249">
            <v>2.018921125866278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4.5997491839326408E-2</v>
          </cell>
          <cell r="E250">
            <v>9.4534214539940348E-2</v>
          </cell>
          <cell r="F250">
            <v>9.8534161998096337E-2</v>
          </cell>
          <cell r="G250">
            <v>9.8795365054853326E-2</v>
          </cell>
          <cell r="H250">
            <v>0.88996598067604049</v>
          </cell>
          <cell r="I250">
            <v>4.2114345730944125</v>
          </cell>
          <cell r="J250">
            <v>3.9180087941871866</v>
          </cell>
          <cell r="K250">
            <v>8.0325525717279493</v>
          </cell>
          <cell r="L250">
            <v>8.5439735603062505</v>
          </cell>
          <cell r="M250">
            <v>9.8239771185020572</v>
          </cell>
          <cell r="N250">
            <v>13.212318719802996</v>
          </cell>
          <cell r="O250">
            <v>10.910404978160642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4.5997491839326408E-2</v>
          </cell>
          <cell r="E251">
            <v>9.4534214539940348E-2</v>
          </cell>
          <cell r="F251">
            <v>9.8534161998096309E-2</v>
          </cell>
          <cell r="G251">
            <v>9.8795365054853299E-2</v>
          </cell>
          <cell r="H251">
            <v>0.88996598067604038</v>
          </cell>
          <cell r="I251">
            <v>4.2114345730944116</v>
          </cell>
          <cell r="J251">
            <v>3.9180087941871853</v>
          </cell>
          <cell r="K251">
            <v>8.0325525717279476</v>
          </cell>
          <cell r="L251">
            <v>8.5439735603062505</v>
          </cell>
          <cell r="M251">
            <v>9.8239771185020572</v>
          </cell>
          <cell r="N251">
            <v>13.212318719802996</v>
          </cell>
          <cell r="O251">
            <v>10.910404978160642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4.6002499534818234E-2</v>
          </cell>
          <cell r="E252">
            <v>9.4547723522662094E-2</v>
          </cell>
          <cell r="F252">
            <v>9.8551565539142807E-2</v>
          </cell>
          <cell r="G252">
            <v>9.8810494628237822E-2</v>
          </cell>
          <cell r="H252">
            <v>0.89006222217934061</v>
          </cell>
          <cell r="I252">
            <v>4.2118616630155206</v>
          </cell>
          <cell r="J252">
            <v>3.9184108862589073</v>
          </cell>
          <cell r="K252">
            <v>8.0333658581958076</v>
          </cell>
          <cell r="L252">
            <v>8.5448347671517428</v>
          </cell>
          <cell r="M252">
            <v>9.8249702118539464</v>
          </cell>
          <cell r="N252">
            <v>13.21364638198197</v>
          </cell>
          <cell r="O252">
            <v>10.911507877611573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4.6002499534818234E-2</v>
          </cell>
          <cell r="E253">
            <v>9.4547723522662094E-2</v>
          </cell>
          <cell r="F253">
            <v>9.8551565539142807E-2</v>
          </cell>
          <cell r="G253">
            <v>9.8810494628237822E-2</v>
          </cell>
          <cell r="H253">
            <v>0.89006222217934061</v>
          </cell>
          <cell r="I253">
            <v>4.2118616630155206</v>
          </cell>
          <cell r="J253">
            <v>3.9184108862589073</v>
          </cell>
          <cell r="K253">
            <v>8.0333658581958076</v>
          </cell>
          <cell r="L253">
            <v>8.5448347671517428</v>
          </cell>
          <cell r="M253">
            <v>9.8249702118539464</v>
          </cell>
          <cell r="N253">
            <v>13.21364638198197</v>
          </cell>
          <cell r="O253">
            <v>10.911507877611573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7.5670059662110998E-3</v>
          </cell>
          <cell r="E254">
            <v>0.41859397671904702</v>
          </cell>
          <cell r="F254">
            <v>0.115663429436467</v>
          </cell>
          <cell r="G254">
            <v>1.51799585380488E-2</v>
          </cell>
          <cell r="H254">
            <v>8.8399083686157098</v>
          </cell>
          <cell r="I254">
            <v>54.8616247848406</v>
          </cell>
          <cell r="J254">
            <v>4.0339276848162404</v>
          </cell>
          <cell r="K254">
            <v>86.776561005515006</v>
          </cell>
          <cell r="L254">
            <v>53.849655261148499</v>
          </cell>
          <cell r="M254">
            <v>76.003800651051804</v>
          </cell>
          <cell r="N254">
            <v>193.78146960966001</v>
          </cell>
          <cell r="O254">
            <v>2.2450268399941901E-2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7.5670059662110998E-3</v>
          </cell>
          <cell r="E255">
            <v>0.42036866014478919</v>
          </cell>
          <cell r="F255">
            <v>0.51017439158712841</v>
          </cell>
          <cell r="G255">
            <v>0.43222535553123226</v>
          </cell>
          <cell r="H255">
            <v>8.8427278995056824</v>
          </cell>
          <cell r="I255">
            <v>60.904388271747827</v>
          </cell>
          <cell r="J255">
            <v>53.933604677377708</v>
          </cell>
          <cell r="K255">
            <v>121.25998018798443</v>
          </cell>
          <cell r="L255">
            <v>135.17362544669678</v>
          </cell>
          <cell r="M255">
            <v>183.28329034555864</v>
          </cell>
          <cell r="N255">
            <v>313.59903221242956</v>
          </cell>
          <cell r="O255">
            <v>269.80767718626652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8.2975199274503488</v>
          </cell>
          <cell r="E256">
            <v>12.021757864059351</v>
          </cell>
          <cell r="F256">
            <v>11.414888315640587</v>
          </cell>
          <cell r="G256">
            <v>7.4675521728704979</v>
          </cell>
          <cell r="H256">
            <v>0.71163055938683206</v>
          </cell>
          <cell r="I256">
            <v>1.6096676969182891E-2</v>
          </cell>
          <cell r="J256">
            <v>1.7787600381598219E-2</v>
          </cell>
          <cell r="K256">
            <v>1.8156071566188692E-2</v>
          </cell>
          <cell r="L256">
            <v>1.772935174845984E-2</v>
          </cell>
          <cell r="M256">
            <v>2.2794509164867839E-2</v>
          </cell>
          <cell r="N256">
            <v>2.2195462362968418E-2</v>
          </cell>
          <cell r="O256">
            <v>3.3739068871731392E-2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0.12398642061240532</v>
          </cell>
          <cell r="E257">
            <v>0.17988544316908875</v>
          </cell>
          <cell r="F257">
            <v>0.17081429823715114</v>
          </cell>
          <cell r="G257">
            <v>0.11176837632274024</v>
          </cell>
          <cell r="H257">
            <v>1.0692355237615872E-2</v>
          </cell>
          <cell r="I257">
            <v>2.5798056269084671E-4</v>
          </cell>
          <cell r="J257">
            <v>2.9071764814426657E-4</v>
          </cell>
          <cell r="K257">
            <v>3.0303367420644937E-4</v>
          </cell>
          <cell r="L257">
            <v>3.0050166259267295E-4</v>
          </cell>
          <cell r="M257">
            <v>3.884264399322235E-4</v>
          </cell>
          <cell r="N257">
            <v>3.7821847208647542E-4</v>
          </cell>
          <cell r="O257">
            <v>5.7492558026531648E-4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0.1124325193421456</v>
          </cell>
          <cell r="E258">
            <v>0.16289644802248407</v>
          </cell>
          <cell r="F258">
            <v>0.15467328340976377</v>
          </cell>
          <cell r="G258">
            <v>0.10118634380583319</v>
          </cell>
          <cell r="H258">
            <v>9.6426905065966576E-3</v>
          </cell>
          <cell r="I258">
            <v>2.181121540539686E-4</v>
          </cell>
          <cell r="J258">
            <v>2.4102439541461026E-4</v>
          </cell>
          <cell r="K258">
            <v>2.4601722989415581E-4</v>
          </cell>
          <cell r="L258">
            <v>2.4023511854281637E-4</v>
          </cell>
          <cell r="M258">
            <v>3.0886868787083756E-4</v>
          </cell>
          <cell r="N258">
            <v>3.0075152253344705E-4</v>
          </cell>
          <cell r="O258">
            <v>4.5716895490150881E-4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2.9308995214178399E-5</v>
          </cell>
          <cell r="F259">
            <v>3.0142372906069698E-5</v>
          </cell>
          <cell r="G259">
            <v>3.4738360089397399E-5</v>
          </cell>
          <cell r="H259">
            <v>4.1841220955100497E-5</v>
          </cell>
          <cell r="I259">
            <v>3.9349393741502299E-5</v>
          </cell>
          <cell r="J259">
            <v>4.2744908700112501E-5</v>
          </cell>
          <cell r="K259">
            <v>4.3751082740198599E-5</v>
          </cell>
          <cell r="L259">
            <v>5.1557457784645899E-5</v>
          </cell>
          <cell r="M259">
            <v>6.4988952513607995E-5</v>
          </cell>
          <cell r="N259">
            <v>6.7156503620267497E-5</v>
          </cell>
          <cell r="O259">
            <v>1.04662508632686E-4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4.2720759550837088E-2</v>
          </cell>
          <cell r="E260">
            <v>6.1918937686840751E-2</v>
          </cell>
          <cell r="F260">
            <v>6.1949094219267795E-2</v>
          </cell>
          <cell r="G260">
            <v>5.368805715428613E-2</v>
          </cell>
          <cell r="H260">
            <v>5.0853602718323749E-3</v>
          </cell>
          <cell r="I260">
            <v>1.0248886908966964E-4</v>
          </cell>
          <cell r="J260">
            <v>1.1732436251639871E-4</v>
          </cell>
          <cell r="K260">
            <v>1.2572097163516204E-4</v>
          </cell>
          <cell r="L260">
            <v>1.2651388445755922E-4</v>
          </cell>
          <cell r="M260">
            <v>1.6013040040312678E-4</v>
          </cell>
          <cell r="N260">
            <v>1.5880138891310775E-4</v>
          </cell>
          <cell r="O260">
            <v>2.3658708890567624E-4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0.14948061096242221</v>
          </cell>
          <cell r="E261">
            <v>0.98084840517160721</v>
          </cell>
          <cell r="F261">
            <v>2.599614648611948</v>
          </cell>
          <cell r="G261">
            <v>9.8601827228209533</v>
          </cell>
          <cell r="H261">
            <v>15.622911152704273</v>
          </cell>
          <cell r="I261">
            <v>16.603563567406102</v>
          </cell>
          <cell r="J261">
            <v>16.283237956418176</v>
          </cell>
          <cell r="K261">
            <v>15.764822520602795</v>
          </cell>
          <cell r="L261">
            <v>14.0635663825188</v>
          </cell>
          <cell r="M261">
            <v>11.805618183293607</v>
          </cell>
          <cell r="N261">
            <v>7.569092778672986</v>
          </cell>
          <cell r="O261">
            <v>10.077500756171087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0.14948061096242218</v>
          </cell>
          <cell r="E262">
            <v>0.98084840517160721</v>
          </cell>
          <cell r="F262">
            <v>2.5996146486119476</v>
          </cell>
          <cell r="G262">
            <v>9.8601827228209533</v>
          </cell>
          <cell r="H262">
            <v>15.622911152704269</v>
          </cell>
          <cell r="I262">
            <v>16.603563567406102</v>
          </cell>
          <cell r="J262">
            <v>16.283237956418176</v>
          </cell>
          <cell r="K262">
            <v>15.764822520602792</v>
          </cell>
          <cell r="L262">
            <v>14.0635663825188</v>
          </cell>
          <cell r="M262">
            <v>11.805618183293605</v>
          </cell>
          <cell r="N262">
            <v>7.569092778672986</v>
          </cell>
          <cell r="O262">
            <v>10.077500756171087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0.14949592498887521</v>
          </cell>
          <cell r="E263">
            <v>0.98095055766363692</v>
          </cell>
          <cell r="F263">
            <v>2.5998821997422472</v>
          </cell>
          <cell r="G263">
            <v>9.8611741081168116</v>
          </cell>
          <cell r="H263">
            <v>15.624480913586011</v>
          </cell>
          <cell r="I263">
            <v>16.605229986464469</v>
          </cell>
          <cell r="J263">
            <v>16.284876702344857</v>
          </cell>
          <cell r="K263">
            <v>15.766409117293875</v>
          </cell>
          <cell r="L263">
            <v>14.064978929608289</v>
          </cell>
          <cell r="M263">
            <v>11.806809416090855</v>
          </cell>
          <cell r="N263">
            <v>7.5698561070035266</v>
          </cell>
          <cell r="O263">
            <v>10.078520360901058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0.14949592498887521</v>
          </cell>
          <cell r="E264">
            <v>0.98095055766363692</v>
          </cell>
          <cell r="F264">
            <v>2.5998821997422472</v>
          </cell>
          <cell r="G264">
            <v>9.8611741081168116</v>
          </cell>
          <cell r="H264">
            <v>15.624480913586011</v>
          </cell>
          <cell r="I264">
            <v>16.605229986464469</v>
          </cell>
          <cell r="J264">
            <v>16.284876702344857</v>
          </cell>
          <cell r="K264">
            <v>15.766409117293875</v>
          </cell>
          <cell r="L264">
            <v>14.064978929608289</v>
          </cell>
          <cell r="M264">
            <v>11.806809416090855</v>
          </cell>
          <cell r="N264">
            <v>7.5698561070035266</v>
          </cell>
          <cell r="O264">
            <v>10.078520360901058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2.2289136091313101E-2</v>
          </cell>
          <cell r="E265">
            <v>11.6490239649264</v>
          </cell>
          <cell r="F265">
            <v>27.172865542471399</v>
          </cell>
          <cell r="G265">
            <v>125.428615448773</v>
          </cell>
          <cell r="H265">
            <v>131.12309834165299</v>
          </cell>
          <cell r="I265">
            <v>118.031873583883</v>
          </cell>
          <cell r="J265">
            <v>136.59468062622099</v>
          </cell>
          <cell r="K265">
            <v>135.09196053949401</v>
          </cell>
          <cell r="L265">
            <v>135.55222658061501</v>
          </cell>
          <cell r="M265">
            <v>78.339860788342605</v>
          </cell>
          <cell r="N265">
            <v>9.7401437301455207</v>
          </cell>
          <cell r="O265">
            <v>177.06481271904099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2.2289136091313101E-2</v>
          </cell>
          <cell r="E266">
            <v>11.515579446878021</v>
          </cell>
          <cell r="F266">
            <v>37.66139883951773</v>
          </cell>
          <cell r="G266">
            <v>151.18292209791326</v>
          </cell>
          <cell r="H266">
            <v>244.83717518105669</v>
          </cell>
          <cell r="I266">
            <v>287.49334768417668</v>
          </cell>
          <cell r="J266">
            <v>307.37627272599548</v>
          </cell>
          <cell r="K266">
            <v>316.66936426922922</v>
          </cell>
          <cell r="L266">
            <v>333.69101817754262</v>
          </cell>
          <cell r="M266">
            <v>295.08798435257432</v>
          </cell>
          <cell r="N266">
            <v>187.64117003253438</v>
          </cell>
          <cell r="O266">
            <v>265.14479335422953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11.588992263652521</v>
          </cell>
          <cell r="E267">
            <v>14.502012160291837</v>
          </cell>
          <cell r="F267">
            <v>14.541783476307684</v>
          </cell>
          <cell r="G267">
            <v>14.509916943305583</v>
          </cell>
          <cell r="H267">
            <v>13.86707550846015</v>
          </cell>
          <cell r="I267">
            <v>3.9884810042095418</v>
          </cell>
          <cell r="J267">
            <v>1.6231838193061426E-2</v>
          </cell>
          <cell r="K267">
            <v>1.7692199038174219E-2</v>
          </cell>
          <cell r="L267">
            <v>1.8623225856721371E-2</v>
          </cell>
          <cell r="M267">
            <v>2.0988227853682491E-2</v>
          </cell>
          <cell r="N267">
            <v>2.3089503722425991E-2</v>
          </cell>
          <cell r="O267">
            <v>3.004060482205783E-2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0.11454368066634821</v>
          </cell>
          <cell r="E268">
            <v>0.14348186435069993</v>
          </cell>
          <cell r="F268">
            <v>0.143876221994998</v>
          </cell>
          <cell r="G268">
            <v>0.14356252682561682</v>
          </cell>
          <cell r="H268">
            <v>0.13721214836741658</v>
          </cell>
          <cell r="I268">
            <v>3.9521014552853007E-2</v>
          </cell>
          <cell r="J268">
            <v>1.7339814030150848E-4</v>
          </cell>
          <cell r="K268">
            <v>1.9301329792344952E-4</v>
          </cell>
          <cell r="L268">
            <v>2.0619430461772616E-4</v>
          </cell>
          <cell r="M268">
            <v>2.3541879411689793E-4</v>
          </cell>
          <cell r="N268">
            <v>2.6010038470714101E-4</v>
          </cell>
          <cell r="O268">
            <v>3.3840367315748861E-4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0.1570324154966467</v>
          </cell>
          <cell r="E269">
            <v>0.19650422981425295</v>
          </cell>
          <cell r="F269">
            <v>0.19704313653533412</v>
          </cell>
          <cell r="G269">
            <v>0.19661134069519751</v>
          </cell>
          <cell r="H269">
            <v>0.18790075214715629</v>
          </cell>
          <cell r="I269">
            <v>5.4044458051619851E-2</v>
          </cell>
          <cell r="J269">
            <v>2.1994360695205161E-4</v>
          </cell>
          <cell r="K269">
            <v>2.3973169428420356E-4</v>
          </cell>
          <cell r="L269">
            <v>2.5234723383091322E-4</v>
          </cell>
          <cell r="M269">
            <v>2.8439333135071133E-4</v>
          </cell>
          <cell r="N269">
            <v>3.1286590409791313E-4</v>
          </cell>
          <cell r="O269">
            <v>4.0705426588154346E-4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1.3207866234157901E-5</v>
          </cell>
          <cell r="F270">
            <v>1.6883378325722601E-5</v>
          </cell>
          <cell r="G270">
            <v>1.52432533903855E-5</v>
          </cell>
          <cell r="H270">
            <v>2.0369905549712399E-5</v>
          </cell>
          <cell r="I270">
            <v>1.72225217837087E-5</v>
          </cell>
          <cell r="J270">
            <v>1.8812631308534799E-5</v>
          </cell>
          <cell r="K270">
            <v>2.10432472612601E-5</v>
          </cell>
          <cell r="L270">
            <v>2.4099809049435899E-5</v>
          </cell>
          <cell r="M270">
            <v>3.0567372409706602E-5</v>
          </cell>
          <cell r="N270">
            <v>3.1462319150184197E-5</v>
          </cell>
          <cell r="O270">
            <v>4.9790023929740801E-5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5.3235622847329599E-2</v>
          </cell>
          <cell r="E271">
            <v>6.9074428741283903E-2</v>
          </cell>
          <cell r="F271">
            <v>6.9091539943422819E-2</v>
          </cell>
          <cell r="G271">
            <v>6.9107042655765547E-2</v>
          </cell>
          <cell r="H271">
            <v>6.5999021966747756E-2</v>
          </cell>
          <cell r="I271">
            <v>1.8971832520085264E-2</v>
          </cell>
          <cell r="J271">
            <v>6.9728183542091743E-5</v>
          </cell>
          <cell r="K271">
            <v>7.7308775526605092E-5</v>
          </cell>
          <cell r="L271">
            <v>8.4987591652177017E-5</v>
          </cell>
          <cell r="M271">
            <v>9.4370885950599077E-5</v>
          </cell>
          <cell r="N271">
            <v>1.0708897658483369E-4</v>
          </cell>
          <cell r="O271">
            <v>1.3573757432621783E-4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4722.2883293925297</v>
          </cell>
          <cell r="E272">
            <v>4004.54200372689</v>
          </cell>
          <cell r="F272">
            <v>3606.5821853863699</v>
          </cell>
          <cell r="G272">
            <v>1304.90419199913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18.302988433366519</v>
          </cell>
          <cell r="E273">
            <v>15.874294801160827</v>
          </cell>
          <cell r="F273">
            <v>14.773902913374078</v>
          </cell>
          <cell r="G273">
            <v>5.6331039096701874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63.98764673973627</v>
          </cell>
          <cell r="E274">
            <v>54.262086771367095</v>
          </cell>
          <cell r="F274">
            <v>48.869677308758298</v>
          </cell>
          <cell r="G274">
            <v>17.68162861787437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2.4926984443491929</v>
          </cell>
          <cell r="E275">
            <v>2.1592458523285565</v>
          </cell>
          <cell r="F275">
            <v>1.6628846666666701</v>
          </cell>
          <cell r="G275">
            <v>0.83144227372541435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7.6146993327129895</v>
          </cell>
          <cell r="E276">
            <v>9.2670789581869322</v>
          </cell>
          <cell r="F276">
            <v>9.3006295207518193</v>
          </cell>
          <cell r="G276">
            <v>9.2746390959074532</v>
          </cell>
          <cell r="H276">
            <v>9.2853081188663449</v>
          </cell>
          <cell r="I276">
            <v>8.9331243442929065</v>
          </cell>
          <cell r="J276">
            <v>1.9731279076479087</v>
          </cell>
          <cell r="K276">
            <v>1.3214144861942469E-2</v>
          </cell>
          <cell r="L276">
            <v>1.3636745051523021E-2</v>
          </cell>
          <cell r="M276">
            <v>1.5990079187247638E-2</v>
          </cell>
          <cell r="N276">
            <v>1.6781262865667453E-2</v>
          </cell>
          <cell r="O276">
            <v>2.1821110956315112E-2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6.9729356225986874E-2</v>
          </cell>
          <cell r="E277">
            <v>8.4937318556371502E-2</v>
          </cell>
          <cell r="F277">
            <v>8.5245246324643975E-2</v>
          </cell>
          <cell r="G277">
            <v>8.5007860317232301E-2</v>
          </cell>
          <cell r="H277">
            <v>8.510713819435628E-2</v>
          </cell>
          <cell r="I277">
            <v>8.1884197900604652E-2</v>
          </cell>
          <cell r="J277">
            <v>1.8116001002779776E-2</v>
          </cell>
          <cell r="K277">
            <v>1.3293543953385822E-4</v>
          </cell>
          <cell r="L277">
            <v>1.3948234117885689E-4</v>
          </cell>
          <cell r="M277">
            <v>1.6556088653420638E-4</v>
          </cell>
          <cell r="N277">
            <v>1.7508983815274362E-4</v>
          </cell>
          <cell r="O277">
            <v>2.2833272185825688E-4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0.10318020776033839</v>
          </cell>
          <cell r="E278">
            <v>0.12557017558518868</v>
          </cell>
          <cell r="F278">
            <v>0.12602479025408941</v>
          </cell>
          <cell r="G278">
            <v>0.12567261647571101</v>
          </cell>
          <cell r="H278">
            <v>0.12581718318247045</v>
          </cell>
          <cell r="I278">
            <v>0.12104504531562212</v>
          </cell>
          <cell r="J278">
            <v>2.6736150510134244E-2</v>
          </cell>
          <cell r="K278">
            <v>1.7905345341385435E-4</v>
          </cell>
          <cell r="L278">
            <v>1.8477974324556957E-4</v>
          </cell>
          <cell r="M278">
            <v>2.1666773966460206E-4</v>
          </cell>
          <cell r="N278">
            <v>2.273883857136512E-4</v>
          </cell>
          <cell r="O278">
            <v>2.9567901024817218E-4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7.4584327318425401E-6</v>
          </cell>
          <cell r="F279">
            <v>7.5522862775851496E-6</v>
          </cell>
          <cell r="G279">
            <v>7.7972470262373392E-6</v>
          </cell>
          <cell r="H279">
            <v>9.0999410322332404E-6</v>
          </cell>
          <cell r="I279">
            <v>9.7264600539878401E-6</v>
          </cell>
          <cell r="J279">
            <v>1.09848898605455E-5</v>
          </cell>
          <cell r="K279">
            <v>1.33105643979768E-5</v>
          </cell>
          <cell r="L279">
            <v>1.32563996664455E-5</v>
          </cell>
          <cell r="M279">
            <v>1.69926087628712E-5</v>
          </cell>
          <cell r="N279">
            <v>1.7453289185467301E-5</v>
          </cell>
          <cell r="O279">
            <v>2.7961862051561E-5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3.274460206214086E-2</v>
          </cell>
          <cell r="E280">
            <v>4.0882611412131141E-2</v>
          </cell>
          <cell r="F280">
            <v>4.0890433813575475E-2</v>
          </cell>
          <cell r="G280">
            <v>4.0898514351212931E-2</v>
          </cell>
          <cell r="H280">
            <v>4.0907558185002552E-2</v>
          </cell>
          <cell r="I280">
            <v>3.936431347920169E-2</v>
          </cell>
          <cell r="J280">
            <v>8.6870538496378654E-3</v>
          </cell>
          <cell r="K280">
            <v>5.080577011408444E-5</v>
          </cell>
          <cell r="L280">
            <v>5.6298261886400683E-5</v>
          </cell>
          <cell r="M280">
            <v>6.4143084814201234E-5</v>
          </cell>
          <cell r="N280">
            <v>7.0216584944337806E-5</v>
          </cell>
          <cell r="O280">
            <v>8.8869098655851777E-5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3821.2823537039899</v>
          </cell>
          <cell r="E281">
            <v>3569.7775668927402</v>
          </cell>
          <cell r="F281">
            <v>2582.9155443383502</v>
          </cell>
          <cell r="G281">
            <v>844.82924097927503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17.67374369099031</v>
          </cell>
          <cell r="E282">
            <v>17.235951263253845</v>
          </cell>
          <cell r="F282">
            <v>13.258423642397364</v>
          </cell>
          <cell r="G282">
            <v>4.7658207172029083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52.132092137844324</v>
          </cell>
          <cell r="E283">
            <v>48.700921785712637</v>
          </cell>
          <cell r="F283">
            <v>35.237592692201268</v>
          </cell>
          <cell r="G283">
            <v>11.525637666838668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1.0585516368985419</v>
          </cell>
          <cell r="E284">
            <v>0.91828359999999998</v>
          </cell>
          <cell r="F284">
            <v>0.706372</v>
          </cell>
          <cell r="G284">
            <v>0.353186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3.8214028984116069E-5</v>
          </cell>
          <cell r="F285">
            <v>5.0693893291087331E-5</v>
          </cell>
          <cell r="G285">
            <v>8.7992986997554359E-5</v>
          </cell>
          <cell r="H285">
            <v>8.8611730225706328E-5</v>
          </cell>
          <cell r="I285">
            <v>6.7914912754061448E-5</v>
          </cell>
          <cell r="J285">
            <v>7.2534050141338137E-5</v>
          </cell>
          <cell r="K285">
            <v>4.8494651147829273E-5</v>
          </cell>
          <cell r="L285">
            <v>3.9044226072152696E-4</v>
          </cell>
          <cell r="M285">
            <v>6.9450695084384497E-4</v>
          </cell>
          <cell r="N285">
            <v>8.6010518621602318E-4</v>
          </cell>
          <cell r="O285">
            <v>1.0948924333309602E-3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2.0980458190039853E-5</v>
          </cell>
          <cell r="F286">
            <v>2.7832215993924214E-5</v>
          </cell>
          <cell r="G286">
            <v>4.8310351820957319E-5</v>
          </cell>
          <cell r="H286">
            <v>4.7518629047706402E-5</v>
          </cell>
          <cell r="I286">
            <v>3.5604260746887942E-5</v>
          </cell>
          <cell r="J286">
            <v>3.6288000631182161E-5</v>
          </cell>
          <cell r="K286">
            <v>2.3165743075557157E-5</v>
          </cell>
          <cell r="L286">
            <v>1.8142558908956194E-4</v>
          </cell>
          <cell r="M286">
            <v>3.0108501617847439E-4</v>
          </cell>
          <cell r="N286">
            <v>3.7249853006487022E-4</v>
          </cell>
          <cell r="O286">
            <v>4.5251710901470302E-4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5.769025086066465E-4</v>
          </cell>
          <cell r="E287">
            <v>4.4702792702416757E-4</v>
          </cell>
          <cell r="F287">
            <v>8.05047418971276E-4</v>
          </cell>
          <cell r="G287">
            <v>1.0341130772741833E-3</v>
          </cell>
          <cell r="H287">
            <v>2.5579668124715714E-3</v>
          </cell>
          <cell r="I287">
            <v>2.3656987612052745E-4</v>
          </cell>
          <cell r="J287">
            <v>2.3779020519802577E-4</v>
          </cell>
          <cell r="K287">
            <v>2.1404223139263233E-4</v>
          </cell>
          <cell r="L287">
            <v>1.6601099875007818E-3</v>
          </cell>
          <cell r="M287">
            <v>1.8525006306156458E-3</v>
          </cell>
          <cell r="N287">
            <v>1.5211725382381434E-3</v>
          </cell>
          <cell r="O287">
            <v>7.3163335232167236E-4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3.8379902858097818E-4</v>
          </cell>
          <cell r="E288">
            <v>2.9739666855466216E-4</v>
          </cell>
          <cell r="F288">
            <v>5.3557821772876166E-4</v>
          </cell>
          <cell r="G288">
            <v>6.8796995779980699E-4</v>
          </cell>
          <cell r="H288">
            <v>1.6350786095487375E-3</v>
          </cell>
          <cell r="I288">
            <v>1.4993931505764011E-4</v>
          </cell>
          <cell r="J288">
            <v>1.4358858107625438E-4</v>
          </cell>
          <cell r="K288">
            <v>1.2337346990223266E-4</v>
          </cell>
          <cell r="L288">
            <v>9.1981249908764339E-4</v>
          </cell>
          <cell r="M288">
            <v>9.638982243531266E-4</v>
          </cell>
          <cell r="N288">
            <v>7.9122613655556711E-4</v>
          </cell>
          <cell r="O288">
            <v>3.6386398694901966E-4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1.9433167328392751E-5</v>
          </cell>
          <cell r="F289">
            <v>3.3977351139313566E-5</v>
          </cell>
          <cell r="G289">
            <v>8.0739835740446249E-5</v>
          </cell>
          <cell r="H289">
            <v>1.0003568605185499E-4</v>
          </cell>
          <cell r="I289">
            <v>7.4632044198110137E-5</v>
          </cell>
          <cell r="J289">
            <v>2.584526157054365E-4</v>
          </cell>
          <cell r="K289">
            <v>2.5062267682827457E-4</v>
          </cell>
          <cell r="L289">
            <v>1.5293308246560331E-3</v>
          </cell>
          <cell r="M289">
            <v>7.7685359567416259E-5</v>
          </cell>
          <cell r="N289">
            <v>4.7598971541117718E-5</v>
          </cell>
          <cell r="O289">
            <v>4.5220845096199913E-5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1.0669295163900744E-5</v>
          </cell>
          <cell r="F290">
            <v>1.8654416033519424E-5</v>
          </cell>
          <cell r="G290">
            <v>4.4328190276069118E-5</v>
          </cell>
          <cell r="H290">
            <v>5.3643326628196652E-5</v>
          </cell>
          <cell r="I290">
            <v>3.9124523831587475E-5</v>
          </cell>
          <cell r="J290">
            <v>1.2914447638337002E-4</v>
          </cell>
          <cell r="K290">
            <v>1.1964649182476272E-4</v>
          </cell>
          <cell r="L290">
            <v>7.0459623367847743E-4</v>
          </cell>
          <cell r="M290">
            <v>3.3719813659460406E-5</v>
          </cell>
          <cell r="N290">
            <v>2.066107963083597E-5</v>
          </cell>
          <cell r="O290">
            <v>1.86896954140778E-5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3.537973485821249E-2</v>
          </cell>
          <cell r="G291">
            <v>3.7281469716424979E-2</v>
          </cell>
          <cell r="H291">
            <v>3.8200039755124107E-2</v>
          </cell>
          <cell r="I291">
            <v>3.9061076358642186E-2</v>
          </cell>
          <cell r="J291">
            <v>3.9708612294883733E-2</v>
          </cell>
          <cell r="K291">
            <v>4.0356148231125301E-2</v>
          </cell>
          <cell r="L291">
            <v>4.2371906290567779E-2</v>
          </cell>
          <cell r="M291">
            <v>4.3525301587149907E-2</v>
          </cell>
          <cell r="N291">
            <v>4.4673212327442917E-2</v>
          </cell>
          <cell r="O291">
            <v>4.5811892235102694E-2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0.65847123751882963</v>
          </cell>
          <cell r="G292">
            <v>0.73826743502205472</v>
          </cell>
          <cell r="H292">
            <v>0.7564574460789345</v>
          </cell>
          <cell r="I292">
            <v>0.77350814954032066</v>
          </cell>
          <cell r="J292">
            <v>0.78633099956125296</v>
          </cell>
          <cell r="K292">
            <v>0.7991538495821856</v>
          </cell>
          <cell r="L292">
            <v>0.83907095970389334</v>
          </cell>
          <cell r="M292">
            <v>0.86191110505360957</v>
          </cell>
          <cell r="N292">
            <v>0.88464264231103162</v>
          </cell>
          <cell r="O292">
            <v>0.90719138572521052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2.4700554277884142E-2</v>
          </cell>
          <cell r="F293">
            <v>0.23111651134487929</v>
          </cell>
          <cell r="G293">
            <v>1.0622902297531949</v>
          </cell>
          <cell r="H293">
            <v>3.0121397461462474</v>
          </cell>
          <cell r="I293">
            <v>2.9702797384207886</v>
          </cell>
          <cell r="J293">
            <v>3.4276270363267018</v>
          </cell>
          <cell r="K293">
            <v>1.4829745279073954</v>
          </cell>
          <cell r="L293">
            <v>0.88033807010404297</v>
          </cell>
          <cell r="M293">
            <v>3.2249965102741389E-3</v>
          </cell>
          <cell r="N293">
            <v>2.9146910308255926E-3</v>
          </cell>
          <cell r="O293">
            <v>1.604661270046904E-3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1.7628582771806744E-2</v>
          </cell>
          <cell r="F294">
            <v>0.16494595644852961</v>
          </cell>
          <cell r="G294">
            <v>0.75814781450685564</v>
          </cell>
          <cell r="H294">
            <v>2.0483573493740117</v>
          </cell>
          <cell r="I294">
            <v>1.928878268678198</v>
          </cell>
          <cell r="J294">
            <v>2.1177483681455969</v>
          </cell>
          <cell r="K294">
            <v>0.88028026676644766</v>
          </cell>
          <cell r="L294">
            <v>0.49672355730488299</v>
          </cell>
          <cell r="M294">
            <v>1.7921430527475558E-3</v>
          </cell>
          <cell r="N294">
            <v>1.6178082447010362E-3</v>
          </cell>
          <cell r="O294">
            <v>8.5524406728454156E-4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2.1039495492307333E-5</v>
          </cell>
          <cell r="F295">
            <v>8.6335828004113671E-5</v>
          </cell>
          <cell r="G295">
            <v>1.9086248136258643E-4</v>
          </cell>
          <cell r="H295">
            <v>4.2588380195046605E-4</v>
          </cell>
          <cell r="I295">
            <v>3.2419738484524077E-4</v>
          </cell>
          <cell r="J295">
            <v>1.1147131357692561E-3</v>
          </cell>
          <cell r="K295">
            <v>1.088311781351108E-3</v>
          </cell>
          <cell r="L295">
            <v>9.2550302329111767E-4</v>
          </cell>
          <cell r="M295">
            <v>1.4693914076471053E-4</v>
          </cell>
          <cell r="N295">
            <v>1.2951973557921004E-4</v>
          </cell>
          <cell r="O295">
            <v>7.9145008242592862E-5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1.3997058101349358E-5</v>
          </cell>
          <cell r="F296">
            <v>5.7437099727202461E-5</v>
          </cell>
          <cell r="G296">
            <v>1.269761074820741E-4</v>
          </cell>
          <cell r="H296">
            <v>2.7588656575728979E-4</v>
          </cell>
          <cell r="I296">
            <v>2.0534822197186057E-4</v>
          </cell>
          <cell r="J296">
            <v>6.6832846072579089E-4</v>
          </cell>
          <cell r="K296">
            <v>6.2526520194003301E-4</v>
          </cell>
          <cell r="L296">
            <v>5.1536957612054841E-4</v>
          </cell>
          <cell r="M296">
            <v>7.6819178548466279E-5</v>
          </cell>
          <cell r="N296">
            <v>6.7706317820682009E-5</v>
          </cell>
          <cell r="O296">
            <v>3.9361270443561478E-5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147.03320908562799</v>
          </cell>
          <cell r="E297">
            <v>52.605264503880697</v>
          </cell>
          <cell r="F297">
            <v>51.052161777319697</v>
          </cell>
          <cell r="G297">
            <v>33.435101579491999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1.53640759043152</v>
          </cell>
          <cell r="E298">
            <v>0.56115014329978519</v>
          </cell>
          <cell r="F298">
            <v>0.56126121780883342</v>
          </cell>
          <cell r="G298">
            <v>0.38578635665924144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1.9923199063093253</v>
          </cell>
          <cell r="E299">
            <v>0.71280846211220439</v>
          </cell>
          <cell r="F299">
            <v>0.69176370971977974</v>
          </cell>
          <cell r="G299">
            <v>0.45305015690368561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0.55733153062839935</v>
          </cell>
          <cell r="E300">
            <v>0.27044891535388493</v>
          </cell>
          <cell r="F300">
            <v>0.270447760902224</v>
          </cell>
          <cell r="G300">
            <v>0.18593252256714701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2.5897465297975114E-4</v>
          </cell>
          <cell r="F301">
            <v>6.7600126556544948E-4</v>
          </cell>
          <cell r="G301">
            <v>1.0182366887731749E-2</v>
          </cell>
          <cell r="H301">
            <v>7.3149626561050405E-3</v>
          </cell>
          <cell r="I301">
            <v>6.1653464448255084E-4</v>
          </cell>
          <cell r="J301">
            <v>4.6398434779825647E-4</v>
          </cell>
          <cell r="K301">
            <v>3.0938691502776535E-4</v>
          </cell>
          <cell r="L301">
            <v>0.49790621742457858</v>
          </cell>
          <cell r="M301">
            <v>1.5671386323680532</v>
          </cell>
          <cell r="N301">
            <v>1.506667631076956</v>
          </cell>
          <cell r="O301">
            <v>1.2769055980051602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1.9335130982299045E-4</v>
          </cell>
          <cell r="F302">
            <v>5.0470472162114828E-4</v>
          </cell>
          <cell r="G302">
            <v>7.6021879059921657E-3</v>
          </cell>
          <cell r="H302">
            <v>5.2402842495876591E-3</v>
          </cell>
          <cell r="I302">
            <v>4.3836068628285118E-4</v>
          </cell>
          <cell r="J302">
            <v>3.1553726615394872E-4</v>
          </cell>
          <cell r="K302">
            <v>2.0181215656674459E-4</v>
          </cell>
          <cell r="L302">
            <v>0.29947550177432708</v>
          </cell>
          <cell r="M302">
            <v>0.91482973671765344</v>
          </cell>
          <cell r="N302">
            <v>0.87981789210675521</v>
          </cell>
          <cell r="O302">
            <v>0.72639221985369751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7.5597458877740581E-2</v>
          </cell>
          <cell r="F303">
            <v>0.1890428315967265</v>
          </cell>
          <cell r="G303">
            <v>1.6212280054562731</v>
          </cell>
          <cell r="H303">
            <v>2.4166793706303751</v>
          </cell>
          <cell r="I303">
            <v>2.1455182363190044</v>
          </cell>
          <cell r="J303">
            <v>2.3805586542391444</v>
          </cell>
          <cell r="K303">
            <v>1.0263424831056542</v>
          </cell>
          <cell r="L303">
            <v>0.75750489705421054</v>
          </cell>
          <cell r="M303">
            <v>2.4750257721450983E-4</v>
          </cell>
          <cell r="N303">
            <v>2.1172348041869393E-4</v>
          </cell>
          <cell r="O303">
            <v>1.1042005904607295E-4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5.3953285670100611E-2</v>
          </cell>
          <cell r="F304">
            <v>0.1349183166793731</v>
          </cell>
          <cell r="G304">
            <v>1.1570571155865279</v>
          </cell>
          <cell r="H304">
            <v>1.6434492879837117</v>
          </cell>
          <cell r="I304">
            <v>1.3933342649574501</v>
          </cell>
          <cell r="J304">
            <v>1.4708901430356667</v>
          </cell>
          <cell r="K304">
            <v>0.60949454451446761</v>
          </cell>
          <cell r="L304">
            <v>0.42927474248359521</v>
          </cell>
          <cell r="M304">
            <v>1.386319610050846E-4</v>
          </cell>
          <cell r="N304">
            <v>1.1857171430200855E-4</v>
          </cell>
          <cell r="O304">
            <v>5.8851112176217875E-5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6.208932616364314E-5</v>
          </cell>
          <cell r="F305">
            <v>2.1974231752000214E-4</v>
          </cell>
          <cell r="G305">
            <v>2.422869318242296E-3</v>
          </cell>
          <cell r="H305">
            <v>6.7057578943758673E-3</v>
          </cell>
          <cell r="I305">
            <v>4.4374325472543328E-3</v>
          </cell>
          <cell r="J305">
            <v>2.4688543229465921E-3</v>
          </cell>
          <cell r="K305">
            <v>2.0136099057117278E-3</v>
          </cell>
          <cell r="L305">
            <v>0.33120846597320786</v>
          </cell>
          <cell r="M305">
            <v>1.0974075592032841</v>
          </cell>
          <cell r="N305">
            <v>1.0549744605900968</v>
          </cell>
          <cell r="O305">
            <v>0.89349030112109296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4.6356090843785891E-5</v>
          </cell>
          <cell r="F306">
            <v>1.6406032183911802E-4</v>
          </cell>
          <cell r="G306">
            <v>1.8089220347317617E-3</v>
          </cell>
          <cell r="H306">
            <v>4.8047982291455861E-3</v>
          </cell>
          <cell r="I306">
            <v>3.0871060052358292E-3</v>
          </cell>
          <cell r="J306">
            <v>1.6585395235756311E-3</v>
          </cell>
          <cell r="K306">
            <v>1.3059295475095769E-3</v>
          </cell>
          <cell r="L306">
            <v>0.19964956519396634</v>
          </cell>
          <cell r="M306">
            <v>0.64022923871415927</v>
          </cell>
          <cell r="N306">
            <v>0.61575154502920948</v>
          </cell>
          <cell r="O306">
            <v>0.50827908050762316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1.4486614086242922</v>
          </cell>
          <cell r="E307">
            <v>1.2574263551555129</v>
          </cell>
          <cell r="F307">
            <v>1.7777598243289754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8.2341741714662322E-3</v>
          </cell>
          <cell r="E308">
            <v>7.1471964080101419E-3</v>
          </cell>
          <cell r="F308">
            <v>1.0104765641863269E-2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2.5685485968515841E-2</v>
          </cell>
          <cell r="E309">
            <v>2.2294793531126122E-2</v>
          </cell>
          <cell r="F309">
            <v>3.1520564261152059E-2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E310">
            <v>7.0442628654356395E-7</v>
          </cell>
          <cell r="F310">
            <v>4.5790643725178001E-7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5.829496470894193E-4</v>
          </cell>
          <cell r="E311">
            <v>7.0965464363862492E-4</v>
          </cell>
          <cell r="F311">
            <v>7.1011899222140295E-4</v>
          </cell>
          <cell r="G311">
            <v>-6.1454382241669589E-9</v>
          </cell>
          <cell r="H311">
            <v>-3.2559260198798458E-10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2.4227958282867293E-2</v>
          </cell>
          <cell r="E312">
            <v>5.3498844428227853E-2</v>
          </cell>
          <cell r="F312">
            <v>7.9386533546005125E-2</v>
          </cell>
          <cell r="G312">
            <v>1.1444929001439974</v>
          </cell>
          <cell r="H312">
            <v>3.2321035462965639</v>
          </cell>
          <cell r="I312">
            <v>5.0139556580541393</v>
          </cell>
          <cell r="J312">
            <v>5.2231015631433948</v>
          </cell>
          <cell r="K312">
            <v>5.4321898230283168</v>
          </cell>
          <cell r="L312">
            <v>5.6865671249257206</v>
          </cell>
          <cell r="M312">
            <v>6.0438667461297069</v>
          </cell>
          <cell r="N312">
            <v>6.4405380054735613</v>
          </cell>
          <cell r="O312">
            <v>6.8765686333814759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3.5558360765715183E-2</v>
          </cell>
          <cell r="E313">
            <v>7.851801577820218E-2</v>
          </cell>
          <cell r="F313">
            <v>0.11651229405346029</v>
          </cell>
          <cell r="G313">
            <v>1.6797243482913757</v>
          </cell>
          <cell r="H313">
            <v>4.7436231559236166</v>
          </cell>
          <cell r="I313">
            <v>7.3587729544038307</v>
          </cell>
          <cell r="J313">
            <v>7.6657276494304716</v>
          </cell>
          <cell r="K313">
            <v>7.9725977410023718</v>
          </cell>
          <cell r="L313">
            <v>8.3459366648139355</v>
          </cell>
          <cell r="M313">
            <v>8.8703303707915868</v>
          </cell>
          <cell r="N313">
            <v>9.4525081829068522</v>
          </cell>
          <cell r="O313">
            <v>10.092452093616588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1.14553015734328E-3</v>
          </cell>
          <cell r="F314">
            <v>1.80589347919033E-3</v>
          </cell>
          <cell r="G314">
            <v>7.6190377329840103E-2</v>
          </cell>
          <cell r="H314">
            <v>0.24066125634878799</v>
          </cell>
          <cell r="I314">
            <v>0.21407381269599901</v>
          </cell>
          <cell r="J314">
            <v>0.16342383823568499</v>
          </cell>
          <cell r="K314">
            <v>0.301741652271665</v>
          </cell>
          <cell r="L314">
            <v>0.18147163168688499</v>
          </cell>
          <cell r="M314">
            <v>0.23708861149850699</v>
          </cell>
          <cell r="N314">
            <v>0.319802169224435</v>
          </cell>
          <cell r="O314">
            <v>0.124445611035469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1.699E-3</v>
          </cell>
          <cell r="E315">
            <v>3.7375301573432801E-3</v>
          </cell>
          <cell r="F315">
            <v>5.5434236365336197E-3</v>
          </cell>
          <cell r="G315">
            <v>8.0772042359296872E-2</v>
          </cell>
          <cell r="H315">
            <v>0.31777687200405902</v>
          </cell>
          <cell r="I315">
            <v>0.47073481109404697</v>
          </cell>
          <cell r="J315">
            <v>0.50228315287250658</v>
          </cell>
          <cell r="K315">
            <v>0.53829250441163723</v>
          </cell>
          <cell r="L315">
            <v>0.55672306312649755</v>
          </cell>
          <cell r="M315">
            <v>0.5731556966892436</v>
          </cell>
          <cell r="N315">
            <v>0.58903337784792908</v>
          </cell>
          <cell r="O315">
            <v>0.60425005107946395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1.3462910040002311E-4</v>
          </cell>
          <cell r="E316">
            <v>4.4506258432383148E-4</v>
          </cell>
          <cell r="F316">
            <v>5.8832450572528976E-4</v>
          </cell>
          <cell r="G316">
            <v>6.3133028807033156E-2</v>
          </cell>
          <cell r="H316">
            <v>6.4834399694685782E-2</v>
          </cell>
          <cell r="I316">
            <v>6.4872483713597204E-2</v>
          </cell>
          <cell r="J316">
            <v>6.4715977894099011E-2</v>
          </cell>
          <cell r="K316">
            <v>6.4872178803027786E-2</v>
          </cell>
          <cell r="L316">
            <v>6.7257154174357001E-2</v>
          </cell>
          <cell r="M316">
            <v>6.924804295573532E-2</v>
          </cell>
          <cell r="N316">
            <v>7.1159471836412885E-2</v>
          </cell>
          <cell r="O316">
            <v>7.2996088628574887E-2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3.5550966943611434E-4</v>
          </cell>
          <cell r="E317">
            <v>1.1553229130852345E-3</v>
          </cell>
          <cell r="F317">
            <v>1.5019727093782095E-3</v>
          </cell>
          <cell r="G317">
            <v>0.14112982681539446</v>
          </cell>
          <cell r="H317">
            <v>0.13768442726211916</v>
          </cell>
          <cell r="I317">
            <v>0.13765386686343717</v>
          </cell>
          <cell r="J317">
            <v>0.13132233658115544</v>
          </cell>
          <cell r="K317">
            <v>0.1222471667019238</v>
          </cell>
          <cell r="L317">
            <v>0.12518053767887163</v>
          </cell>
          <cell r="M317">
            <v>0.12767977948977996</v>
          </cell>
          <cell r="N317">
            <v>0.13120407862631023</v>
          </cell>
          <cell r="O317">
            <v>0.13459043897703363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3.0340168784562201E-6</v>
          </cell>
          <cell r="F318">
            <v>3.1916221035242099E-6</v>
          </cell>
          <cell r="G318">
            <v>1.4043032010111901E-3</v>
          </cell>
          <cell r="H318">
            <v>1.39807759674807E-3</v>
          </cell>
          <cell r="I318">
            <v>1.11647232271686E-5</v>
          </cell>
          <cell r="J318">
            <v>6.7023263427296801E-4</v>
          </cell>
          <cell r="K318">
            <v>7.3562607263654995E-4</v>
          </cell>
          <cell r="L318">
            <v>4.2439359763584198E-4</v>
          </cell>
          <cell r="M318">
            <v>7.0348909782595303E-4</v>
          </cell>
          <cell r="N318">
            <v>7.67634873000004E-4</v>
          </cell>
          <cell r="O318">
            <v>3.4386362196075701E-4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9.7768053399946794E-6</v>
          </cell>
          <cell r="F319">
            <v>1.2968427443518889E-5</v>
          </cell>
          <cell r="G319">
            <v>1.404654459028394E-3</v>
          </cell>
          <cell r="H319">
            <v>1.41062874701615E-3</v>
          </cell>
          <cell r="I319">
            <v>1.4096853496351879E-3</v>
          </cell>
          <cell r="J319">
            <v>1.4063035602967402E-3</v>
          </cell>
          <cell r="K319">
            <v>1.4096659538874125E-3</v>
          </cell>
          <cell r="L319">
            <v>1.4614895606803494E-3</v>
          </cell>
          <cell r="M319">
            <v>1.5047454467407616E-3</v>
          </cell>
          <cell r="N319">
            <v>1.5462863912060402E-3</v>
          </cell>
          <cell r="O319">
            <v>1.5861886803912649E-3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1.4162896028047347E-4</v>
          </cell>
          <cell r="E320">
            <v>1.5843869885272889E-4</v>
          </cell>
          <cell r="F320">
            <v>1.8677185628931706E-4</v>
          </cell>
          <cell r="G320">
            <v>5.7401786278785609E-2</v>
          </cell>
          <cell r="H320">
            <v>5.75024738629209E-2</v>
          </cell>
          <cell r="I320">
            <v>5.7541010513480782E-2</v>
          </cell>
          <cell r="J320">
            <v>5.7681262293470578E-2</v>
          </cell>
          <cell r="K320">
            <v>5.7822900692759922E-2</v>
          </cell>
          <cell r="L320">
            <v>5.9658865776332629E-2</v>
          </cell>
          <cell r="M320">
            <v>6.1425084787862065E-2</v>
          </cell>
          <cell r="N320">
            <v>6.3124902211733447E-2</v>
          </cell>
          <cell r="O320">
            <v>6.4759973154784947E-2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5.1467620267392977E-4</v>
          </cell>
          <cell r="E321">
            <v>5.6737318634278498E-4</v>
          </cell>
          <cell r="F321">
            <v>6.6429618301974615E-4</v>
          </cell>
          <cell r="G321">
            <v>0.17698149006046865</v>
          </cell>
          <cell r="H321">
            <v>0.17654882417674647</v>
          </cell>
          <cell r="I321">
            <v>0.16446353177495365</v>
          </cell>
          <cell r="J321">
            <v>0.15958432877445858</v>
          </cell>
          <cell r="K321">
            <v>0.15235750092099343</v>
          </cell>
          <cell r="L321">
            <v>0.15273190115690763</v>
          </cell>
          <cell r="M321">
            <v>0.15653050485968095</v>
          </cell>
          <cell r="N321">
            <v>0.16086217620285928</v>
          </cell>
          <cell r="O321">
            <v>0.1650288530756901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2.23733855199845E-7</v>
          </cell>
          <cell r="F322">
            <v>4.3647565692434701E-7</v>
          </cell>
          <cell r="G322">
            <v>1.24682660018396E-3</v>
          </cell>
          <cell r="H322">
            <v>1.0421440932625401E-4</v>
          </cell>
          <cell r="I322">
            <v>9.0567735599524199E-4</v>
          </cell>
          <cell r="J322">
            <v>2.9371630527578801E-4</v>
          </cell>
          <cell r="K322">
            <v>6.5339012249973497E-4</v>
          </cell>
          <cell r="L322">
            <v>5.1086963274463799E-4</v>
          </cell>
          <cell r="M322">
            <v>4.8913123516455695E-4</v>
          </cell>
          <cell r="N322">
            <v>7.9207597051831398E-4</v>
          </cell>
          <cell r="O322">
            <v>2.8505954976279502E-4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3.6608538469165003E-6</v>
          </cell>
          <cell r="E323">
            <v>3.8521427800539472E-6</v>
          </cell>
          <cell r="F323">
            <v>4.2932901621556937E-6</v>
          </cell>
          <cell r="G323">
            <v>1.2474873688418659E-3</v>
          </cell>
          <cell r="H323">
            <v>1.249545142317006E-3</v>
          </cell>
          <cell r="I323">
            <v>1.2503660996915503E-3</v>
          </cell>
          <cell r="J323">
            <v>1.25342997845402E-3</v>
          </cell>
          <cell r="K323">
            <v>1.2564833105873799E-3</v>
          </cell>
          <cell r="L323">
            <v>1.2963764800061599E-3</v>
          </cell>
          <cell r="M323">
            <v>1.33476124539611E-3</v>
          </cell>
          <cell r="N323">
            <v>1.371691579874719E-3</v>
          </cell>
          <cell r="O323">
            <v>1.40722174282176E-3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3.1732158701626778E-5</v>
          </cell>
          <cell r="E324">
            <v>3.7248255263019902E-5</v>
          </cell>
          <cell r="F324">
            <v>4.4892996067697537E-5</v>
          </cell>
          <cell r="G324">
            <v>1.2275347770391605E-2</v>
          </cell>
          <cell r="H324">
            <v>1.2298579909175201E-2</v>
          </cell>
          <cell r="I324">
            <v>1.2306778837470009E-2</v>
          </cell>
          <cell r="J324">
            <v>1.2337123771674117E-2</v>
          </cell>
          <cell r="K324">
            <v>1.2367646166901294E-2</v>
          </cell>
          <cell r="L324">
            <v>1.2759938061525672E-2</v>
          </cell>
          <cell r="M324">
            <v>1.3137747989026581E-2</v>
          </cell>
          <cell r="N324">
            <v>1.3501287716649397E-2</v>
          </cell>
          <cell r="O324">
            <v>1.3851003287825951E-2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1.7342781927745429E-4</v>
          </cell>
          <cell r="E325">
            <v>2.0272707589034098E-4</v>
          </cell>
          <cell r="F325">
            <v>2.4191490371397383E-4</v>
          </cell>
          <cell r="G325">
            <v>5.6842790353430601E-2</v>
          </cell>
          <cell r="H325">
            <v>5.6296520061249654E-2</v>
          </cell>
          <cell r="I325">
            <v>5.2052032086576265E-2</v>
          </cell>
          <cell r="J325">
            <v>5.0979464353833173E-2</v>
          </cell>
          <cell r="K325">
            <v>4.7840595681744098E-2</v>
          </cell>
          <cell r="L325">
            <v>4.8777160571891236E-2</v>
          </cell>
          <cell r="M325">
            <v>5.0116757235084054E-2</v>
          </cell>
          <cell r="N325">
            <v>5.1503557491094303E-2</v>
          </cell>
          <cell r="O325">
            <v>5.283762253760179E-2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9.2406469749438401E-8</v>
          </cell>
          <cell r="F326">
            <v>1.47937431189053E-7</v>
          </cell>
          <cell r="G326">
            <v>2.7506783939560997E-4</v>
          </cell>
          <cell r="H326">
            <v>5.9062638482007097E-5</v>
          </cell>
          <cell r="I326">
            <v>2.0836914211936399E-4</v>
          </cell>
          <cell r="J326">
            <v>8.1894926348588195E-5</v>
          </cell>
          <cell r="K326">
            <v>1.86854114295759E-4</v>
          </cell>
          <cell r="L326">
            <v>7.7835416943972704E-5</v>
          </cell>
          <cell r="M326">
            <v>2.2639176053179799E-4</v>
          </cell>
          <cell r="N326">
            <v>6.6990339509622206E-5</v>
          </cell>
          <cell r="O326">
            <v>2.33993323041382E-4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8.0974432039877009E-7</v>
          </cell>
          <cell r="E327">
            <v>9.7337477733972856E-7</v>
          </cell>
          <cell r="F327">
            <v>1.1230174996260714E-6</v>
          </cell>
          <cell r="G327">
            <v>2.7565672504390246E-4</v>
          </cell>
          <cell r="H327">
            <v>2.6763446081208147E-4</v>
          </cell>
          <cell r="I327">
            <v>2.6743178060137103E-4</v>
          </cell>
          <cell r="J327">
            <v>2.6810517369153602E-4</v>
          </cell>
          <cell r="K327">
            <v>2.6874904064434698E-4</v>
          </cell>
          <cell r="L327">
            <v>2.7727302063273199E-4</v>
          </cell>
          <cell r="M327">
            <v>2.8548301769664298E-4</v>
          </cell>
          <cell r="N327">
            <v>2.9338210004142102E-4</v>
          </cell>
          <cell r="O327">
            <v>3.0098366255100402E-4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1.3747343409765705E-6</v>
          </cell>
          <cell r="F328">
            <v>2.3234032713457908E-6</v>
          </cell>
          <cell r="G328">
            <v>4.5852484982224359E-7</v>
          </cell>
          <cell r="H328">
            <v>1.4332941549589487E-6</v>
          </cell>
          <cell r="I328">
            <v>6.6116681258500561E-6</v>
          </cell>
          <cell r="J328">
            <v>7.6696832485032246E-6</v>
          </cell>
          <cell r="K328">
            <v>1.2088599252358615E-5</v>
          </cell>
          <cell r="L328">
            <v>1.2064347848841101E-5</v>
          </cell>
          <cell r="M328">
            <v>1.2495321234283385E-5</v>
          </cell>
          <cell r="N328">
            <v>1.8086005245680137E-5</v>
          </cell>
          <cell r="O328">
            <v>2.5243364059144209E-5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1.0873113062035541E-5</v>
          </cell>
          <cell r="F329">
            <v>1.7942303533425538E-5</v>
          </cell>
          <cell r="G329">
            <v>3.1792762393494499E-6</v>
          </cell>
          <cell r="H329">
            <v>9.4273148993659634E-6</v>
          </cell>
          <cell r="I329">
            <v>4.1832171020296525E-5</v>
          </cell>
          <cell r="J329">
            <v>4.627915942231281E-5</v>
          </cell>
          <cell r="K329">
            <v>6.9906355503410108E-5</v>
          </cell>
          <cell r="L329">
            <v>6.8752067629717956E-5</v>
          </cell>
          <cell r="M329">
            <v>7.1208090260513039E-5</v>
          </cell>
          <cell r="N329">
            <v>1.0306817006456598E-4</v>
          </cell>
          <cell r="O329">
            <v>1.4385638533810925E-4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5.3019214044776698E-8</v>
          </cell>
          <cell r="F330">
            <v>4.6756273004144502E-8</v>
          </cell>
          <cell r="G330">
            <v>3.8910671703347699E-8</v>
          </cell>
          <cell r="H330">
            <v>6.1847491015649694E-8</v>
          </cell>
          <cell r="I330">
            <v>1.19438367539925E-7</v>
          </cell>
          <cell r="J330">
            <v>1.38659897252109E-7</v>
          </cell>
          <cell r="K330">
            <v>1.8358513714807399E-7</v>
          </cell>
          <cell r="L330">
            <v>1.9095865365444499E-7</v>
          </cell>
          <cell r="M330">
            <v>2.4165418349048198E-7</v>
          </cell>
          <cell r="N330">
            <v>2.61498187972832E-7</v>
          </cell>
          <cell r="O330">
            <v>3.7906885739844801E-7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5.3019214044776698E-8</v>
          </cell>
          <cell r="F331">
            <v>9.9775487048921207E-8</v>
          </cell>
          <cell r="G331">
            <v>5.9457948737027202E-8</v>
          </cell>
          <cell r="H331">
            <v>7.1938371208172999E-8</v>
          </cell>
          <cell r="I331">
            <v>1.6951956762890401E-7</v>
          </cell>
          <cell r="J331">
            <v>2.0059000417236701E-7</v>
          </cell>
          <cell r="K331">
            <v>2.7716154849801702E-7</v>
          </cell>
          <cell r="L331">
            <v>2.7722343390063293E-7</v>
          </cell>
          <cell r="M331">
            <v>2.91176353409403E-7</v>
          </cell>
          <cell r="N331">
            <v>4.0420980511820353E-7</v>
          </cell>
          <cell r="O331">
            <v>5.5554426586149696E-7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1.3849926113926003E-2</v>
          </cell>
          <cell r="E332">
            <v>2.5411565940269807E-2</v>
          </cell>
          <cell r="F332">
            <v>2.0323211878272709E-2</v>
          </cell>
          <cell r="G332">
            <v>0.95355065539603678</v>
          </cell>
          <cell r="H332">
            <v>1.8847085039785456</v>
          </cell>
          <cell r="I332">
            <v>2.3102209174244117</v>
          </cell>
          <cell r="J332">
            <v>2.4089547021223088</v>
          </cell>
          <cell r="K332">
            <v>2.4471140441171846</v>
          </cell>
          <cell r="L332">
            <v>2.4361757639903443</v>
          </cell>
          <cell r="M332">
            <v>2.4303625004307112</v>
          </cell>
          <cell r="N332">
            <v>2.4235224032011922</v>
          </cell>
          <cell r="O332">
            <v>2.4215960199507105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7.644831027064895E-3</v>
          </cell>
          <cell r="E333">
            <v>1.4026582246611848E-2</v>
          </cell>
          <cell r="F333">
            <v>1.1217931378017335E-2</v>
          </cell>
          <cell r="G333">
            <v>0.52633736644413764</v>
          </cell>
          <cell r="H333">
            <v>1.0107653121715565</v>
          </cell>
          <cell r="I333">
            <v>1.2050684817465038</v>
          </cell>
          <cell r="J333">
            <v>1.2008215617792386</v>
          </cell>
          <cell r="K333">
            <v>1.1555340211198404</v>
          </cell>
          <cell r="L333">
            <v>1.1012795010521843</v>
          </cell>
          <cell r="M333">
            <v>1.0446843155258487</v>
          </cell>
          <cell r="N333">
            <v>1.0103832501789398</v>
          </cell>
          <cell r="O333">
            <v>0.99290948927282496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2.4694384811187399E-5</v>
          </cell>
          <cell r="E334">
            <v>5.5798967268459601E-4</v>
          </cell>
          <cell r="F334">
            <v>4.7364209954255403E-4</v>
          </cell>
          <cell r="G334">
            <v>0.15014979272861301</v>
          </cell>
          <cell r="H334">
            <v>0.17339686545646099</v>
          </cell>
          <cell r="I334">
            <v>0.13603265291139899</v>
          </cell>
          <cell r="J334">
            <v>0.15439218234544799</v>
          </cell>
          <cell r="K334">
            <v>0.16473550224807501</v>
          </cell>
          <cell r="L334">
            <v>0.134628594478304</v>
          </cell>
          <cell r="M334">
            <v>0.132902367133994</v>
          </cell>
          <cell r="N334">
            <v>0.12970921925856199</v>
          </cell>
          <cell r="O334">
            <v>0.10540983181534599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1.4963619980571687E-3</v>
          </cell>
          <cell r="E335">
            <v>2.7157853819993532E-3</v>
          </cell>
          <cell r="F335">
            <v>3.0817021910568777E-3</v>
          </cell>
          <cell r="G335">
            <v>0.14491202197859129</v>
          </cell>
          <cell r="H335">
            <v>0.28642555099121958</v>
          </cell>
          <cell r="I335">
            <v>0.35109461093328748</v>
          </cell>
          <cell r="J335">
            <v>0.36610048822038782</v>
          </cell>
          <cell r="K335">
            <v>0.37189921657306613</v>
          </cell>
          <cell r="L335">
            <v>0.37023669314636182</v>
          </cell>
          <cell r="M335">
            <v>0.36935229110325102</v>
          </cell>
          <cell r="N335">
            <v>0.3683128465059885</v>
          </cell>
          <cell r="O335">
            <v>0.36802137858288009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13.4629247000637</v>
          </cell>
          <cell r="E336">
            <v>8.0661219222650793</v>
          </cell>
          <cell r="F336">
            <v>12.883511328156899</v>
          </cell>
          <cell r="G336">
            <v>0.492564783667227</v>
          </cell>
          <cell r="H336">
            <v>6.9958706783280894E-2</v>
          </cell>
          <cell r="I336">
            <v>2.66909130497801E-2</v>
          </cell>
          <cell r="J336">
            <v>9.8267307101102305E-2</v>
          </cell>
          <cell r="K336">
            <v>3.27266222554033E-2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0.25753067925812095</v>
          </cell>
          <cell r="E337">
            <v>0.16485553716283127</v>
          </cell>
          <cell r="F337">
            <v>0.23161280623531733</v>
          </cell>
          <cell r="G337">
            <v>8.7739978943209233E-3</v>
          </cell>
          <cell r="H337">
            <v>1.2986238760003268E-3</v>
          </cell>
          <cell r="I337">
            <v>1.3271065399464799E-3</v>
          </cell>
          <cell r="J337">
            <v>1.815613107635617E-3</v>
          </cell>
          <cell r="K337">
            <v>1.1710997380912655E-3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0.2387043386536121</v>
          </cell>
          <cell r="E338">
            <v>0.1430163461394518</v>
          </cell>
          <cell r="F338">
            <v>0.22843105191767585</v>
          </cell>
          <cell r="G338">
            <v>8.7334181501281371E-3</v>
          </cell>
          <cell r="H338">
            <v>1.2404026025404412E-3</v>
          </cell>
          <cell r="I338">
            <v>4.7324313918049833E-4</v>
          </cell>
          <cell r="J338">
            <v>1.7423281400904657E-3</v>
          </cell>
          <cell r="K338">
            <v>5.8025925984757658E-4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1.9647810075826857E-2</v>
          </cell>
          <cell r="E339">
            <v>2.040533844757909E-2</v>
          </cell>
          <cell r="F339">
            <v>1.8647183373325881E-3</v>
          </cell>
          <cell r="G339">
            <v>4.5003593003267594E-5</v>
          </cell>
          <cell r="H339">
            <v>5.0230001355029958E-5</v>
          </cell>
          <cell r="I339">
            <v>8.3472275357288257E-4</v>
          </cell>
          <cell r="J339">
            <v>5.008165264923931E-5</v>
          </cell>
          <cell r="K339">
            <v>5.6833459207647941E-4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1.9596468118365223E-3</v>
          </cell>
          <cell r="F340">
            <v>2.0557586551613739E-3</v>
          </cell>
          <cell r="G340">
            <v>2.3377644634882532E-5</v>
          </cell>
          <cell r="H340">
            <v>1.1556465015352362E-5</v>
          </cell>
          <cell r="I340">
            <v>2.295556186918326E-5</v>
          </cell>
          <cell r="J340">
            <v>3.0979915295309227E-5</v>
          </cell>
          <cell r="K340">
            <v>2.8006878956887016E-5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3.13011290935249E-8</v>
          </cell>
          <cell r="E341">
            <v>1.8477337451283099E-8</v>
          </cell>
          <cell r="F341">
            <v>1.99069594342267E-8</v>
          </cell>
          <cell r="G341">
            <v>2.06945881289668E-8</v>
          </cell>
          <cell r="H341">
            <v>2.6746653486285301E-8</v>
          </cell>
          <cell r="I341">
            <v>3.5107344934500999E-8</v>
          </cell>
          <cell r="J341">
            <v>4.5533739313327998E-8</v>
          </cell>
          <cell r="K341">
            <v>6.5673066108361504E-8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0.95961772438277315</v>
          </cell>
          <cell r="E342">
            <v>0.95961774286011059</v>
          </cell>
          <cell r="F342">
            <v>0.95961776276707</v>
          </cell>
          <cell r="G342">
            <v>0.95961778346165816</v>
          </cell>
          <cell r="H342">
            <v>0.95961781020831161</v>
          </cell>
          <cell r="I342">
            <v>0.95961784531565653</v>
          </cell>
          <cell r="J342">
            <v>0.95961789084939586</v>
          </cell>
          <cell r="K342">
            <v>0.32780301638749593</v>
          </cell>
          <cell r="L342">
            <v>2.6344081795047699E-7</v>
          </cell>
          <cell r="M342">
            <v>2.3124656381484401E-7</v>
          </cell>
          <cell r="N342">
            <v>1.9072088315979499E-7</v>
          </cell>
          <cell r="O342">
            <v>1.7306080384247601E-7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9.6871377207094919E-2</v>
          </cell>
          <cell r="E343">
            <v>0.15003051145521157</v>
          </cell>
          <cell r="F343">
            <v>1.5273609568972422</v>
          </cell>
          <cell r="G343">
            <v>8.4849149852629218</v>
          </cell>
          <cell r="H343">
            <v>16.758237992642375</v>
          </cell>
          <cell r="I343">
            <v>18.231694986412119</v>
          </cell>
          <cell r="J343">
            <v>18.221112267101379</v>
          </cell>
          <cell r="K343">
            <v>18.045646619148282</v>
          </cell>
          <cell r="L343">
            <v>17.986044727507824</v>
          </cell>
          <cell r="M343">
            <v>17.927544135022995</v>
          </cell>
          <cell r="N343">
            <v>17.87967818622079</v>
          </cell>
          <cell r="O343">
            <v>17.870261281548757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6.617809255767336E-2</v>
          </cell>
          <cell r="E344">
            <v>0.10249398077960736</v>
          </cell>
          <cell r="F344">
            <v>1.0434231213460989</v>
          </cell>
          <cell r="G344">
            <v>5.796505690615839</v>
          </cell>
          <cell r="H344">
            <v>11.03761989781915</v>
          </cell>
          <cell r="I344">
            <v>11.757371967121166</v>
          </cell>
          <cell r="J344">
            <v>11.280210907400877</v>
          </cell>
          <cell r="K344">
            <v>10.392105051077239</v>
          </cell>
          <cell r="L344">
            <v>9.9617605010814465</v>
          </cell>
          <cell r="M344">
            <v>9.4440695989161636</v>
          </cell>
          <cell r="N344">
            <v>9.0823070314215126</v>
          </cell>
          <cell r="O344">
            <v>8.9261278083600999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6.5718033274832498E-5</v>
          </cell>
          <cell r="E345">
            <v>1.2873126470788399E-4</v>
          </cell>
          <cell r="F345">
            <v>0.10636488479735499</v>
          </cell>
          <cell r="G345">
            <v>0.57226669196084301</v>
          </cell>
          <cell r="H345">
            <v>1.28386492731508</v>
          </cell>
          <cell r="I345">
            <v>0.55163367375435102</v>
          </cell>
          <cell r="J345">
            <v>0.70741985416272901</v>
          </cell>
          <cell r="K345">
            <v>0.99965155416035001</v>
          </cell>
          <cell r="L345">
            <v>0.61034942258853198</v>
          </cell>
          <cell r="M345">
            <v>0.66269757488987502</v>
          </cell>
          <cell r="N345">
            <v>0.72286682753699305</v>
          </cell>
          <cell r="O345">
            <v>0.49932130680035203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7.3527724172195441E-3</v>
          </cell>
          <cell r="E346">
            <v>1.1383326828986224E-2</v>
          </cell>
          <cell r="F346">
            <v>0.1158865211864413</v>
          </cell>
          <cell r="G346">
            <v>0.64377700865554166</v>
          </cell>
          <cell r="H346">
            <v>1.7660144133737103</v>
          </cell>
          <cell r="I346">
            <v>1.9229972473753951</v>
          </cell>
          <cell r="J346">
            <v>1.9218871123940491</v>
          </cell>
          <cell r="K346">
            <v>1.9033802264635511</v>
          </cell>
          <cell r="L346">
            <v>1.8970924487077012</v>
          </cell>
          <cell r="M346">
            <v>1.8909216024220115</v>
          </cell>
          <cell r="N346">
            <v>1.8858736986183227</v>
          </cell>
          <cell r="O346">
            <v>1.8848856984940865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2.7947217040426624E-2</v>
          </cell>
          <cell r="E347">
            <v>2.4231926158997726E-2</v>
          </cell>
          <cell r="F347">
            <v>1.8631764981294405E-2</v>
          </cell>
          <cell r="G347">
            <v>9.294102162788349E-3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4.0548883287253271E-2</v>
          </cell>
          <cell r="E348">
            <v>3.4833681405591316E-2</v>
          </cell>
          <cell r="F348">
            <v>2.641747600589469E-2</v>
          </cell>
          <cell r="G348">
            <v>1.3177856264733619E-2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1.9499879928143147E-3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6.1519470810535229E-2</v>
          </cell>
          <cell r="E350">
            <v>0.12643384063266683</v>
          </cell>
          <cell r="F350">
            <v>0.13178148247181531</v>
          </cell>
          <cell r="G350">
            <v>0.10887474768945755</v>
          </cell>
          <cell r="H350">
            <v>0.85192943974631286</v>
          </cell>
          <cell r="I350">
            <v>5.9604784388988623</v>
          </cell>
          <cell r="J350">
            <v>5.2976932877686318</v>
          </cell>
          <cell r="K350">
            <v>12.447973649034882</v>
          </cell>
          <cell r="L350">
            <v>14.078562887948273</v>
          </cell>
          <cell r="M350">
            <v>16.961979509798404</v>
          </cell>
          <cell r="N350">
            <v>23.747330537595701</v>
          </cell>
          <cell r="O350">
            <v>19.701657396017975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4.5997491839326422E-2</v>
          </cell>
          <cell r="E351">
            <v>9.4533315649390576E-2</v>
          </cell>
          <cell r="F351">
            <v>9.8531693863881858E-2</v>
          </cell>
          <cell r="G351">
            <v>8.1404557815164508E-2</v>
          </cell>
          <cell r="H351">
            <v>0.60555581323928498</v>
          </cell>
          <cell r="I351">
            <v>4.0501249621104636</v>
          </cell>
          <cell r="J351">
            <v>3.5812552477952559</v>
          </cell>
          <cell r="K351">
            <v>7.7905512838153586</v>
          </cell>
          <cell r="L351">
            <v>8.4037518037192331</v>
          </cell>
          <cell r="M351">
            <v>9.6737976688884899</v>
          </cell>
          <cell r="N351">
            <v>13.061850486758241</v>
          </cell>
          <cell r="O351">
            <v>10.736788210724121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4.5721256749906198E-5</v>
          </cell>
          <cell r="E352">
            <v>2.5561753112893801E-3</v>
          </cell>
          <cell r="F352">
            <v>7.1778091053840195E-4</v>
          </cell>
          <cell r="G352">
            <v>9.6824806258355699E-5</v>
          </cell>
          <cell r="H352">
            <v>5.7992866560603498E-2</v>
          </cell>
          <cell r="I352">
            <v>0.37047552202020201</v>
          </cell>
          <cell r="J352">
            <v>2.8061372862095701E-2</v>
          </cell>
          <cell r="K352">
            <v>0.62239701809210402</v>
          </cell>
          <cell r="L352">
            <v>0.386231771246346</v>
          </cell>
          <cell r="M352">
            <v>0.54513037092902294</v>
          </cell>
          <cell r="N352">
            <v>1.3898800257697801</v>
          </cell>
          <cell r="O352">
            <v>1.61022515130592E-4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4.2668513528113673E-3</v>
          </cell>
          <cell r="E353">
            <v>8.6953002409412006E-3</v>
          </cell>
          <cell r="F353">
            <v>9.0664789579953595E-3</v>
          </cell>
          <cell r="G353">
            <v>7.4914399515512899E-3</v>
          </cell>
          <cell r="H353">
            <v>5.8583996627680282E-2</v>
          </cell>
          <cell r="I353">
            <v>0.40983195101586922</v>
          </cell>
          <cell r="J353">
            <v>0.36426330743780899</v>
          </cell>
          <cell r="K353">
            <v>0.85590275219227097</v>
          </cell>
          <cell r="L353">
            <v>0.96801525334985139</v>
          </cell>
          <cell r="M353">
            <v>1.31605950511217</v>
          </cell>
          <cell r="N353">
            <v>2.2507579237121171</v>
          </cell>
          <cell r="O353">
            <v>1.93517141921394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0.19357334379101357</v>
          </cell>
          <cell r="E354">
            <v>1.2701704676112306</v>
          </cell>
          <cell r="F354">
            <v>3.3664274392069502</v>
          </cell>
          <cell r="G354">
            <v>12.717317121189399</v>
          </cell>
          <cell r="H354">
            <v>20.548695024821779</v>
          </cell>
          <cell r="I354">
            <v>22.62952225959928</v>
          </cell>
          <cell r="J354">
            <v>23.204569927685576</v>
          </cell>
          <cell r="K354">
            <v>23.571890062046638</v>
          </cell>
          <cell r="L354">
            <v>22.01184123956785</v>
          </cell>
          <cell r="M354">
            <v>19.192738659844125</v>
          </cell>
          <cell r="N354">
            <v>12.4620942328088</v>
          </cell>
          <cell r="O354">
            <v>17.106566892845461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0.14948061096242213</v>
          </cell>
          <cell r="E355">
            <v>0.98084712391978945</v>
          </cell>
          <cell r="F355">
            <v>2.5996122220040836</v>
          </cell>
          <cell r="G355">
            <v>9.8205274334188282</v>
          </cell>
          <cell r="H355">
            <v>15.470774415877873</v>
          </cell>
          <cell r="I355">
            <v>16.445026962846242</v>
          </cell>
          <cell r="J355">
            <v>16.064236620711878</v>
          </cell>
          <cell r="K355">
            <v>15.536694275512083</v>
          </cell>
          <cell r="L355">
            <v>13.921236620269553</v>
          </cell>
          <cell r="M355">
            <v>11.657215241713281</v>
          </cell>
          <cell r="N355">
            <v>7.4140662737742931</v>
          </cell>
          <cell r="O355">
            <v>9.876381636460831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1.3815711887651201E-4</v>
          </cell>
          <cell r="E356">
            <v>7.2917123172053594E-2</v>
          </cell>
          <cell r="F356">
            <v>0.17264131977626801</v>
          </cell>
          <cell r="G356">
            <v>0.81734800678791697</v>
          </cell>
          <cell r="H356">
            <v>0.87687384553034997</v>
          </cell>
          <cell r="I356">
            <v>0.81059478343360503</v>
          </cell>
          <cell r="J356">
            <v>0.96395957321039205</v>
          </cell>
          <cell r="K356">
            <v>0.98040568333261202</v>
          </cell>
          <cell r="L356">
            <v>0.983745981606159</v>
          </cell>
          <cell r="M356">
            <v>0.56853749432352596</v>
          </cell>
          <cell r="N356">
            <v>7.0687346836745601E-2</v>
          </cell>
          <cell r="O356">
            <v>1.2850161328232601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1.5340939190448061E-2</v>
          </cell>
          <cell r="E357">
            <v>0.1000161765734362</v>
          </cell>
          <cell r="F357">
            <v>0.26508742004123381</v>
          </cell>
          <cell r="G357">
            <v>1.0013739928845378</v>
          </cell>
          <cell r="H357">
            <v>1.6194729962805472</v>
          </cell>
          <cell r="I357">
            <v>1.9376539777170119</v>
          </cell>
          <cell r="J357">
            <v>2.1269764151298101</v>
          </cell>
          <cell r="K357">
            <v>2.25166357358126</v>
          </cell>
          <cell r="L357">
            <v>2.4102255360212479</v>
          </cell>
          <cell r="M357">
            <v>2.1582624090268498</v>
          </cell>
          <cell r="N357">
            <v>1.3929522769416309</v>
          </cell>
          <cell r="O357">
            <v>1.92424097398353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6.1670158574277396E-3</v>
          </cell>
          <cell r="F358">
            <v>0.48246150458411535</v>
          </cell>
          <cell r="G358">
            <v>0.39129118183077594</v>
          </cell>
          <cell r="J358">
            <v>3.2668614148079603E-2</v>
          </cell>
          <cell r="K358">
            <v>3.2799516231021397E-2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1.3147281754372486E-5</v>
          </cell>
          <cell r="F359">
            <v>1.0838092505144168E-3</v>
          </cell>
          <cell r="G359">
            <v>8.8260551250298218E-4</v>
          </cell>
          <cell r="J359">
            <v>9.2963788399626532E-5</v>
          </cell>
          <cell r="K359">
            <v>9.3336291300561081E-5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1.0934425279127193E-4</v>
          </cell>
          <cell r="F360">
            <v>8.5542819961722666E-3</v>
          </cell>
          <cell r="G360">
            <v>6.9377869118931847E-3</v>
          </cell>
          <cell r="J360">
            <v>5.7923074730637642E-4</v>
          </cell>
          <cell r="K360">
            <v>5.8155170622378348E-4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3.81470835771174E-7</v>
          </cell>
          <cell r="F361">
            <v>2.32528949390833E-5</v>
          </cell>
          <cell r="G361">
            <v>1.14508491456454E-6</v>
          </cell>
          <cell r="I361">
            <v>1.01685051117861E-8</v>
          </cell>
          <cell r="J361">
            <v>2.0278598595154499E-6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3.81470835771174E-7</v>
          </cell>
          <cell r="F362">
            <v>2.3634365774854501E-5</v>
          </cell>
          <cell r="G362">
            <v>2.4728907547569899E-5</v>
          </cell>
          <cell r="H362">
            <v>6.2281946973008522E-9</v>
          </cell>
          <cell r="I362">
            <v>1.1444534249049006E-8</v>
          </cell>
          <cell r="J362">
            <v>2.0380283646272298E-6</v>
          </cell>
          <cell r="K362">
            <v>2.0313333927704399E-6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9.5358075850017552E-6</v>
          </cell>
          <cell r="F363">
            <v>1.2677377634630391E-5</v>
          </cell>
          <cell r="G363">
            <v>4.417501765763326E-7</v>
          </cell>
          <cell r="H363">
            <v>4.4621345905277325E-7</v>
          </cell>
          <cell r="I363">
            <v>5.5529041556330927E-7</v>
          </cell>
          <cell r="J363">
            <v>4.8836780527850089E-7</v>
          </cell>
          <cell r="K363">
            <v>4.9983331297617963E-7</v>
          </cell>
          <cell r="L363">
            <v>2.6111242070016779E-7</v>
          </cell>
          <cell r="M363">
            <v>8.3544299950700009E-8</v>
          </cell>
          <cell r="N363">
            <v>2.7432785187955656E-7</v>
          </cell>
          <cell r="O363">
            <v>1.5416272664437398E-6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2.0502552625420896E-5</v>
          </cell>
          <cell r="F364">
            <v>2.6855649930962022E-5</v>
          </cell>
          <cell r="G364">
            <v>8.7515800099571709E-7</v>
          </cell>
          <cell r="H364">
            <v>8.2049962517859884E-7</v>
          </cell>
          <cell r="I364">
            <v>9.8305113547519527E-7</v>
          </cell>
          <cell r="J364">
            <v>8.3784681867980244E-7</v>
          </cell>
          <cell r="K364">
            <v>8.3331479347104975E-7</v>
          </cell>
          <cell r="L364">
            <v>4.3173166219624754E-7</v>
          </cell>
          <cell r="M364">
            <v>1.381348286229359E-7</v>
          </cell>
          <cell r="N364">
            <v>4.5358248053119539E-7</v>
          </cell>
          <cell r="O364">
            <v>2.5489760327911753E-6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7.50740209387703E-7</v>
          </cell>
          <cell r="F365">
            <v>3.4005964917796198E-7</v>
          </cell>
          <cell r="G365">
            <v>4.4643997187847398E-8</v>
          </cell>
          <cell r="H365">
            <v>4.7857714790434099E-8</v>
          </cell>
          <cell r="I365">
            <v>5.1485968351422599E-8</v>
          </cell>
          <cell r="J365">
            <v>4.2752478080211603E-8</v>
          </cell>
          <cell r="K365">
            <v>4.87472565952872E-8</v>
          </cell>
          <cell r="L365">
            <v>4.02851612889749E-8</v>
          </cell>
          <cell r="M365">
            <v>3.9171941892186698E-8</v>
          </cell>
          <cell r="N365">
            <v>4.7048602168611602E-8</v>
          </cell>
          <cell r="O365">
            <v>1.0227688457216899E-7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7.50740209387703E-7</v>
          </cell>
          <cell r="F366">
            <v>1.0907998585656699E-6</v>
          </cell>
          <cell r="G366">
            <v>1.2203564339266602E-7</v>
          </cell>
          <cell r="H366">
            <v>1.1704470960280897E-7</v>
          </cell>
          <cell r="I366">
            <v>1.0871878584540399E-7</v>
          </cell>
          <cell r="J366">
            <v>1.1905319779651799E-7</v>
          </cell>
          <cell r="K366">
            <v>1.09087199230809E-7</v>
          </cell>
          <cell r="L366">
            <v>1.08262938212727E-7</v>
          </cell>
          <cell r="M366">
            <v>1.04432457808284E-7</v>
          </cell>
          <cell r="N366">
            <v>9.3355929307183896E-8</v>
          </cell>
          <cell r="O366">
            <v>1.75761174495652E-7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1.95195895873669E-3</v>
          </cell>
          <cell r="F367">
            <v>1.003451043713989E-2</v>
          </cell>
          <cell r="J367">
            <v>1.6808664955864701E-4</v>
          </cell>
          <cell r="K367">
            <v>2.6315877430109101E-4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2.9417155386449838E-6</v>
          </cell>
          <cell r="F368">
            <v>1.5721582671298774E-5</v>
          </cell>
          <cell r="J368">
            <v>3.3366773931328916E-7</v>
          </cell>
          <cell r="K368">
            <v>5.2239480965360099E-7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3.4609201396040659E-5</v>
          </cell>
          <cell r="F369">
            <v>1.7791685172233838E-4</v>
          </cell>
          <cell r="J369">
            <v>2.9802597439476429E-6</v>
          </cell>
          <cell r="K369">
            <v>4.6659357145583407E-6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9.5520528677153403E-8</v>
          </cell>
          <cell r="F370">
            <v>2.7823547737986398E-7</v>
          </cell>
          <cell r="J370">
            <v>2.0963695937089001E-8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9.5520528677153403E-8</v>
          </cell>
          <cell r="F371">
            <v>3.7375600605701701E-7</v>
          </cell>
          <cell r="G371">
            <v>3.2945332050069648E-9</v>
          </cell>
          <cell r="H371">
            <v>4.570766879560038E-10</v>
          </cell>
          <cell r="J371">
            <v>2.0963695937089001E-8</v>
          </cell>
          <cell r="K371">
            <v>2.0963695937089001E-8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1.9295090372204157E-2</v>
          </cell>
          <cell r="E372">
            <v>14.216983047197472</v>
          </cell>
          <cell r="F372">
            <v>29.383058356012505</v>
          </cell>
          <cell r="G372">
            <v>3.31459557838691E-3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3.2619802666987625E-5</v>
          </cell>
          <cell r="E373">
            <v>2.492514314173529E-2</v>
          </cell>
          <cell r="F373">
            <v>5.2942015818124889E-2</v>
          </cell>
          <cell r="G373">
            <v>5.6035733236889316E-6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2.6323452076676917E-4</v>
          </cell>
          <cell r="E374">
            <v>0.19395611251292602</v>
          </cell>
          <cell r="F374">
            <v>0.40086027770822008</v>
          </cell>
          <cell r="G374">
            <v>4.5219584971171934E-5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4.6944327853432402E-4</v>
          </cell>
          <cell r="F375">
            <v>5.2833589975064996E-4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4.7027520539789648E-4</v>
          </cell>
          <cell r="F376">
            <v>9.986111051485465E-4</v>
          </cell>
          <cell r="G376">
            <v>1.2325565359831963E-7</v>
          </cell>
          <cell r="H376">
            <v>2.6296059297062357E-10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1.22469080668948E-3</v>
          </cell>
          <cell r="F377">
            <v>6.0896396706229799E-3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1.225171420989081E-6</v>
          </cell>
          <cell r="F378">
            <v>6.3316702409671061E-6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2.1714376005132665E-5</v>
          </cell>
          <cell r="F379">
            <v>1.0797233458551385E-4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5.4100865868042199E-8</v>
          </cell>
          <cell r="F380">
            <v>1.1961662900719701E-7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5.4100865868042199E-8</v>
          </cell>
          <cell r="F381">
            <v>1.73717494875239E-7</v>
          </cell>
          <cell r="G381">
            <v>1.1423069740209964E-9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8.12085021356922</v>
          </cell>
          <cell r="E382">
            <v>10.050303820503826</v>
          </cell>
          <cell r="F382">
            <v>17.699464227386535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9.6902734931196225E-3</v>
          </cell>
          <cell r="E383">
            <v>1.2040436121995797E-2</v>
          </cell>
          <cell r="F383">
            <v>2.1971627464580163E-2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0.11078922528743824</v>
          </cell>
          <cell r="E384">
            <v>0.13711192115284909</v>
          </cell>
          <cell r="F384">
            <v>0.24146608768603761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9.5673978624614197E-6</v>
          </cell>
          <cell r="F385">
            <v>1.86945129241028E-4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1.8461603375527399E-4</v>
          </cell>
          <cell r="E386">
            <v>2.275322361184384E-4</v>
          </cell>
          <cell r="F386">
            <v>4.14477365359466E-4</v>
          </cell>
          <cell r="G386">
            <v>3.1240468980177696E-9</v>
          </cell>
          <cell r="H386">
            <v>1.6649811116002363E-9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F387">
            <v>4.3185762636775303E-4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F388">
            <v>2.9915835860848349E-7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F389">
            <v>7.6570501129034218E-6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1.38598554621106E-8</v>
          </cell>
          <cell r="F390">
            <v>1.9272487476274502E-8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1.38598554621106E-8</v>
          </cell>
          <cell r="F391">
            <v>3.3132342938385098E-8</v>
          </cell>
          <cell r="G391">
            <v>1.411042119670898E-9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45.539278439084001</v>
          </cell>
          <cell r="E392">
            <v>67.1441463425612</v>
          </cell>
          <cell r="F392">
            <v>118.30976923501591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3.600245143782986E-2</v>
          </cell>
          <cell r="E393">
            <v>5.331258702136768E-2</v>
          </cell>
          <cell r="F393">
            <v>9.7331428914502069E-2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0.62127255714984986</v>
          </cell>
          <cell r="E394">
            <v>0.91601836756563559</v>
          </cell>
          <cell r="F394">
            <v>1.6140486935199967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5.3003599995983602E-5</v>
          </cell>
          <cell r="F395">
            <v>8.29946931768959E-4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8.0678320768218671E-4</v>
          </cell>
          <cell r="E396">
            <v>1.0055598587864196E-3</v>
          </cell>
          <cell r="F396">
            <v>1.8355067905553792E-3</v>
          </cell>
          <cell r="G396">
            <v>-5.8087181419030909E-10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0.22301495300722651</v>
          </cell>
          <cell r="E397">
            <v>6.1683995359344016E-3</v>
          </cell>
          <cell r="F397">
            <v>6.0648736490314849E-3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1.1758176303721383E-4</v>
          </cell>
          <cell r="E398">
            <v>3.2684070742879975E-6</v>
          </cell>
          <cell r="F398">
            <v>3.2355329566845817E-6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3.0424959482568447E-3</v>
          </cell>
          <cell r="E399">
            <v>8.4152790394739462E-5</v>
          </cell>
          <cell r="F399">
            <v>8.2740431773963111E-5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1.6540224817931899E-8</v>
          </cell>
          <cell r="F400">
            <v>1.5842457655884201E-8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2.8435062497844288E-6</v>
          </cell>
          <cell r="E401">
            <v>1.5637697083883028E-7</v>
          </cell>
          <cell r="F401">
            <v>1.5028527035177638E-7</v>
          </cell>
          <cell r="G401">
            <v>1.6950999033760219E-9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5.2999197546564796</v>
          </cell>
          <cell r="H402">
            <v>18.511784817793</v>
          </cell>
          <cell r="I402">
            <v>38.8471967103456</v>
          </cell>
          <cell r="J402">
            <v>68.658993644125104</v>
          </cell>
          <cell r="K402">
            <v>93.8531578612467</v>
          </cell>
          <cell r="L402">
            <v>93.8531596215674</v>
          </cell>
          <cell r="M402">
            <v>94.908912205725997</v>
          </cell>
          <cell r="N402">
            <v>96.620349817984007</v>
          </cell>
          <cell r="O402">
            <v>98.328898870443496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5.2999197546564796</v>
          </cell>
          <cell r="H403">
            <v>18.511784817793</v>
          </cell>
          <cell r="I403">
            <v>38.8471967103456</v>
          </cell>
          <cell r="J403">
            <v>68.658993644125104</v>
          </cell>
          <cell r="K403">
            <v>93.8531578612467</v>
          </cell>
          <cell r="L403">
            <v>93.8531596215674</v>
          </cell>
          <cell r="M403">
            <v>94.908912205725997</v>
          </cell>
          <cell r="N403">
            <v>96.620349817984007</v>
          </cell>
          <cell r="O403">
            <v>98.328898870443496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7.7539886055753302E-3</v>
          </cell>
          <cell r="E404">
            <v>7.7432765357070199E-3</v>
          </cell>
          <cell r="F404">
            <v>7.6976772758725097E-3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1.3679808860997101E-3</v>
          </cell>
          <cell r="E405">
            <v>1.0951515908424769E-3</v>
          </cell>
          <cell r="F405">
            <v>6.846865045472628E-4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1.3748206747473969E-4</v>
          </cell>
          <cell r="E406">
            <v>1.372921371579259E-4</v>
          </cell>
          <cell r="F406">
            <v>1.364836396431296E-4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2.9722365314813062E-5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1.2710204325740699</v>
          </cell>
          <cell r="E408">
            <v>1.2694187848296301</v>
          </cell>
          <cell r="F408">
            <v>1.2644531046154801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0.24221662489392182</v>
          </cell>
          <cell r="E409">
            <v>0.19378286554499483</v>
          </cell>
          <cell r="F409">
            <v>0.12111442932827633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1.7339978616290153E-2</v>
          </cell>
          <cell r="E410">
            <v>1.7318128033146366E-2</v>
          </cell>
          <cell r="F410">
            <v>1.7250383419037927E-2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4.5678344276247574E-3</v>
          </cell>
          <cell r="E411">
            <v>3.6542689740420198E-3</v>
          </cell>
          <cell r="F411">
            <v>2.2839181087762699E-3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3.5560729907814843E-2</v>
          </cell>
          <cell r="E412">
            <v>7.8526023891191302E-2</v>
          </cell>
          <cell r="F412">
            <v>0.11652506141845786</v>
          </cell>
          <cell r="G412">
            <v>1.6800688778165895</v>
          </cell>
          <cell r="H412">
            <v>4.7443186050020127</v>
          </cell>
          <cell r="I412">
            <v>7.3596941082490872</v>
          </cell>
          <cell r="J412">
            <v>7.6666868707359654</v>
          </cell>
          <cell r="K412">
            <v>7.9738056232076842</v>
          </cell>
          <cell r="L412">
            <v>8.3469901003367344</v>
          </cell>
          <cell r="M412">
            <v>8.8716977514282718</v>
          </cell>
          <cell r="N412">
            <v>9.4538032569765065</v>
          </cell>
          <cell r="O412">
            <v>10.094270913544694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3.5560729907814843E-2</v>
          </cell>
          <cell r="E413">
            <v>7.8526023891191302E-2</v>
          </cell>
          <cell r="F413">
            <v>0.11652506141845786</v>
          </cell>
          <cell r="G413">
            <v>1.6800688778165895</v>
          </cell>
          <cell r="H413">
            <v>4.7443186050020127</v>
          </cell>
          <cell r="I413">
            <v>7.3596941082490872</v>
          </cell>
          <cell r="J413">
            <v>7.6666868707359654</v>
          </cell>
          <cell r="K413">
            <v>7.9738056232076842</v>
          </cell>
          <cell r="L413">
            <v>8.3469901003367344</v>
          </cell>
          <cell r="M413">
            <v>8.8716977514282718</v>
          </cell>
          <cell r="N413">
            <v>9.4538032569765065</v>
          </cell>
          <cell r="O413">
            <v>10.094270913544694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3.7597326131491799E-3</v>
          </cell>
          <cell r="E414">
            <v>4.5407391302402598E-3</v>
          </cell>
          <cell r="F414">
            <v>4.0170088879469198E-3</v>
          </cell>
          <cell r="G414">
            <v>0.16687495550508699</v>
          </cell>
          <cell r="H414">
            <v>0.33253822863117599</v>
          </cell>
          <cell r="I414">
            <v>0.41033308922265799</v>
          </cell>
          <cell r="J414">
            <v>0.22760566026083601</v>
          </cell>
          <cell r="K414">
            <v>0.47505156645742103</v>
          </cell>
          <cell r="L414">
            <v>0.30484002209243599</v>
          </cell>
          <cell r="M414">
            <v>0.38950272539977099</v>
          </cell>
          <cell r="N414">
            <v>0.55576394394405804</v>
          </cell>
          <cell r="O414">
            <v>0.24833311503181299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3.7597326131491799E-3</v>
          </cell>
          <cell r="E415">
            <v>8.3004717433894405E-3</v>
          </cell>
          <cell r="F415">
            <v>1.23174806313364E-2</v>
          </cell>
          <cell r="G415">
            <v>0.17758206050266401</v>
          </cell>
          <cell r="H415">
            <v>0.50147127372989297</v>
          </cell>
          <cell r="I415">
            <v>0.77791454751643296</v>
          </cell>
          <cell r="J415">
            <v>0.81036347763726702</v>
          </cell>
          <cell r="K415">
            <v>0.842825876423279</v>
          </cell>
          <cell r="L415">
            <v>0.88227104052706595</v>
          </cell>
          <cell r="M415">
            <v>0.93773247169652196</v>
          </cell>
          <cell r="N415">
            <v>0.99926052034378798</v>
          </cell>
          <cell r="O415">
            <v>1.0669579724501099</v>
          </cell>
        </row>
        <row r="416">
          <cell r="A416" t="str">
            <v>T_C-HYBGSLEXT</v>
          </cell>
          <cell r="B416" t="str">
            <v>VAR_fout</v>
          </cell>
          <cell r="C416" t="str">
            <v>CO2_T</v>
          </cell>
          <cell r="D416">
            <v>92.549527128792903</v>
          </cell>
          <cell r="E416">
            <v>91.724498458160596</v>
          </cell>
          <cell r="F416">
            <v>68.278443015027193</v>
          </cell>
          <cell r="G416">
            <v>32.3954644768272</v>
          </cell>
        </row>
        <row r="417">
          <cell r="A417" t="str">
            <v>T_C-HYBGSLEXT</v>
          </cell>
          <cell r="B417" t="str">
            <v>VAR_fout</v>
          </cell>
          <cell r="C417" t="str">
            <v>TPCAR</v>
          </cell>
          <cell r="D417">
            <v>0.61924831786345558</v>
          </cell>
          <cell r="E417">
            <v>0.627694119773478</v>
          </cell>
          <cell r="F417">
            <v>0.48284100275288483</v>
          </cell>
          <cell r="G417">
            <v>0.24142068270776756</v>
          </cell>
        </row>
        <row r="418">
          <cell r="A418" t="str">
            <v>T_C-HYBGSLEXT</v>
          </cell>
          <cell r="B418" t="str">
            <v>VAR_fin</v>
          </cell>
          <cell r="C418" t="str">
            <v>TGSL</v>
          </cell>
          <cell r="D418">
            <v>1.2540586331814767</v>
          </cell>
          <cell r="E418">
            <v>1.2428793829019056</v>
          </cell>
          <cell r="F418">
            <v>0.92518215467516585</v>
          </cell>
          <cell r="G418">
            <v>0.43896293329034025</v>
          </cell>
        </row>
        <row r="419">
          <cell r="A419" t="str">
            <v>T_C-HYBGSLEXT</v>
          </cell>
          <cell r="B419" t="str">
            <v>VAR_cap</v>
          </cell>
          <cell r="C419" t="str">
            <v>-</v>
          </cell>
          <cell r="D419">
            <v>6.5792696329301403E-2</v>
          </cell>
          <cell r="E419">
            <v>5.7063066666666697E-2</v>
          </cell>
          <cell r="F419">
            <v>4.38946666666667E-2</v>
          </cell>
          <cell r="G419">
            <v>2.1947333333333301E-2</v>
          </cell>
        </row>
        <row r="420">
          <cell r="A420" t="str">
            <v>TPAVDKEREXT</v>
          </cell>
          <cell r="B420" t="str">
            <v>VAR_fout</v>
          </cell>
          <cell r="C420" t="str">
            <v>CO2_T</v>
          </cell>
          <cell r="D420">
            <v>79.576349423418094</v>
          </cell>
          <cell r="E420">
            <v>100.796237247683</v>
          </cell>
          <cell r="F420">
            <v>132.626068984081</v>
          </cell>
          <cell r="G420">
            <v>185.675788544743</v>
          </cell>
          <cell r="H420">
            <v>170.02894982493601</v>
          </cell>
          <cell r="I420">
            <v>154.38211110512901</v>
          </cell>
          <cell r="J420">
            <v>138.735272385321</v>
          </cell>
          <cell r="K420">
            <v>123.088433665514</v>
          </cell>
          <cell r="L420">
            <v>109.90751284479499</v>
          </cell>
          <cell r="M420">
            <v>98.138070491291401</v>
          </cell>
          <cell r="N420">
            <v>87.628958480337403</v>
          </cell>
          <cell r="O420">
            <v>78.245214379164594</v>
          </cell>
        </row>
        <row r="421">
          <cell r="A421" t="str">
            <v>TPAVDKEREXT</v>
          </cell>
          <cell r="B421" t="str">
            <v>VAR_fout</v>
          </cell>
          <cell r="C421" t="str">
            <v>TPAVD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  <cell r="H421">
            <v>2.33556249759528</v>
          </cell>
          <cell r="I421">
            <v>2.1206333943012199</v>
          </cell>
          <cell r="J421">
            <v>1.90570429100716</v>
          </cell>
          <cell r="K421">
            <v>1.6907751877131001</v>
          </cell>
          <cell r="L421">
            <v>1.5097185830329001</v>
          </cell>
          <cell r="M421">
            <v>1.34805041883642</v>
          </cell>
          <cell r="N421">
            <v>1.2036944846200199</v>
          </cell>
          <cell r="O421">
            <v>1.0747969008127001</v>
          </cell>
        </row>
        <row r="422">
          <cell r="A422" t="str">
            <v>TPAVDKEREXT</v>
          </cell>
          <cell r="B422" t="str">
            <v>VAR_fin</v>
          </cell>
          <cell r="C422" t="str">
            <v>TKER</v>
          </cell>
          <cell r="D422">
            <v>1.0930817228491501</v>
          </cell>
          <cell r="E422">
            <v>1.3845636984571901</v>
          </cell>
          <cell r="F422">
            <v>1.82178666186924</v>
          </cell>
          <cell r="G422">
            <v>2.5504916008893299</v>
          </cell>
          <cell r="H422">
            <v>2.33556249759528</v>
          </cell>
          <cell r="I422">
            <v>2.1206333943012199</v>
          </cell>
          <cell r="J422">
            <v>1.90570429100716</v>
          </cell>
          <cell r="K422">
            <v>1.6907751877131001</v>
          </cell>
          <cell r="L422">
            <v>1.5097185830329001</v>
          </cell>
          <cell r="M422">
            <v>1.34805041883642</v>
          </cell>
          <cell r="N422">
            <v>1.2036944846200199</v>
          </cell>
          <cell r="O422">
            <v>1.0747969008127001</v>
          </cell>
        </row>
        <row r="423">
          <cell r="A423" t="str">
            <v>TPAVDKEREXT</v>
          </cell>
          <cell r="B423" t="str">
            <v>VAR_ncap</v>
          </cell>
          <cell r="C423" t="str">
            <v>-</v>
          </cell>
          <cell r="D423">
            <v>1.73669654322959</v>
          </cell>
          <cell r="E423">
            <v>5.1237883731300702</v>
          </cell>
          <cell r="F423">
            <v>3.0091670227404901</v>
          </cell>
          <cell r="G423">
            <v>1.8495671670668199</v>
          </cell>
          <cell r="H423">
            <v>2.0163537811168299</v>
          </cell>
          <cell r="I423">
            <v>1.6693093824490299</v>
          </cell>
          <cell r="J423">
            <v>0.93798380777118096</v>
          </cell>
          <cell r="K423">
            <v>1.06993383347135</v>
          </cell>
          <cell r="L423">
            <v>1.01238228159399</v>
          </cell>
          <cell r="M423">
            <v>1.48929204668358</v>
          </cell>
          <cell r="N423">
            <v>1.25296908551467</v>
          </cell>
          <cell r="O423">
            <v>0.94036891661497102</v>
          </cell>
        </row>
        <row r="424">
          <cell r="A424" t="str">
            <v>TPAVDKEREXT</v>
          </cell>
          <cell r="B424" t="str">
            <v>VAR_cap</v>
          </cell>
          <cell r="C424" t="str">
            <v>-</v>
          </cell>
          <cell r="D424">
            <v>2.8297782660787401</v>
          </cell>
          <cell r="E424">
            <v>7.9535666392088098</v>
          </cell>
          <cell r="F424">
            <v>8.6285063484842013</v>
          </cell>
          <cell r="G424">
            <v>7.4931182504328184</v>
          </cell>
          <cell r="H424">
            <v>6.8715970518750806</v>
          </cell>
          <cell r="I424">
            <v>5.2495166536483238</v>
          </cell>
          <cell r="J424">
            <v>3.0342229902116395</v>
          </cell>
          <cell r="K424">
            <v>2.8303709118071296</v>
          </cell>
          <cell r="L424">
            <v>2.3813051225313804</v>
          </cell>
          <cell r="M424">
            <v>2.8120366620464399</v>
          </cell>
          <cell r="N424">
            <v>2.75188309881649</v>
          </cell>
          <cell r="O424">
            <v>2.1400103118112503</v>
          </cell>
        </row>
        <row r="425">
          <cell r="A425" t="str">
            <v>T_C-ICE-GSL-S1</v>
          </cell>
          <cell r="B425" t="str">
            <v>VAR_fout</v>
          </cell>
          <cell r="C425" t="str">
            <v>CO2_T</v>
          </cell>
          <cell r="D425">
            <v>36.587129346255381</v>
          </cell>
          <cell r="E425">
            <v>40.633690607813826</v>
          </cell>
          <cell r="F425">
            <v>100.95860904387047</v>
          </cell>
          <cell r="G425">
            <v>85.350421843507959</v>
          </cell>
          <cell r="H425">
            <v>46.687502848953848</v>
          </cell>
          <cell r="I425">
            <v>7.3143743258225857</v>
          </cell>
        </row>
        <row r="426">
          <cell r="A426" t="str">
            <v>T_C-ICE-GSL-S1</v>
          </cell>
          <cell r="B426" t="str">
            <v>VAR_fout</v>
          </cell>
          <cell r="C426" t="str">
            <v>TPCAR</v>
          </cell>
          <cell r="D426">
            <v>0.33870426343881016</v>
          </cell>
          <cell r="E426">
            <v>0.37226452223561923</v>
          </cell>
          <cell r="F426">
            <v>0.84927118288617287</v>
          </cell>
          <cell r="G426">
            <v>0.71753892236510652</v>
          </cell>
          <cell r="H426">
            <v>0.37916926581051413</v>
          </cell>
          <cell r="I426">
            <v>5.9367779196732827E-2</v>
          </cell>
        </row>
        <row r="427">
          <cell r="A427" t="str">
            <v>T_C-ICE-GSL-S1</v>
          </cell>
          <cell r="B427" t="str">
            <v>VAR_fin</v>
          </cell>
          <cell r="C427" t="str">
            <v>TGSL</v>
          </cell>
          <cell r="D427">
            <v>0.49576056024736265</v>
          </cell>
          <cell r="E427">
            <v>0.55059201365601329</v>
          </cell>
          <cell r="F427">
            <v>1.3680028325727718</v>
          </cell>
          <cell r="G427">
            <v>1.1565097810773428</v>
          </cell>
          <cell r="H427">
            <v>0.63262198982322226</v>
          </cell>
          <cell r="I427">
            <v>9.9110763222528292E-2</v>
          </cell>
        </row>
        <row r="428">
          <cell r="A428" t="str">
            <v>T_C-ICE-GSL-S1</v>
          </cell>
          <cell r="B428" t="str">
            <v>VAR_ncap</v>
          </cell>
          <cell r="C428" t="str">
            <v>-</v>
          </cell>
          <cell r="E428">
            <v>1.6050564134848601E-5</v>
          </cell>
          <cell r="F428">
            <v>9.0964626534696905E-2</v>
          </cell>
          <cell r="G428">
            <v>4.0247385674014402E-5</v>
          </cell>
        </row>
        <row r="429">
          <cell r="A429" t="str">
            <v>T_C-ICE-GSL-S1</v>
          </cell>
          <cell r="B429" t="str">
            <v>VAR_cap</v>
          </cell>
          <cell r="C429" t="str">
            <v>-</v>
          </cell>
          <cell r="D429">
            <v>3.6542704344335243E-2</v>
          </cell>
          <cell r="E429">
            <v>3.9773071046779587E-2</v>
          </cell>
          <cell r="F429">
            <v>0.12906170288037511</v>
          </cell>
          <cell r="G429">
            <v>0.10904395016236761</v>
          </cell>
          <cell r="H429">
            <v>5.7621473417312108E-2</v>
          </cell>
          <cell r="I429">
            <v>9.021243817788906E-3</v>
          </cell>
        </row>
        <row r="430">
          <cell r="A430" t="str">
            <v>V2G</v>
          </cell>
          <cell r="B430" t="str">
            <v>VAR_fout</v>
          </cell>
          <cell r="C430" t="str">
            <v>ELC35</v>
          </cell>
          <cell r="G430">
            <v>0.23644432826663273</v>
          </cell>
          <cell r="H430">
            <v>1.2371440120304507</v>
          </cell>
          <cell r="I430">
            <v>1.0712957192225889</v>
          </cell>
          <cell r="J430">
            <v>1.9258500664184597</v>
          </cell>
          <cell r="K430">
            <v>1.9967048042903648</v>
          </cell>
          <cell r="L430">
            <v>1.3453372269186881</v>
          </cell>
          <cell r="M430">
            <v>1.0607581253677618</v>
          </cell>
          <cell r="N430">
            <v>1.0734309848233166</v>
          </cell>
          <cell r="O430">
            <v>1.452598980240061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T-ELC-Bus_c_BatSTGout_S1</v>
          </cell>
          <cell r="G431">
            <v>8.5323224632643429E-4</v>
          </cell>
          <cell r="H431">
            <v>3.1569852594518695E-3</v>
          </cell>
          <cell r="I431">
            <v>2.2398768608388507E-3</v>
          </cell>
          <cell r="J431">
            <v>2.1644235328422473E-3</v>
          </cell>
          <cell r="K431">
            <v>2.3616367857723273E-3</v>
          </cell>
          <cell r="L431">
            <v>1.7714214074221201E-3</v>
          </cell>
          <cell r="M431">
            <v>2.3766225836761032E-3</v>
          </cell>
          <cell r="N431">
            <v>2.0868310407595957E-3</v>
          </cell>
          <cell r="O431">
            <v>3.8476717576722639E-3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T-ELC-Bus_c_BatSTGout_S2</v>
          </cell>
          <cell r="G432">
            <v>8.3651376120857848E-4</v>
          </cell>
          <cell r="H432">
            <v>2.1514418082378209E-3</v>
          </cell>
          <cell r="I432">
            <v>2.4654181996121923E-3</v>
          </cell>
          <cell r="J432">
            <v>2.3018318283512316E-3</v>
          </cell>
          <cell r="K432">
            <v>2.8596869838551221E-3</v>
          </cell>
          <cell r="L432">
            <v>1.8350141304830023E-3</v>
          </cell>
          <cell r="M432">
            <v>2.4918383817899032E-3</v>
          </cell>
          <cell r="N432">
            <v>2.1907422921032334E-3</v>
          </cell>
          <cell r="O432">
            <v>4.1295769407442501E-3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T-ELC-Bus_c_BatSTGout_S3</v>
          </cell>
          <cell r="G433">
            <v>1.7617302829499068E-4</v>
          </cell>
          <cell r="H433">
            <v>1.0952829531799811E-3</v>
          </cell>
          <cell r="I433">
            <v>1.3256417374416891E-3</v>
          </cell>
          <cell r="J433">
            <v>1.2415097771032448E-3</v>
          </cell>
          <cell r="K433">
            <v>1.755138658269349E-3</v>
          </cell>
          <cell r="L433">
            <v>1.2435918049933186E-3</v>
          </cell>
          <cell r="M433">
            <v>1.6339401036669667E-3</v>
          </cell>
          <cell r="N433">
            <v>1.4394395929446385E-3</v>
          </cell>
          <cell r="O433">
            <v>2.2921601255362022E-3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T-ELC-Bus_c_BatSTGout_S4</v>
          </cell>
          <cell r="G434">
            <v>3.2649323237181267E-6</v>
          </cell>
          <cell r="H434">
            <v>8.1448858331711001E-6</v>
          </cell>
          <cell r="I434">
            <v>1.0177321904657445E-4</v>
          </cell>
          <cell r="J434">
            <v>1.4375928931122767E-4</v>
          </cell>
          <cell r="K434">
            <v>2.4148089972011091E-4</v>
          </cell>
          <cell r="L434">
            <v>2.3415260304272803E-4</v>
          </cell>
          <cell r="M434">
            <v>2.7335511027754391E-4</v>
          </cell>
          <cell r="N434">
            <v>3.3250596724532499E-4</v>
          </cell>
          <cell r="O434">
            <v>5.0861951436705327E-4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T-ELC-car-BatSTGOut_S1</v>
          </cell>
          <cell r="G435">
            <v>4.4745182072594834E-2</v>
          </cell>
          <cell r="H435">
            <v>0.34925028216506548</v>
          </cell>
          <cell r="I435">
            <v>0.42979811827881303</v>
          </cell>
          <cell r="J435">
            <v>0.83391968177375142</v>
          </cell>
          <cell r="K435">
            <v>0.84472142696636976</v>
          </cell>
          <cell r="L435">
            <v>0.44563018070235039</v>
          </cell>
          <cell r="M435">
            <v>0.33224940978066786</v>
          </cell>
          <cell r="N435">
            <v>0.35152480008147535</v>
          </cell>
          <cell r="O435">
            <v>0.4234200258895402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T-ELC-car-BatSTGOut_S2</v>
          </cell>
          <cell r="G436">
            <v>3.4486649123147924E-2</v>
          </cell>
          <cell r="H436">
            <v>0.14784421097728873</v>
          </cell>
          <cell r="I436">
            <v>0.16114396593588431</v>
          </cell>
          <cell r="J436">
            <v>0.22996761587839951</v>
          </cell>
          <cell r="K436">
            <v>0.24133499637413691</v>
          </cell>
          <cell r="L436">
            <v>0.14511555564026068</v>
          </cell>
          <cell r="M436">
            <v>0.15042890176480417</v>
          </cell>
          <cell r="N436">
            <v>0.15249083745609271</v>
          </cell>
          <cell r="O436">
            <v>0.2039116251079171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T-ELC-car-BatSTGOut_S3</v>
          </cell>
          <cell r="G437">
            <v>1.738774495902148E-2</v>
          </cell>
          <cell r="H437">
            <v>0.2844066441166298</v>
          </cell>
          <cell r="I437">
            <v>0.16130667714205221</v>
          </cell>
          <cell r="J437">
            <v>0.3367513525666983</v>
          </cell>
          <cell r="K437">
            <v>0.24199801234438104</v>
          </cell>
          <cell r="L437">
            <v>0.14021966054433707</v>
          </cell>
          <cell r="M437">
            <v>0.1501778706575419</v>
          </cell>
          <cell r="N437">
            <v>0.15046630286081267</v>
          </cell>
          <cell r="O437">
            <v>0.17361514627685756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T-ELC-car-BatSTGOut_S4</v>
          </cell>
          <cell r="G438">
            <v>3.9652334589623278E-2</v>
          </cell>
          <cell r="H438">
            <v>0.15213324818479662</v>
          </cell>
          <cell r="I438">
            <v>0.15853364850373228</v>
          </cell>
          <cell r="J438">
            <v>0.21899915361726924</v>
          </cell>
          <cell r="K438">
            <v>0.22812497694457734</v>
          </cell>
          <cell r="L438">
            <v>0.14232700133394938</v>
          </cell>
          <cell r="M438">
            <v>0.14840137170472079</v>
          </cell>
          <cell r="N438">
            <v>0.15502460878920957</v>
          </cell>
          <cell r="O438">
            <v>0.20111754510038662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T-ELC-car-PlgSTGOut_S1</v>
          </cell>
          <cell r="G439">
            <v>1.6455314088004901E-4</v>
          </cell>
          <cell r="H439">
            <v>3.4961227472340419E-4</v>
          </cell>
          <cell r="I439">
            <v>2.6784424660421935E-4</v>
          </cell>
          <cell r="J439">
            <v>6.6374405811415278E-4</v>
          </cell>
          <cell r="K439">
            <v>6.8230781106030263E-4</v>
          </cell>
          <cell r="L439">
            <v>3.3225805429283554E-3</v>
          </cell>
          <cell r="M439">
            <v>4.0065698231988786E-3</v>
          </cell>
          <cell r="N439">
            <v>3.4012745965840366E-3</v>
          </cell>
          <cell r="O439">
            <v>2.6202124811921528E-3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T-ELC-car-PlgSTGOut_S2</v>
          </cell>
          <cell r="G440">
            <v>5.0775848109902295E-5</v>
          </cell>
          <cell r="H440">
            <v>2.0105460921385608E-4</v>
          </cell>
          <cell r="I440">
            <v>8.3163636980562825E-4</v>
          </cell>
          <cell r="J440">
            <v>7.013465801534583E-4</v>
          </cell>
          <cell r="K440">
            <v>1.5444364775477446E-3</v>
          </cell>
          <cell r="L440">
            <v>1.2660232900661471E-3</v>
          </cell>
          <cell r="M440">
            <v>2.07570696013835E-3</v>
          </cell>
          <cell r="N440">
            <v>2.2944061614450168E-3</v>
          </cell>
          <cell r="O440">
            <v>3.6152650669662827E-3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T-ELC-car-PlgSTGOut_S3</v>
          </cell>
          <cell r="G441">
            <v>9.3399345348786147E-2</v>
          </cell>
          <cell r="H441">
            <v>0.27069994286310567</v>
          </cell>
          <cell r="I441">
            <v>0.11732220623267568</v>
          </cell>
          <cell r="J441">
            <v>0.26365070992979456</v>
          </cell>
          <cell r="K441">
            <v>0.37224833715021538</v>
          </cell>
          <cell r="L441">
            <v>0.16104602352237393</v>
          </cell>
          <cell r="M441">
            <v>3.1492709530380799E-3</v>
          </cell>
          <cell r="N441">
            <v>2.836932594546618E-3</v>
          </cell>
          <cell r="O441">
            <v>1.7197250723433074E-3</v>
          </cell>
        </row>
        <row r="442">
          <cell r="A442" t="str">
            <v>V2G</v>
          </cell>
          <cell r="B442" t="str">
            <v>VAR_fin</v>
          </cell>
          <cell r="C442" t="str">
            <v>T-ELC-TWSTGout_S1</v>
          </cell>
          <cell r="G442">
            <v>6.415916372471955E-4</v>
          </cell>
          <cell r="H442">
            <v>1.4701976714720255E-3</v>
          </cell>
          <cell r="I442">
            <v>1.2600044304326612E-3</v>
          </cell>
          <cell r="J442">
            <v>7.9670494929187305E-4</v>
          </cell>
          <cell r="K442">
            <v>1.2918832416138762E-3</v>
          </cell>
          <cell r="L442">
            <v>6.5423169676421091E-4</v>
          </cell>
          <cell r="M442">
            <v>1.5560811551253472E-3</v>
          </cell>
          <cell r="N442">
            <v>1.1305647836680705E-3</v>
          </cell>
          <cell r="O442">
            <v>2.9191329502409407E-3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T-ELC-car-PlgSTGOut_S4</v>
          </cell>
          <cell r="G443">
            <v>4.1424270676941136E-5</v>
          </cell>
          <cell r="H443">
            <v>4.744209378945438E-4</v>
          </cell>
          <cell r="I443">
            <v>4.3789048421940206E-3</v>
          </cell>
          <cell r="J443">
            <v>3.4399793987161388E-3</v>
          </cell>
          <cell r="K443">
            <v>3.2709137029697274E-3</v>
          </cell>
          <cell r="L443">
            <v>0.26754524069530322</v>
          </cell>
          <cell r="M443">
            <v>0.20077500965289782</v>
          </cell>
          <cell r="N443">
            <v>0.19810101788977508</v>
          </cell>
          <cell r="O443">
            <v>0.32782833302093867</v>
          </cell>
        </row>
        <row r="444">
          <cell r="A444" t="str">
            <v>V2G</v>
          </cell>
          <cell r="B444" t="str">
            <v>VAR_fin</v>
          </cell>
          <cell r="C444" t="str">
            <v>T-ELC-TWSTGout_S2</v>
          </cell>
          <cell r="G444">
            <v>9.0587796979530453E-4</v>
          </cell>
          <cell r="H444">
            <v>1.7633472866490447E-3</v>
          </cell>
          <cell r="I444">
            <v>1.629490779588883E-3</v>
          </cell>
          <cell r="J444">
            <v>1.5636403202437634E-3</v>
          </cell>
          <cell r="K444">
            <v>3.0776101644986067E-3</v>
          </cell>
          <cell r="L444">
            <v>2.7199602186424245E-3</v>
          </cell>
          <cell r="M444">
            <v>4.548773891878191E-3</v>
          </cell>
          <cell r="N444">
            <v>3.449289501940274E-3</v>
          </cell>
          <cell r="O444">
            <v>7.5452088927733772E-3</v>
          </cell>
        </row>
        <row r="445">
          <cell r="A445" t="str">
            <v>V2G</v>
          </cell>
          <cell r="B445" t="str">
            <v>VAR_fin</v>
          </cell>
          <cell r="C445" t="str">
            <v>T-ELC-TWSTGout_S3</v>
          </cell>
          <cell r="G445">
            <v>1.1872923429931881E-3</v>
          </cell>
          <cell r="H445">
            <v>2.8951771555316831E-3</v>
          </cell>
          <cell r="I445">
            <v>2.765079708886245E-3</v>
          </cell>
          <cell r="J445">
            <v>2.451543288408888E-3</v>
          </cell>
          <cell r="K445">
            <v>5.1106520462249633E-3</v>
          </cell>
          <cell r="L445">
            <v>3.9179049420802955E-3</v>
          </cell>
          <cell r="M445">
            <v>5.762553821609253E-3</v>
          </cell>
          <cell r="N445">
            <v>5.6331428582044344E-3</v>
          </cell>
          <cell r="O445">
            <v>1.0768580794455874E-2</v>
          </cell>
        </row>
        <row r="446">
          <cell r="A446" t="str">
            <v>V2G</v>
          </cell>
          <cell r="B446" t="str">
            <v>VAR_fin</v>
          </cell>
          <cell r="C446" t="str">
            <v>T-ELC-TWSTGout_S4</v>
          </cell>
          <cell r="G446">
            <v>1.4552492586046696E-3</v>
          </cell>
          <cell r="H446">
            <v>2.9965612449208397E-3</v>
          </cell>
          <cell r="I446">
            <v>3.1686574821578758E-3</v>
          </cell>
          <cell r="J446">
            <v>3.3666675840472149E-3</v>
          </cell>
          <cell r="K446">
            <v>6.0729178105286604E-3</v>
          </cell>
          <cell r="L446">
            <v>4.9229823548980738E-3</v>
          </cell>
          <cell r="M446">
            <v>7.5684201476325869E-3</v>
          </cell>
          <cell r="N446">
            <v>7.3119723047480436E-3</v>
          </cell>
          <cell r="O446">
            <v>1.410014268102628E-2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T-ELC-Bus_u_BatSTGout_S1</v>
          </cell>
          <cell r="G447">
            <v>3.4922970391590103E-5</v>
          </cell>
          <cell r="H447">
            <v>6.3859021358713138E-5</v>
          </cell>
          <cell r="I447">
            <v>5.6896638594656903E-5</v>
          </cell>
          <cell r="J447">
            <v>7.0238743448261979E-5</v>
          </cell>
          <cell r="K447">
            <v>1.6621368508581039E-4</v>
          </cell>
          <cell r="L447">
            <v>1.0176176381064257E-4</v>
          </cell>
          <cell r="M447">
            <v>2.1946744909448888E-4</v>
          </cell>
          <cell r="N447">
            <v>1.5919387772016016E-4</v>
          </cell>
          <cell r="O447">
            <v>3.9437040260397518E-4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T-ELC-Bus_u_BatSTGout_S2</v>
          </cell>
          <cell r="G448">
            <v>2.8782873793347302E-5</v>
          </cell>
          <cell r="H448">
            <v>5.3968836761508629E-5</v>
          </cell>
          <cell r="I448">
            <v>4.8918182820392846E-5</v>
          </cell>
          <cell r="J448">
            <v>6.1949989298478762E-5</v>
          </cell>
          <cell r="K448">
            <v>1.4899441573285261E-4</v>
          </cell>
          <cell r="L448">
            <v>9.4529017015581289E-5</v>
          </cell>
          <cell r="M448">
            <v>2.0425094287701475E-4</v>
          </cell>
          <cell r="N448">
            <v>1.4799002504271559E-4</v>
          </cell>
          <cell r="O448">
            <v>3.7034432703559326E-4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T-ELC-Bus_u_BatSTGout_S3</v>
          </cell>
          <cell r="G449">
            <v>1.606841967044E-5</v>
          </cell>
          <cell r="H449">
            <v>2.5883558615332471E-5</v>
          </cell>
          <cell r="I449">
            <v>2.6030195383547974E-5</v>
          </cell>
          <cell r="J449">
            <v>3.4709827647621535E-5</v>
          </cell>
          <cell r="K449">
            <v>7.9275633225455052E-5</v>
          </cell>
          <cell r="L449">
            <v>5.0202506063719099E-5</v>
          </cell>
          <cell r="M449">
            <v>8.7762842375097564E-5</v>
          </cell>
          <cell r="N449">
            <v>7.0655741048807164E-5</v>
          </cell>
          <cell r="O449">
            <v>1.5603996282477091E-4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T-ELC-Bus_u_BatSTGout_S4</v>
          </cell>
          <cell r="G450">
            <v>3.7435558561774554E-5</v>
          </cell>
          <cell r="H450">
            <v>2.0087766176955487E-3</v>
          </cell>
          <cell r="I450">
            <v>7.3639499524510952E-5</v>
          </cell>
          <cell r="J450">
            <v>8.2701608818955204E-5</v>
          </cell>
          <cell r="K450">
            <v>1.8702899711447885E-4</v>
          </cell>
          <cell r="L450">
            <v>1.3452742339327111E-4</v>
          </cell>
          <cell r="M450">
            <v>1.8468030589201498E-4</v>
          </cell>
          <cell r="N450">
            <v>1.8737528439330246E-4</v>
          </cell>
          <cell r="O450">
            <v>3.3395060647439285E-4</v>
          </cell>
        </row>
        <row r="451">
          <cell r="A451" t="str">
            <v>V2G</v>
          </cell>
          <cell r="B451" t="str">
            <v>VAR_fin</v>
          </cell>
          <cell r="C451" t="str">
            <v>T-ELC-LGV_BatSTGout</v>
          </cell>
          <cell r="G451">
            <v>1.7600917747449647E-4</v>
          </cell>
          <cell r="H451">
            <v>2.2068087229414019E-4</v>
          </cell>
          <cell r="I451">
            <v>1.8413222810009639E-4</v>
          </cell>
          <cell r="J451">
            <v>1.9140939213189607E-4</v>
          </cell>
          <cell r="K451">
            <v>4.0925458972525361E-4</v>
          </cell>
          <cell r="L451">
            <v>2.1772918274263759E-4</v>
          </cell>
          <cell r="M451">
            <v>4.7937059882432787E-4</v>
          </cell>
          <cell r="N451">
            <v>3.4868350757612758E-4</v>
          </cell>
          <cell r="O451">
            <v>8.0831309290977532E-4</v>
          </cell>
        </row>
        <row r="452">
          <cell r="A452" t="str">
            <v>V2G</v>
          </cell>
          <cell r="B452" t="str">
            <v>VAR_fin</v>
          </cell>
          <cell r="C452" t="str">
            <v>T-ELC-HGV_BatSTGout</v>
          </cell>
          <cell r="G452">
            <v>1.7949482237527501E-4</v>
          </cell>
          <cell r="H452">
            <v>1.3892138064243435E-2</v>
          </cell>
          <cell r="I452">
            <v>2.2386303143035913E-2</v>
          </cell>
          <cell r="J452">
            <v>2.3305870169769483E-2</v>
          </cell>
          <cell r="K452">
            <v>3.9049035503358087E-2</v>
          </cell>
          <cell r="L452">
            <v>2.0991350830540777E-2</v>
          </cell>
          <cell r="M452">
            <v>4.21465606740795E-2</v>
          </cell>
          <cell r="N452">
            <v>3.2830415020138698E-2</v>
          </cell>
          <cell r="O452">
            <v>6.6618733139298517E-2</v>
          </cell>
        </row>
        <row r="453">
          <cell r="A453" t="str">
            <v>V2G</v>
          </cell>
          <cell r="B453" t="str">
            <v>VAR_ncap</v>
          </cell>
          <cell r="C453" t="str">
            <v>-</v>
          </cell>
          <cell r="G453">
            <v>8.2306265402342996E-2</v>
          </cell>
          <cell r="H453">
            <v>1.08400178782548</v>
          </cell>
          <cell r="I453">
            <v>1.24645247242516</v>
          </cell>
          <cell r="J453">
            <v>1.48383495216704</v>
          </cell>
          <cell r="K453">
            <v>0.98841460581872798</v>
          </cell>
          <cell r="L453">
            <v>0.50574114494148403</v>
          </cell>
          <cell r="M453">
            <v>1.0163102623002901E-3</v>
          </cell>
          <cell r="N453">
            <v>0.991551269155172</v>
          </cell>
          <cell r="O453">
            <v>0.61575321870412802</v>
          </cell>
        </row>
        <row r="454">
          <cell r="A454" t="str">
            <v>V2G</v>
          </cell>
          <cell r="B454" t="str">
            <v>VAR_cap</v>
          </cell>
          <cell r="C454" t="str">
            <v>-</v>
          </cell>
          <cell r="G454">
            <v>8.2306265402342996E-2</v>
          </cell>
          <cell r="H454">
            <v>1.1663070729571778</v>
          </cell>
          <cell r="I454">
            <v>2.3970988074492512</v>
          </cell>
          <cell r="J454">
            <v>3.8142860083816519</v>
          </cell>
          <cell r="K454">
            <v>3.7186965957838316</v>
          </cell>
          <cell r="L454">
            <v>2.9729058429847179</v>
          </cell>
          <cell r="M454">
            <v>1.4951661532124305</v>
          </cell>
          <cell r="N454">
            <v>1.5130429402144612</v>
          </cell>
          <cell r="O454">
            <v>1.6083144853374018</v>
          </cell>
        </row>
        <row r="455">
          <cell r="A455" t="str">
            <v>TPSHPELCEXT</v>
          </cell>
          <cell r="B455" t="str">
            <v>VAR_fout</v>
          </cell>
          <cell r="C455" t="str">
            <v>TPSHP</v>
          </cell>
          <cell r="E455">
            <v>8.1103413566007706E-6</v>
          </cell>
          <cell r="F455">
            <v>1.0558739573722E-5</v>
          </cell>
          <cell r="G455">
            <v>1.00209873933906E-4</v>
          </cell>
          <cell r="H455">
            <v>0.53307176604244599</v>
          </cell>
          <cell r="I455">
            <v>4.6787901022770297</v>
          </cell>
          <cell r="J455">
            <v>11.338434372159499</v>
          </cell>
          <cell r="K455">
            <v>14.1271644003772</v>
          </cell>
          <cell r="L455">
            <v>14.127190224623201</v>
          </cell>
          <cell r="M455">
            <v>14.127219545664399</v>
          </cell>
          <cell r="N455">
            <v>14.1272055082605</v>
          </cell>
          <cell r="O455">
            <v>14.127207974812899</v>
          </cell>
        </row>
        <row r="456">
          <cell r="A456" t="str">
            <v>TPSHPELCEXT</v>
          </cell>
          <cell r="B456" t="str">
            <v>VAR_fin</v>
          </cell>
          <cell r="C456" t="str">
            <v>TELC</v>
          </cell>
          <cell r="E456">
            <v>3.2870105938646172E-6</v>
          </cell>
          <cell r="F456">
            <v>4.2793129549886332E-6</v>
          </cell>
          <cell r="G456">
            <v>4.0613693400525514E-5</v>
          </cell>
          <cell r="H456">
            <v>0.21604670694231251</v>
          </cell>
          <cell r="I456">
            <v>1.8962497330814359</v>
          </cell>
          <cell r="J456">
            <v>4.5953126089809349</v>
          </cell>
          <cell r="K456">
            <v>5.7255468054392136</v>
          </cell>
          <cell r="L456">
            <v>5.7255572716534351</v>
          </cell>
          <cell r="M456">
            <v>5.725569155071021</v>
          </cell>
          <cell r="N456">
            <v>5.7255634659029413</v>
          </cell>
          <cell r="O456">
            <v>5.7255644655629245</v>
          </cell>
        </row>
        <row r="457">
          <cell r="A457" t="str">
            <v>TPSHPELCEXT</v>
          </cell>
          <cell r="B457" t="str">
            <v>VAR_ncap</v>
          </cell>
          <cell r="C457" t="str">
            <v>-</v>
          </cell>
          <cell r="D457">
            <v>1.15583931950147E-6</v>
          </cell>
          <cell r="E457">
            <v>7.2991934830101903E-6</v>
          </cell>
          <cell r="F457">
            <v>2.1832702275805801E-6</v>
          </cell>
          <cell r="G457">
            <v>9.0236124990007095E-5</v>
          </cell>
          <cell r="H457">
            <v>0.53297344603928998</v>
          </cell>
          <cell r="I457">
            <v>4.1456916731298197</v>
          </cell>
          <cell r="J457">
            <v>6.6597004826857198</v>
          </cell>
          <cell r="K457">
            <v>2.78880034979001</v>
          </cell>
          <cell r="L457">
            <v>0.92047662944407904</v>
          </cell>
          <cell r="M457">
            <v>3.7582123598180499</v>
          </cell>
          <cell r="N457">
            <v>6.6597037692433396</v>
          </cell>
          <cell r="O457">
            <v>2.7888103869764902</v>
          </cell>
        </row>
        <row r="458">
          <cell r="A458" t="str">
            <v>TPSHPELCEXT</v>
          </cell>
          <cell r="B458" t="str">
            <v>VAR_cap</v>
          </cell>
          <cell r="C458" t="str">
            <v>-</v>
          </cell>
          <cell r="D458">
            <v>1.15583931950147E-6</v>
          </cell>
          <cell r="E458">
            <v>8.2881528061919798E-6</v>
          </cell>
          <cell r="F458">
            <v>1.0010868686075932E-5</v>
          </cell>
          <cell r="G458">
            <v>9.9712414657884076E-5</v>
          </cell>
          <cell r="H458">
            <v>0.53307170945031523</v>
          </cell>
          <cell r="I458">
            <v>4.678758671579982</v>
          </cell>
          <cell r="J458">
            <v>11.338425064371725</v>
          </cell>
          <cell r="K458">
            <v>14.12716179910011</v>
          </cell>
          <cell r="L458">
            <v>14.127168088128597</v>
          </cell>
          <cell r="M458">
            <v>14.127182740689525</v>
          </cell>
          <cell r="N458">
            <v>14.127185304905531</v>
          </cell>
          <cell r="O458">
            <v>14.127194377482681</v>
          </cell>
        </row>
        <row r="459">
          <cell r="A459" t="str">
            <v>TFLGV-ICEGSL</v>
          </cell>
          <cell r="B459" t="str">
            <v>VAR_fout</v>
          </cell>
          <cell r="C459" t="str">
            <v>CO2_T</v>
          </cell>
          <cell r="D459">
            <v>26.468378729549169</v>
          </cell>
          <cell r="E459">
            <v>42.581417608217279</v>
          </cell>
          <cell r="F459">
            <v>56.488463532241113</v>
          </cell>
          <cell r="G459">
            <v>100.42461549001428</v>
          </cell>
          <cell r="H459">
            <v>71.750668369973909</v>
          </cell>
          <cell r="I459">
            <v>3.8630846641859399E-3</v>
          </cell>
        </row>
        <row r="460">
          <cell r="A460" t="str">
            <v>TFLGV-ICEGSL</v>
          </cell>
          <cell r="B460" t="str">
            <v>VAR_fout</v>
          </cell>
          <cell r="C460" t="str">
            <v>TFLGV</v>
          </cell>
          <cell r="D460">
            <v>0.12596854194557636</v>
          </cell>
          <cell r="E460">
            <v>0.20265385896471796</v>
          </cell>
          <cell r="F460">
            <v>0.26884039482018818</v>
          </cell>
          <cell r="G460">
            <v>0.47794171747283637</v>
          </cell>
          <cell r="H460">
            <v>0.34147641495305647</v>
          </cell>
          <cell r="I460">
            <v>1.8385226671120216E-5</v>
          </cell>
        </row>
        <row r="461">
          <cell r="A461" t="str">
            <v>TFLGV-ICEGSL</v>
          </cell>
          <cell r="B461" t="str">
            <v>VAR_fin</v>
          </cell>
          <cell r="C461" t="str">
            <v>TGSL</v>
          </cell>
          <cell r="D461">
            <v>0.35865011828657378</v>
          </cell>
          <cell r="E461">
            <v>0.57698397843112781</v>
          </cell>
          <cell r="F461">
            <v>0.76542633512521907</v>
          </cell>
          <cell r="G461">
            <v>1.3607671475611687</v>
          </cell>
          <cell r="H461">
            <v>0.97223127872593285</v>
          </cell>
          <cell r="I461">
            <v>5.2345320652925972E-5</v>
          </cell>
        </row>
        <row r="462">
          <cell r="A462" t="str">
            <v>TFLGV-ICEGSL</v>
          </cell>
          <cell r="B462" t="str">
            <v>VAR_ncap</v>
          </cell>
          <cell r="C462" t="str">
            <v>-</v>
          </cell>
          <cell r="E462">
            <v>9.4821697331846996E-6</v>
          </cell>
          <cell r="F462">
            <v>1.2379445294409199E-2</v>
          </cell>
          <cell r="G462">
            <v>2.7480266476908599E-2</v>
          </cell>
        </row>
        <row r="463">
          <cell r="A463" t="str">
            <v>TFLGV-ICEGSL</v>
          </cell>
          <cell r="B463" t="str">
            <v>VAR_cap</v>
          </cell>
          <cell r="C463" t="str">
            <v>-</v>
          </cell>
          <cell r="D463">
            <v>1.2435E-2</v>
          </cell>
          <cell r="E463">
            <v>1.4131482169733183E-2</v>
          </cell>
          <cell r="F463">
            <v>2.6510927464142402E-2</v>
          </cell>
          <cell r="G463">
            <v>4.756762484054429E-2</v>
          </cell>
          <cell r="H463">
            <v>3.3822798506594601E-2</v>
          </cell>
          <cell r="I463">
            <v>1.4612317348903017E-6</v>
          </cell>
        </row>
        <row r="464">
          <cell r="A464" t="str">
            <v>T_C-ICE-GSL-S2</v>
          </cell>
          <cell r="B464" t="str">
            <v>VAR_fout</v>
          </cell>
          <cell r="C464" t="str">
            <v>CO2_T</v>
          </cell>
          <cell r="D464">
            <v>277.83804939148968</v>
          </cell>
          <cell r="E464">
            <v>391.64499442312137</v>
          </cell>
          <cell r="F464">
            <v>324.19494957865362</v>
          </cell>
          <cell r="G464">
            <v>303.1429371504608</v>
          </cell>
          <cell r="H464">
            <v>12.138597172884843</v>
          </cell>
          <cell r="I464">
            <v>5.8877600899140306E-2</v>
          </cell>
        </row>
        <row r="465">
          <cell r="A465" t="str">
            <v>T_C-ICE-GSL-S2</v>
          </cell>
          <cell r="B465" t="str">
            <v>VAR_fout</v>
          </cell>
          <cell r="C465" t="str">
            <v>TPCAR</v>
          </cell>
          <cell r="D465">
            <v>2.282853601881595</v>
          </cell>
          <cell r="E465">
            <v>3.2077657692532369</v>
          </cell>
          <cell r="F465">
            <v>2.6811053136449483</v>
          </cell>
          <cell r="G465">
            <v>2.5029804805024423</v>
          </cell>
          <cell r="H465">
            <v>9.9686401593924015E-2</v>
          </cell>
          <cell r="I465">
            <v>4.2043232295225954E-4</v>
          </cell>
        </row>
        <row r="466">
          <cell r="A466" t="str">
            <v>T_C-ICE-GSL-S2</v>
          </cell>
          <cell r="B466" t="str">
            <v>VAR_fin</v>
          </cell>
          <cell r="C466" t="str">
            <v>TGSL</v>
          </cell>
          <cell r="D466">
            <v>3.7647432166868504</v>
          </cell>
          <cell r="E466">
            <v>5.3068427428607245</v>
          </cell>
          <cell r="F466">
            <v>4.3928854956457171</v>
          </cell>
          <cell r="G466">
            <v>4.1076278746674895</v>
          </cell>
          <cell r="H466">
            <v>0.16447963648895472</v>
          </cell>
          <cell r="I466">
            <v>7.9779947017805314E-4</v>
          </cell>
        </row>
        <row r="467">
          <cell r="A467" t="str">
            <v>T_C-ICE-GSL-S2</v>
          </cell>
          <cell r="B467" t="str">
            <v>VAR_ncap</v>
          </cell>
          <cell r="C467" t="str">
            <v>-</v>
          </cell>
          <cell r="E467">
            <v>1.10875468658707E-5</v>
          </cell>
          <cell r="F467">
            <v>3.0904020134300998E-4</v>
          </cell>
          <cell r="G467">
            <v>2.3060699948165901E-5</v>
          </cell>
        </row>
        <row r="468">
          <cell r="A468" t="str">
            <v>T_C-ICE-GSL-S2</v>
          </cell>
          <cell r="B468" t="str">
            <v>VAR_cap</v>
          </cell>
          <cell r="C468" t="str">
            <v>-</v>
          </cell>
          <cell r="D468">
            <v>0.21743100844792945</v>
          </cell>
          <cell r="E468">
            <v>0.24338315187345666</v>
          </cell>
          <cell r="F468">
            <v>0.24034371453412368</v>
          </cell>
          <cell r="G468">
            <v>0.18991242554137194</v>
          </cell>
          <cell r="H468">
            <v>1.044886088499521E-2</v>
          </cell>
          <cell r="I468">
            <v>4.1057415067997378E-5</v>
          </cell>
        </row>
        <row r="469">
          <cell r="A469" t="str">
            <v>T_C-ICE-DSL-S1</v>
          </cell>
          <cell r="B469" t="str">
            <v>VAR_fout</v>
          </cell>
          <cell r="C469" t="str">
            <v>CO2_T</v>
          </cell>
          <cell r="D469">
            <v>0.38735217350589912</v>
          </cell>
          <cell r="E469">
            <v>0.43629583035986313</v>
          </cell>
          <cell r="F469">
            <v>0.32415861390437339</v>
          </cell>
          <cell r="G469">
            <v>0.23740481063799806</v>
          </cell>
          <cell r="H469">
            <v>2.8953524091940804E-2</v>
          </cell>
          <cell r="I469">
            <v>8.2686546752007897E-3</v>
          </cell>
        </row>
        <row r="470">
          <cell r="A470" t="str">
            <v>T_C-ICE-DSL-S1</v>
          </cell>
          <cell r="B470" t="str">
            <v>VAR_fout</v>
          </cell>
          <cell r="C470" t="str">
            <v>TPCAR</v>
          </cell>
          <cell r="D470">
            <v>3.9625300943274804E-3</v>
          </cell>
          <cell r="E470">
            <v>4.5693336481657468E-3</v>
          </cell>
          <cell r="F470">
            <v>3.4060226739053316E-3</v>
          </cell>
          <cell r="G470">
            <v>2.54914843695505E-3</v>
          </cell>
          <cell r="H470">
            <v>3.0874016508636672E-4</v>
          </cell>
          <cell r="I470">
            <v>7.3828586434289731E-5</v>
          </cell>
        </row>
        <row r="471">
          <cell r="A471" t="str">
            <v>T_C-ICE-DSL-S1</v>
          </cell>
          <cell r="B471" t="str">
            <v>VAR_fin</v>
          </cell>
          <cell r="C471" t="str">
            <v>TDSL</v>
          </cell>
          <cell r="D471">
            <v>5.2844771283205982E-3</v>
          </cell>
          <cell r="E471">
            <v>5.952194138606595E-3</v>
          </cell>
          <cell r="F471">
            <v>4.4223548963761745E-3</v>
          </cell>
          <cell r="G471">
            <v>3.2388105134788254E-3</v>
          </cell>
          <cell r="H471">
            <v>3.9500032867586333E-4</v>
          </cell>
          <cell r="I471">
            <v>1.1280565723329866E-4</v>
          </cell>
        </row>
        <row r="472">
          <cell r="A472" t="str">
            <v>T_C-ICE-DSL-S1</v>
          </cell>
          <cell r="B472" t="str">
            <v>VAR_ncap</v>
          </cell>
          <cell r="C472" t="str">
            <v>-</v>
          </cell>
          <cell r="E472">
            <v>1.7373714542003201E-5</v>
          </cell>
          <cell r="F472">
            <v>2.73422091589391E-5</v>
          </cell>
          <cell r="G472">
            <v>1.7229399115287298E-5</v>
          </cell>
        </row>
        <row r="473">
          <cell r="A473" t="str">
            <v>T_C-ICE-DSL-S1</v>
          </cell>
          <cell r="B473" t="str">
            <v>VAR_cap</v>
          </cell>
          <cell r="C473" t="str">
            <v>-</v>
          </cell>
          <cell r="D473">
            <v>4.4467852803703841E-4</v>
          </cell>
          <cell r="E473">
            <v>4.901177620774286E-4</v>
          </cell>
          <cell r="F473">
            <v>5.1291143911157415E-4</v>
          </cell>
          <cell r="G473">
            <v>3.8436629285508412E-4</v>
          </cell>
          <cell r="H473">
            <v>4.4986578402239372E-5</v>
          </cell>
          <cell r="I473">
            <v>1.0529491787670271E-5</v>
          </cell>
        </row>
        <row r="474">
          <cell r="A474" t="str">
            <v>T_C-ICE-GSL-S3</v>
          </cell>
          <cell r="B474" t="str">
            <v>VAR_fout</v>
          </cell>
          <cell r="C474" t="str">
            <v>CO2_T</v>
          </cell>
          <cell r="D474">
            <v>278.14562617553929</v>
          </cell>
          <cell r="E474">
            <v>423.64086339592097</v>
          </cell>
          <cell r="F474">
            <v>523.2099452036058</v>
          </cell>
          <cell r="G474">
            <v>429.19682591757982</v>
          </cell>
          <cell r="H474">
            <v>85.499764761755969</v>
          </cell>
          <cell r="I474">
            <v>10.64232902012429</v>
          </cell>
        </row>
        <row r="475">
          <cell r="A475" t="str">
            <v>T_C-ICE-GSL-S3</v>
          </cell>
          <cell r="B475" t="str">
            <v>VAR_fout</v>
          </cell>
          <cell r="C475" t="str">
            <v>TPCAR</v>
          </cell>
          <cell r="D475">
            <v>1.9474862677820493</v>
          </cell>
          <cell r="E475">
            <v>2.9621987335124556</v>
          </cell>
          <cell r="F475">
            <v>3.6099434829527639</v>
          </cell>
          <cell r="G475">
            <v>2.9779593765850634</v>
          </cell>
          <cell r="H475">
            <v>0.56812501612994459</v>
          </cell>
          <cell r="I475">
            <v>6.9542464996469142E-2</v>
          </cell>
        </row>
        <row r="476">
          <cell r="A476" t="str">
            <v>T_C-ICE-GSL-S3</v>
          </cell>
          <cell r="B476" t="str">
            <v>VAR_fin</v>
          </cell>
          <cell r="C476" t="str">
            <v>TGSL</v>
          </cell>
          <cell r="D476">
            <v>3.7689109237877965</v>
          </cell>
          <cell r="E476">
            <v>5.7403911029257451</v>
          </cell>
          <cell r="F476">
            <v>7.0895656531653932</v>
          </cell>
          <cell r="G476">
            <v>5.8156751479346882</v>
          </cell>
          <cell r="H476">
            <v>1.1585333978557704</v>
          </cell>
          <cell r="I476">
            <v>0.14420500027268685</v>
          </cell>
        </row>
        <row r="477">
          <cell r="A477" t="str">
            <v>T_C-ICE-GSL-S3</v>
          </cell>
          <cell r="B477" t="str">
            <v>VAR_ncap</v>
          </cell>
          <cell r="C477" t="str">
            <v>-</v>
          </cell>
          <cell r="E477">
            <v>2.0699457602915798E-5</v>
          </cell>
          <cell r="F477">
            <v>4.8321883556438003E-2</v>
          </cell>
          <cell r="G477">
            <v>1.4986841704171001E-5</v>
          </cell>
        </row>
        <row r="478">
          <cell r="A478" t="str">
            <v>T_C-ICE-GSL-S3</v>
          </cell>
          <cell r="B478" t="str">
            <v>VAR_cap</v>
          </cell>
          <cell r="C478" t="str">
            <v>-</v>
          </cell>
          <cell r="D478">
            <v>0.18201266485795903</v>
          </cell>
          <cell r="E478">
            <v>0.20367435071391193</v>
          </cell>
          <cell r="F478">
            <v>0.24821753854972439</v>
          </cell>
          <cell r="G478">
            <v>0.2047630794119468</v>
          </cell>
          <cell r="H478">
            <v>3.9071222389432551E-2</v>
          </cell>
          <cell r="I478">
            <v>4.7893274287760801E-3</v>
          </cell>
        </row>
        <row r="479">
          <cell r="A479" t="str">
            <v>T_C-ICE-DSL-S2</v>
          </cell>
          <cell r="B479" t="str">
            <v>VAR_fout</v>
          </cell>
          <cell r="C479" t="str">
            <v>CO2_T</v>
          </cell>
          <cell r="D479">
            <v>89.574729001523323</v>
          </cell>
          <cell r="E479">
            <v>94.054038468261467</v>
          </cell>
          <cell r="F479">
            <v>81.47853463075883</v>
          </cell>
          <cell r="G479">
            <v>60.744098312561924</v>
          </cell>
          <cell r="H479">
            <v>1.5186250821628633</v>
          </cell>
          <cell r="I479">
            <v>8.4369105307841898E-3</v>
          </cell>
        </row>
        <row r="480">
          <cell r="A480" t="str">
            <v>T_C-ICE-DSL-S2</v>
          </cell>
          <cell r="B480" t="str">
            <v>VAR_fout</v>
          </cell>
          <cell r="C480" t="str">
            <v>TPCAR</v>
          </cell>
          <cell r="D480">
            <v>0.85096153842790312</v>
          </cell>
          <cell r="E480">
            <v>0.90299555859010661</v>
          </cell>
          <cell r="F480">
            <v>0.81693629881288754</v>
          </cell>
          <cell r="G480">
            <v>0.63227266488042433</v>
          </cell>
          <cell r="H480">
            <v>1.7169230257682477E-2</v>
          </cell>
          <cell r="I480">
            <v>6.1345392943499058E-5</v>
          </cell>
        </row>
        <row r="481">
          <cell r="A481" t="str">
            <v>T_C-ICE-DSL-S2</v>
          </cell>
          <cell r="B481" t="str">
            <v>VAR_fin</v>
          </cell>
          <cell r="C481" t="str">
            <v>TDSL</v>
          </cell>
          <cell r="D481">
            <v>1.2220290450412463</v>
          </cell>
          <cell r="E481">
            <v>1.283138314710254</v>
          </cell>
          <cell r="F481">
            <v>1.111576188687023</v>
          </cell>
          <cell r="G481">
            <v>0.82870529757928868</v>
          </cell>
          <cell r="H481">
            <v>2.0717941093627089E-2</v>
          </cell>
          <cell r="I481">
            <v>1.15101098646442E-4</v>
          </cell>
        </row>
        <row r="482">
          <cell r="A482" t="str">
            <v>T_C-ICE-DSL-S2</v>
          </cell>
          <cell r="B482" t="str">
            <v>VAR_ncap</v>
          </cell>
          <cell r="C482" t="str">
            <v>-</v>
          </cell>
          <cell r="E482">
            <v>8.3361142076820598E-6</v>
          </cell>
          <cell r="F482">
            <v>1.5352109637373498E-5</v>
          </cell>
          <cell r="G482">
            <v>8.7428506608526106E-6</v>
          </cell>
        </row>
        <row r="483">
          <cell r="A483" t="str">
            <v>T_C-ICE-DSL-S2</v>
          </cell>
          <cell r="B483" t="str">
            <v>VAR_cap</v>
          </cell>
          <cell r="C483" t="str">
            <v>-</v>
          </cell>
          <cell r="D483">
            <v>6.4569733251920294E-2</v>
          </cell>
          <cell r="E483">
            <v>6.8513095459647566E-2</v>
          </cell>
          <cell r="F483">
            <v>6.7907328772925865E-2</v>
          </cell>
          <cell r="G483">
            <v>5.1489253248701378E-2</v>
          </cell>
          <cell r="H483">
            <v>1.7837405854789247E-3</v>
          </cell>
          <cell r="I483">
            <v>5.4900736510380203E-6</v>
          </cell>
        </row>
        <row r="484">
          <cell r="A484" t="str">
            <v>TPRLPH2OFCL</v>
          </cell>
          <cell r="B484" t="str">
            <v>VAR_fout</v>
          </cell>
          <cell r="C484" t="str">
            <v>TPRLP</v>
          </cell>
          <cell r="I484">
            <v>2.3750874319779882E-6</v>
          </cell>
          <cell r="J484">
            <v>3.3507018646373185E-6</v>
          </cell>
          <cell r="K484">
            <v>2.7750534207481845E-6</v>
          </cell>
          <cell r="L484">
            <v>2.5679576000127184E-6</v>
          </cell>
          <cell r="M484">
            <v>2.0563828756705758E-6</v>
          </cell>
          <cell r="N484">
            <v>1.5527071634791833E-6</v>
          </cell>
          <cell r="O484">
            <v>4.5367841681891226E-6</v>
          </cell>
        </row>
        <row r="485">
          <cell r="A485" t="str">
            <v>TPRLPH2OFCL</v>
          </cell>
          <cell r="B485" t="str">
            <v>VAR_fin</v>
          </cell>
          <cell r="C485" t="str">
            <v>TH2O</v>
          </cell>
          <cell r="I485">
            <v>1.3237670345941894E-4</v>
          </cell>
          <cell r="J485">
            <v>1.7984570635159192E-4</v>
          </cell>
          <cell r="K485">
            <v>1.4363573014011225E-4</v>
          </cell>
          <cell r="L485">
            <v>1.3291652769236809E-4</v>
          </cell>
          <cell r="M485">
            <v>1.0643761074514085E-4</v>
          </cell>
          <cell r="N485">
            <v>8.0367543721008943E-5</v>
          </cell>
          <cell r="O485">
            <v>2.3482225661452532E-4</v>
          </cell>
        </row>
        <row r="486">
          <cell r="A486" t="str">
            <v>TPRLPH2OFCL</v>
          </cell>
          <cell r="B486" t="str">
            <v>VAR_ncap</v>
          </cell>
          <cell r="C486" t="str">
            <v>-</v>
          </cell>
          <cell r="I486">
            <v>4.7577407821109501E-8</v>
          </cell>
          <cell r="O486">
            <v>8.2543157830921203E-8</v>
          </cell>
        </row>
        <row r="487">
          <cell r="A487" t="str">
            <v>TPRLPH2OFCL</v>
          </cell>
          <cell r="B487" t="str">
            <v>VAR_cap</v>
          </cell>
          <cell r="C487" t="str">
            <v>-</v>
          </cell>
          <cell r="I487">
            <v>4.7577407821109501E-8</v>
          </cell>
          <cell r="J487">
            <v>4.7577407821109501E-8</v>
          </cell>
          <cell r="K487">
            <v>4.7577407821109501E-8</v>
          </cell>
          <cell r="L487">
            <v>4.7577407821109501E-8</v>
          </cell>
          <cell r="M487">
            <v>4.7577407821109501E-8</v>
          </cell>
          <cell r="N487">
            <v>4.01291660655655E-8</v>
          </cell>
          <cell r="O487">
            <v>8.2543157830921203E-8</v>
          </cell>
        </row>
        <row r="488">
          <cell r="A488" t="str">
            <v>T_C-ICE-GSL-S4</v>
          </cell>
          <cell r="B488" t="str">
            <v>VAR_fout</v>
          </cell>
          <cell r="C488" t="str">
            <v>CO2_T</v>
          </cell>
          <cell r="D488">
            <v>287.01657941506687</v>
          </cell>
          <cell r="E488">
            <v>387.7860439200748</v>
          </cell>
          <cell r="F488">
            <v>817.47049769785872</v>
          </cell>
          <cell r="G488">
            <v>685.72437419882203</v>
          </cell>
          <cell r="H488">
            <v>287.13306680906476</v>
          </cell>
          <cell r="I488">
            <v>32.53199582248034</v>
          </cell>
        </row>
        <row r="489">
          <cell r="A489" t="str">
            <v>T_C-ICE-GSL-S4</v>
          </cell>
          <cell r="B489" t="str">
            <v>VAR_fout</v>
          </cell>
          <cell r="C489" t="str">
            <v>TPCAR</v>
          </cell>
          <cell r="D489">
            <v>1.7123728342732083</v>
          </cell>
          <cell r="E489">
            <v>2.2767800703488836</v>
          </cell>
          <cell r="F489">
            <v>4.8068902726723728</v>
          </cell>
          <cell r="G489">
            <v>4.0580750571847677</v>
          </cell>
          <cell r="H489">
            <v>1.6893931759892262</v>
          </cell>
          <cell r="I489">
            <v>0.19151219506573011</v>
          </cell>
        </row>
        <row r="490">
          <cell r="A490" t="str">
            <v>T_C-ICE-GSL-S4</v>
          </cell>
          <cell r="B490" t="str">
            <v>VAR_fin</v>
          </cell>
          <cell r="C490" t="str">
            <v>TGSL</v>
          </cell>
          <cell r="D490">
            <v>3.8891135422095759</v>
          </cell>
          <cell r="E490">
            <v>5.2545534406514269</v>
          </cell>
          <cell r="F490">
            <v>11.076836012166106</v>
          </cell>
          <cell r="G490">
            <v>9.2916581869758978</v>
          </cell>
          <cell r="H490">
            <v>3.8906919621824585</v>
          </cell>
          <cell r="I490">
            <v>0.44081295152412348</v>
          </cell>
        </row>
        <row r="491">
          <cell r="A491" t="str">
            <v>T_C-ICE-GSL-S4</v>
          </cell>
          <cell r="B491" t="str">
            <v>VAR_ncap</v>
          </cell>
          <cell r="C491" t="str">
            <v>-</v>
          </cell>
          <cell r="E491">
            <v>1.4409786074128401E-5</v>
          </cell>
          <cell r="F491">
            <v>0.20492228400922599</v>
          </cell>
          <cell r="G491">
            <v>5.7979909193879799E-5</v>
          </cell>
        </row>
        <row r="492">
          <cell r="A492" t="str">
            <v>T_C-ICE-GSL-S4</v>
          </cell>
          <cell r="B492" t="str">
            <v>VAR_cap</v>
          </cell>
          <cell r="C492" t="str">
            <v>-</v>
          </cell>
          <cell r="D492">
            <v>0.15707586938135856</v>
          </cell>
          <cell r="E492">
            <v>0.17927833656140174</v>
          </cell>
          <cell r="F492">
            <v>0.37857054104744803</v>
          </cell>
          <cell r="G492">
            <v>0.319553932784088</v>
          </cell>
          <cell r="H492">
            <v>0.13554220587721741</v>
          </cell>
          <cell r="I492">
            <v>2.0307937969767913E-2</v>
          </cell>
        </row>
        <row r="493">
          <cell r="A493" t="str">
            <v>T_C-ICE-DSL-S3</v>
          </cell>
          <cell r="B493" t="str">
            <v>VAR_fout</v>
          </cell>
          <cell r="C493" t="str">
            <v>CO2_T</v>
          </cell>
          <cell r="D493">
            <v>369.88351011068079</v>
          </cell>
          <cell r="E493">
            <v>390.45884642036731</v>
          </cell>
          <cell r="F493">
            <v>386.73443157098387</v>
          </cell>
          <cell r="G493">
            <v>295.33348866333398</v>
          </cell>
          <cell r="H493">
            <v>10.133735485389584</v>
          </cell>
          <cell r="I493">
            <v>7.5599135327574602E-3</v>
          </cell>
        </row>
        <row r="494">
          <cell r="A494" t="str">
            <v>T_C-ICE-DSL-S3</v>
          </cell>
          <cell r="B494" t="str">
            <v>VAR_fout</v>
          </cell>
          <cell r="C494" t="str">
            <v>TPCAR</v>
          </cell>
          <cell r="D494">
            <v>2.6635136768493255</v>
          </cell>
          <cell r="E494">
            <v>2.8361205900222295</v>
          </cell>
          <cell r="F494">
            <v>2.8066144151701322</v>
          </cell>
          <cell r="G494">
            <v>2.1806250234898603</v>
          </cell>
          <cell r="H494">
            <v>8.1749010560242946E-2</v>
          </cell>
          <cell r="I494">
            <v>4.9123881808733763E-5</v>
          </cell>
        </row>
        <row r="495">
          <cell r="A495" t="str">
            <v>T_C-ICE-DSL-S3</v>
          </cell>
          <cell r="B495" t="str">
            <v>VAR_fin</v>
          </cell>
          <cell r="C495" t="str">
            <v>TDSL</v>
          </cell>
          <cell r="D495">
            <v>5.0461597559438127</v>
          </cell>
          <cell r="E495">
            <v>5.3268601148753918</v>
          </cell>
          <cell r="F495">
            <v>5.2760495439424977</v>
          </cell>
          <cell r="G495">
            <v>4.0291062573442593</v>
          </cell>
          <cell r="H495">
            <v>0.13825014304760652</v>
          </cell>
          <cell r="I495">
            <v>1.0313661026954244E-4</v>
          </cell>
        </row>
        <row r="496">
          <cell r="A496" t="str">
            <v>T_C-ICE-DSL-S3</v>
          </cell>
          <cell r="B496" t="str">
            <v>VAR_ncap</v>
          </cell>
          <cell r="C496" t="str">
            <v>-</v>
          </cell>
          <cell r="E496">
            <v>8.8622016789088596E-6</v>
          </cell>
          <cell r="F496">
            <v>1.10669526627622E-5</v>
          </cell>
          <cell r="G496">
            <v>6.0829856146825897E-6</v>
          </cell>
        </row>
        <row r="497">
          <cell r="A497" t="str">
            <v>T_C-ICE-DSL-S3</v>
          </cell>
          <cell r="B497" t="str">
            <v>VAR_cap</v>
          </cell>
          <cell r="C497" t="str">
            <v>-</v>
          </cell>
          <cell r="D497">
            <v>0.18324158876803082</v>
          </cell>
          <cell r="E497">
            <v>0.1950052678537105</v>
          </cell>
          <cell r="F497">
            <v>0.19298183675414379</v>
          </cell>
          <cell r="G497">
            <v>0.1499417130962131</v>
          </cell>
          <cell r="H497">
            <v>5.6258123924984868E-3</v>
          </cell>
          <cell r="I497">
            <v>3.8579614158420698E-6</v>
          </cell>
        </row>
        <row r="498">
          <cell r="A498" t="str">
            <v>T_C-ICE-DSL-S4</v>
          </cell>
          <cell r="B498" t="str">
            <v>VAR_fout</v>
          </cell>
          <cell r="C498" t="str">
            <v>CO2_T</v>
          </cell>
          <cell r="D498">
            <v>142.19601997845859</v>
          </cell>
          <cell r="E498">
            <v>162.05424351706992</v>
          </cell>
          <cell r="F498">
            <v>159.32171591806687</v>
          </cell>
          <cell r="G498">
            <v>122.64588839832849</v>
          </cell>
          <cell r="H498">
            <v>5.9749411348240571</v>
          </cell>
          <cell r="I498">
            <v>4.9559957334192502E-3</v>
          </cell>
        </row>
        <row r="499">
          <cell r="A499" t="str">
            <v>T_C-ICE-DSL-S4</v>
          </cell>
          <cell r="B499" t="str">
            <v>VAR_fout</v>
          </cell>
          <cell r="C499" t="str">
            <v>TPCAR</v>
          </cell>
          <cell r="D499">
            <v>0.90403300505147988</v>
          </cell>
          <cell r="E499">
            <v>1.0075855828724485</v>
          </cell>
          <cell r="F499">
            <v>0.9928034144306781</v>
          </cell>
          <cell r="G499">
            <v>0.77505446196084049</v>
          </cell>
          <cell r="H499">
            <v>3.1891363523993368E-2</v>
          </cell>
          <cell r="I499">
            <v>2.8735565838662701E-5</v>
          </cell>
        </row>
        <row r="500">
          <cell r="A500" t="str">
            <v>T_C-ICE-DSL-S4</v>
          </cell>
          <cell r="B500" t="str">
            <v>VAR_fin</v>
          </cell>
          <cell r="C500" t="str">
            <v>TDSL</v>
          </cell>
          <cell r="D500">
            <v>1.9399184171686032</v>
          </cell>
          <cell r="E500">
            <v>2.2108355186503412</v>
          </cell>
          <cell r="F500">
            <v>2.1735568338071878</v>
          </cell>
          <cell r="G500">
            <v>1.6732044801954713</v>
          </cell>
          <cell r="H500">
            <v>8.1513521621064927E-2</v>
          </cell>
          <cell r="I500">
            <v>6.7612492952513542E-5</v>
          </cell>
        </row>
        <row r="501">
          <cell r="A501" t="str">
            <v>T_C-ICE-DSL-S4</v>
          </cell>
          <cell r="B501" t="str">
            <v>VAR_ncap</v>
          </cell>
          <cell r="C501" t="str">
            <v>-</v>
          </cell>
          <cell r="E501">
            <v>3.4725825020731098E-6</v>
          </cell>
          <cell r="F501">
            <v>5.5202789975661097E-6</v>
          </cell>
          <cell r="G501">
            <v>4.6688859021590196E-6</v>
          </cell>
        </row>
        <row r="502">
          <cell r="A502" t="str">
            <v>T_C-ICE-DSL-S4</v>
          </cell>
          <cell r="B502" t="str">
            <v>VAR_cap</v>
          </cell>
          <cell r="C502" t="str">
            <v>-</v>
          </cell>
          <cell r="D502">
            <v>7.1262462271523677E-2</v>
          </cell>
          <cell r="E502">
            <v>7.934101151216634E-2</v>
          </cell>
          <cell r="F502">
            <v>7.8210355438016813E-2</v>
          </cell>
          <cell r="G502">
            <v>6.1061813734658271E-2</v>
          </cell>
          <cell r="H502">
            <v>3.3729093233238819E-3</v>
          </cell>
          <cell r="I502">
            <v>2.6667692696394199E-6</v>
          </cell>
        </row>
        <row r="503">
          <cell r="A503" t="str">
            <v>TFLGV-ICENGAExt</v>
          </cell>
          <cell r="B503" t="str">
            <v>VAR_fout</v>
          </cell>
          <cell r="C503" t="str">
            <v>CO2_T</v>
          </cell>
          <cell r="D503">
            <v>6.0664481690254997</v>
          </cell>
          <cell r="E503">
            <v>1.8272869723174801</v>
          </cell>
          <cell r="F503">
            <v>3.9551009531715402</v>
          </cell>
        </row>
        <row r="504">
          <cell r="A504" t="str">
            <v>TFLGV-ICENGAExt</v>
          </cell>
          <cell r="B504" t="str">
            <v>VAR_fout</v>
          </cell>
          <cell r="C504" t="str">
            <v>TFLGV</v>
          </cell>
          <cell r="D504">
            <v>2.9857170850058269E-2</v>
          </cell>
          <cell r="E504">
            <v>9.0771562633736834E-3</v>
          </cell>
          <cell r="F504">
            <v>1.9919330685538344E-2</v>
          </cell>
        </row>
        <row r="505">
          <cell r="A505" t="str">
            <v>TFLGV-ICENGAExt</v>
          </cell>
          <cell r="B505" t="str">
            <v>VAR_fin</v>
          </cell>
          <cell r="C505" t="str">
            <v>TNGA</v>
          </cell>
          <cell r="D505">
            <v>0.10756113774867899</v>
          </cell>
          <cell r="E505">
            <v>3.2398705182934091E-2</v>
          </cell>
          <cell r="F505">
            <v>7.012590342502735E-2</v>
          </cell>
        </row>
        <row r="506">
          <cell r="A506" t="str">
            <v>TFLGV-ICENGAExt</v>
          </cell>
          <cell r="B506" t="str">
            <v>VAR_cap</v>
          </cell>
          <cell r="C506" t="str">
            <v>-</v>
          </cell>
          <cell r="D506">
            <v>2.0849764969887953E-3</v>
          </cell>
          <cell r="E506">
            <v>1.807E-3</v>
          </cell>
          <cell r="F506">
            <v>1.39E-3</v>
          </cell>
        </row>
        <row r="507">
          <cell r="A507" t="str">
            <v>D-TGSL</v>
          </cell>
          <cell r="B507" t="str">
            <v>VAR_fout</v>
          </cell>
          <cell r="C507" t="str">
            <v>CO2</v>
          </cell>
          <cell r="D507">
            <v>5885.5375227376999</v>
          </cell>
          <cell r="E507">
            <v>5605.5622679282596</v>
          </cell>
          <cell r="F507">
            <v>5841.1865104505596</v>
          </cell>
          <cell r="G507">
            <v>3568.2028767571201</v>
          </cell>
          <cell r="H507">
            <v>1605.8321321183801</v>
          </cell>
          <cell r="I507">
            <v>743.221990404552</v>
          </cell>
          <cell r="J507">
            <v>224.21054343678401</v>
          </cell>
          <cell r="K507">
            <v>25.957192681487101</v>
          </cell>
          <cell r="L507">
            <v>22.4030355039231</v>
          </cell>
          <cell r="M507">
            <v>15.281286978007</v>
          </cell>
          <cell r="N507">
            <v>13.935467454683399</v>
          </cell>
          <cell r="O507">
            <v>11.832035230510099</v>
          </cell>
        </row>
        <row r="508">
          <cell r="A508" t="str">
            <v>D-TGSL</v>
          </cell>
          <cell r="B508" t="str">
            <v>VAR_fout</v>
          </cell>
          <cell r="C508" t="str">
            <v>TGSL</v>
          </cell>
          <cell r="D508">
            <v>83.1282869643167</v>
          </cell>
          <cell r="E508">
            <v>79.173861757298397</v>
          </cell>
          <cell r="F508">
            <v>82.501861302192637</v>
          </cell>
          <cell r="G508">
            <v>50.398609563699942</v>
          </cell>
          <cell r="H508">
            <v>22.747611044539514</v>
          </cell>
          <cell r="I508">
            <v>10.500442350144258</v>
          </cell>
          <cell r="J508">
            <v>7.4858588153242209</v>
          </cell>
          <cell r="K508">
            <v>2.3099590638003722</v>
          </cell>
          <cell r="L508">
            <v>1.9934002804909352</v>
          </cell>
          <cell r="M508">
            <v>1.3592624889828477</v>
          </cell>
          <cell r="N508">
            <v>1.2397072225585888</v>
          </cell>
          <cell r="O508">
            <v>1.0514983409717826</v>
          </cell>
        </row>
        <row r="509">
          <cell r="A509" t="str">
            <v>D-TGSL</v>
          </cell>
          <cell r="B509" t="str">
            <v>VAR_fin</v>
          </cell>
          <cell r="C509" t="str">
            <v>GSL</v>
          </cell>
          <cell r="D509">
            <v>79.749830931405214</v>
          </cell>
          <cell r="E509">
            <v>75.956128291710897</v>
          </cell>
          <cell r="F509">
            <v>79.14886870529206</v>
          </cell>
          <cell r="G509">
            <v>48.349632476383761</v>
          </cell>
          <cell r="H509">
            <v>21.759242982633822</v>
          </cell>
          <cell r="I509">
            <v>10.070758677568451</v>
          </cell>
          <cell r="J509">
            <v>3.0380832444008647</v>
          </cell>
          <cell r="K509">
            <v>0.35172347806893117</v>
          </cell>
          <cell r="L509">
            <v>0.30356416671982484</v>
          </cell>
          <cell r="M509">
            <v>0.20706350918708691</v>
          </cell>
          <cell r="N509">
            <v>0.18882747228568289</v>
          </cell>
          <cell r="O509">
            <v>0.16032568063021832</v>
          </cell>
        </row>
        <row r="510">
          <cell r="A510" t="str">
            <v>D-TGSL</v>
          </cell>
          <cell r="B510" t="str">
            <v>VAR_fin</v>
          </cell>
          <cell r="C510" t="str">
            <v>ETH</v>
          </cell>
          <cell r="D510">
            <v>4.6183395208000739</v>
          </cell>
          <cell r="E510">
            <v>4.3986354896574831</v>
          </cell>
          <cell r="F510">
            <v>4.5835327377862409</v>
          </cell>
          <cell r="G510">
            <v>2.8006873255668543</v>
          </cell>
          <cell r="H510">
            <v>1.3276555404879022</v>
          </cell>
          <cell r="I510">
            <v>0.58630093678006734</v>
          </cell>
          <cell r="J510">
            <v>4.5594294126169279</v>
          </cell>
          <cell r="K510">
            <v>1.9926893217677391</v>
          </cell>
          <cell r="L510">
            <v>1.7195682800917247</v>
          </cell>
          <cell r="M510">
            <v>1.1724727897231155</v>
          </cell>
          <cell r="N510">
            <v>1.0693703573480187</v>
          </cell>
          <cell r="O510">
            <v>0.90685607519084954</v>
          </cell>
        </row>
        <row r="511">
          <cell r="A511" t="str">
            <v>T_TW-BEVELC-S1</v>
          </cell>
          <cell r="B511" t="str">
            <v>VAR_fout</v>
          </cell>
          <cell r="C511" t="str">
            <v>TPTWL</v>
          </cell>
          <cell r="D511">
            <v>1.7268342574687168E-2</v>
          </cell>
          <cell r="E511">
            <v>2.3206631901612904E-2</v>
          </cell>
          <cell r="F511">
            <v>2.3302810553062239E-2</v>
          </cell>
          <cell r="G511">
            <v>1.5624208681556159E-2</v>
          </cell>
          <cell r="H511">
            <v>1.4365927087583693E-3</v>
          </cell>
          <cell r="I511">
            <v>2.3312107360611736E-3</v>
          </cell>
          <cell r="J511">
            <v>2.247520540890453E-2</v>
          </cell>
          <cell r="K511">
            <v>1.100226006050673</v>
          </cell>
          <cell r="L511">
            <v>1.5634702635927467</v>
          </cell>
          <cell r="M511">
            <v>1.8263862413149039</v>
          </cell>
          <cell r="N511">
            <v>1.7919248275898145</v>
          </cell>
          <cell r="O511">
            <v>1.7544089331051949</v>
          </cell>
        </row>
        <row r="512">
          <cell r="A512" t="str">
            <v>T_TW-BEVELC-S1</v>
          </cell>
          <cell r="B512" t="str">
            <v>VAR_fin</v>
          </cell>
          <cell r="C512" t="str">
            <v>T-ELC-TWSTGout_S1</v>
          </cell>
          <cell r="D512">
            <v>1.5558569360213759E-3</v>
          </cell>
          <cell r="E512">
            <v>2.089481243250636E-3</v>
          </cell>
          <cell r="F512">
            <v>2.0980015482528632E-3</v>
          </cell>
          <cell r="G512">
            <v>1.4058570278187277E-3</v>
          </cell>
          <cell r="H512">
            <v>1.2510776929732323E-4</v>
          </cell>
          <cell r="I512">
            <v>2.0136234568322108E-4</v>
          </cell>
          <cell r="J512">
            <v>1.9099806042068815E-3</v>
          </cell>
          <cell r="K512">
            <v>9.2366420139496544E-2</v>
          </cell>
          <cell r="L512">
            <v>0.13123895673004712</v>
          </cell>
          <cell r="M512">
            <v>0.15329925467831604</v>
          </cell>
          <cell r="N512">
            <v>0.15040670713294366</v>
          </cell>
          <cell r="O512">
            <v>0.14725777919372393</v>
          </cell>
        </row>
        <row r="513">
          <cell r="A513" t="str">
            <v>T_TW-BEVELC-S1</v>
          </cell>
          <cell r="B513" t="str">
            <v>VAR_ncap</v>
          </cell>
          <cell r="C513" t="str">
            <v>-</v>
          </cell>
          <cell r="D513">
            <v>1.6372450408806899E-5</v>
          </cell>
          <cell r="E513">
            <v>7.62381073194082E-5</v>
          </cell>
          <cell r="F513">
            <v>4.90364296872304E-5</v>
          </cell>
          <cell r="G513">
            <v>8.1459185927042798E-5</v>
          </cell>
          <cell r="H513">
            <v>4.0981116642988701E-4</v>
          </cell>
          <cell r="I513">
            <v>3.9934980893504402E-4</v>
          </cell>
          <cell r="J513">
            <v>7.1385883098889803E-3</v>
          </cell>
          <cell r="K513">
            <v>0.40173157741443799</v>
          </cell>
          <cell r="L513">
            <v>0.24735538298975299</v>
          </cell>
          <cell r="M513">
            <v>0.34618520628506599</v>
          </cell>
          <cell r="N513">
            <v>0.409215234693182</v>
          </cell>
          <cell r="O513">
            <v>0.15449079789977899</v>
          </cell>
        </row>
        <row r="514">
          <cell r="A514" t="str">
            <v>T_TW-BEVELC-S1</v>
          </cell>
          <cell r="B514" t="str">
            <v>VAR_cap</v>
          </cell>
          <cell r="C514" t="str">
            <v>-</v>
          </cell>
          <cell r="D514">
            <v>5.9572611759897507E-3</v>
          </cell>
          <cell r="E514">
            <v>7.987518741394594E-3</v>
          </cell>
          <cell r="F514">
            <v>8.0364519224027237E-3</v>
          </cell>
          <cell r="G514">
            <v>5.404435515688517E-3</v>
          </cell>
          <cell r="H514">
            <v>5.1634843034279148E-4</v>
          </cell>
          <cell r="I514">
            <v>8.2621902059624942E-4</v>
          </cell>
          <cell r="J514">
            <v>7.7503628345746891E-3</v>
          </cell>
          <cell r="K514">
            <v>0.40900644419420135</v>
          </cell>
          <cell r="L514">
            <v>0.65229787840891595</v>
          </cell>
          <cell r="M514">
            <v>0.79936507322337458</v>
          </cell>
          <cell r="N514">
            <v>0.79921236473730839</v>
          </cell>
          <cell r="O514">
            <v>0.79733323630829367</v>
          </cell>
        </row>
        <row r="515">
          <cell r="A515" t="str">
            <v>T_TW-BEVELC-S2</v>
          </cell>
          <cell r="B515" t="str">
            <v>VAR_fout</v>
          </cell>
          <cell r="C515" t="str">
            <v>TPTWL</v>
          </cell>
          <cell r="D515">
            <v>2.2315614075449461E-3</v>
          </cell>
          <cell r="E515">
            <v>2.7188486896076954E-3</v>
          </cell>
          <cell r="F515">
            <v>2.7356753942130345E-3</v>
          </cell>
          <cell r="G515">
            <v>2.299271904171488E-3</v>
          </cell>
          <cell r="H515">
            <v>4.4060202194943593E-4</v>
          </cell>
          <cell r="I515">
            <v>4.4817886075695126E-4</v>
          </cell>
          <cell r="J515">
            <v>6.6912647295448659E-4</v>
          </cell>
          <cell r="K515">
            <v>8.9943928656117456E-4</v>
          </cell>
          <cell r="L515">
            <v>1.0525860725497274E-3</v>
          </cell>
          <cell r="M515">
            <v>1.4087699923323732E-3</v>
          </cell>
          <cell r="N515">
            <v>1.3472150054727886E-3</v>
          </cell>
          <cell r="O515">
            <v>1.9849733311494561E-3</v>
          </cell>
        </row>
        <row r="516">
          <cell r="A516" t="str">
            <v>T_TW-BEVELC-S2</v>
          </cell>
          <cell r="B516" t="str">
            <v>VAR_fin</v>
          </cell>
          <cell r="C516" t="str">
            <v>T-ELC-TWSTGout_S2</v>
          </cell>
          <cell r="D516">
            <v>3.5508835333759539E-4</v>
          </cell>
          <cell r="E516">
            <v>4.3242065483054383E-4</v>
          </cell>
          <cell r="F516">
            <v>4.3497844781510063E-4</v>
          </cell>
          <cell r="G516">
            <v>3.6524315886320922E-4</v>
          </cell>
          <cell r="H516">
            <v>6.8422817484321789E-5</v>
          </cell>
          <cell r="I516">
            <v>6.8448603506987527E-5</v>
          </cell>
          <cell r="J516">
            <v>1.0122629106755448E-4</v>
          </cell>
          <cell r="K516">
            <v>1.3439567600286427E-4</v>
          </cell>
          <cell r="L516">
            <v>1.5635070304146441E-4</v>
          </cell>
          <cell r="M516">
            <v>2.0881032090342566E-4</v>
          </cell>
          <cell r="N516">
            <v>1.9968653445900006E-4</v>
          </cell>
          <cell r="O516">
            <v>2.9421617476096175E-4</v>
          </cell>
        </row>
        <row r="517">
          <cell r="A517" t="str">
            <v>T_TW-BEVELC-S2</v>
          </cell>
          <cell r="B517" t="str">
            <v>VAR_ncap</v>
          </cell>
          <cell r="C517" t="str">
            <v>-</v>
          </cell>
          <cell r="D517">
            <v>7.6689647547226398E-6</v>
          </cell>
          <cell r="E517">
            <v>2.6888022846360001E-5</v>
          </cell>
          <cell r="F517">
            <v>2.2925478250574602E-5</v>
          </cell>
          <cell r="G517">
            <v>2.7893292108845402E-5</v>
          </cell>
          <cell r="H517">
            <v>7.8790122292009496E-5</v>
          </cell>
          <cell r="I517">
            <v>7.2757603732259601E-5</v>
          </cell>
          <cell r="J517">
            <v>1.08354342411758E-4</v>
          </cell>
          <cell r="K517">
            <v>1.7188714819878101E-4</v>
          </cell>
          <cell r="L517">
            <v>1.62433288305033E-4</v>
          </cell>
          <cell r="M517">
            <v>2.1784202375760501E-4</v>
          </cell>
          <cell r="N517">
            <v>2.26310831110184E-4</v>
          </cell>
          <cell r="O517">
            <v>3.3799780003748199E-4</v>
          </cell>
        </row>
        <row r="518">
          <cell r="A518" t="str">
            <v>T_TW-BEVELC-S2</v>
          </cell>
          <cell r="B518" t="str">
            <v>VAR_cap</v>
          </cell>
          <cell r="C518" t="str">
            <v>-</v>
          </cell>
          <cell r="D518">
            <v>7.9260688774173695E-4</v>
          </cell>
          <cell r="E518">
            <v>9.374663697386096E-4</v>
          </cell>
          <cell r="F518">
            <v>9.6035915787620672E-4</v>
          </cell>
          <cell r="G518">
            <v>8.2333472656031549E-4</v>
          </cell>
          <cell r="H518">
            <v>1.6712369933640062E-4</v>
          </cell>
          <cell r="I518">
            <v>1.68661448126883E-4</v>
          </cell>
          <cell r="J518">
            <v>2.4752316158299886E-4</v>
          </cell>
          <cell r="K518">
            <v>3.5292313819766278E-4</v>
          </cell>
          <cell r="L518">
            <v>4.1354395350258634E-4</v>
          </cell>
          <cell r="M518">
            <v>5.5204308549429253E-4</v>
          </cell>
          <cell r="N518">
            <v>5.2829388672676341E-4</v>
          </cell>
          <cell r="O518">
            <v>7.8202534601855408E-4</v>
          </cell>
        </row>
        <row r="519">
          <cell r="A519" t="str">
            <v>TFRLFH2OFCL</v>
          </cell>
          <cell r="B519" t="str">
            <v>VAR_fout</v>
          </cell>
          <cell r="C519" t="str">
            <v>TFRLF</v>
          </cell>
          <cell r="K519">
            <v>4.0789101710663506E-8</v>
          </cell>
          <cell r="L519">
            <v>8.1226923254624115E-8</v>
          </cell>
          <cell r="M519">
            <v>3.9273688405434376E-7</v>
          </cell>
          <cell r="N519">
            <v>3.6202321701090426E-7</v>
          </cell>
          <cell r="O519">
            <v>1.9152534981812161E-6</v>
          </cell>
        </row>
        <row r="520">
          <cell r="A520" t="str">
            <v>TFRLFH2OFCL</v>
          </cell>
          <cell r="B520" t="str">
            <v>VAR_fin</v>
          </cell>
          <cell r="C520" t="str">
            <v>TH2O</v>
          </cell>
          <cell r="K520">
            <v>6.8736797338362595E-6</v>
          </cell>
          <cell r="L520">
            <v>1.368816259249021E-5</v>
          </cell>
          <cell r="M520">
            <v>6.6183059872304176E-5</v>
          </cell>
          <cell r="N520">
            <v>6.1007267764749793E-5</v>
          </cell>
          <cell r="O520">
            <v>3.2275383873348604E-4</v>
          </cell>
        </row>
        <row r="521">
          <cell r="A521" t="str">
            <v>TFRLFH2OFCL</v>
          </cell>
          <cell r="B521" t="str">
            <v>VAR_ncap</v>
          </cell>
          <cell r="C521" t="str">
            <v>-</v>
          </cell>
          <cell r="I521">
            <v>7.4081296041051798E-8</v>
          </cell>
          <cell r="K521">
            <v>3.6957622000428398E-8</v>
          </cell>
          <cell r="M521">
            <v>3.1054086819717103E-8</v>
          </cell>
          <cell r="O521">
            <v>2.1492018825312099E-7</v>
          </cell>
        </row>
        <row r="522">
          <cell r="A522" t="str">
            <v>TFRLFH2OFCL</v>
          </cell>
          <cell r="B522" t="str">
            <v>VAR_cap</v>
          </cell>
          <cell r="C522" t="str">
            <v>-</v>
          </cell>
          <cell r="I522">
            <v>7.4081296041051798E-8</v>
          </cell>
          <cell r="J522">
            <v>7.4081296041051798E-8</v>
          </cell>
          <cell r="K522">
            <v>1.1103891804148E-7</v>
          </cell>
          <cell r="L522">
            <v>1.1103891804148E-7</v>
          </cell>
          <cell r="M522">
            <v>1.4209300486119699E-7</v>
          </cell>
          <cell r="N522">
            <v>1.3049558020636001E-7</v>
          </cell>
          <cell r="O522">
            <v>2.8293189707326603E-7</v>
          </cell>
        </row>
        <row r="523">
          <cell r="A523" t="str">
            <v>T_TW-BEVELC-S3</v>
          </cell>
          <cell r="B523" t="str">
            <v>VAR_fout</v>
          </cell>
          <cell r="C523" t="str">
            <v>TPTWL</v>
          </cell>
          <cell r="D523">
            <v>3.3408698789650439E-4</v>
          </cell>
          <cell r="E523">
            <v>5.5050782438992687E-4</v>
          </cell>
          <cell r="F523">
            <v>5.7958666682336605E-4</v>
          </cell>
          <cell r="G523">
            <v>6.0691314432478427E-4</v>
          </cell>
          <cell r="H523">
            <v>7.0182487306676459E-4</v>
          </cell>
          <cell r="I523">
            <v>5.4323261364143242E-4</v>
          </cell>
          <cell r="J523">
            <v>4.424328983296517E-4</v>
          </cell>
          <cell r="K523">
            <v>5.7847957745207879E-4</v>
          </cell>
          <cell r="L523">
            <v>6.9109588147322186E-4</v>
          </cell>
          <cell r="M523">
            <v>8.4409434424777849E-4</v>
          </cell>
          <cell r="N523">
            <v>9.6149545140067653E-4</v>
          </cell>
          <cell r="O523">
            <v>1.2085053931969094E-3</v>
          </cell>
        </row>
        <row r="524">
          <cell r="A524" t="str">
            <v>T_TW-BEVELC-S3</v>
          </cell>
          <cell r="B524" t="str">
            <v>VAR_fin</v>
          </cell>
          <cell r="C524" t="str">
            <v>T-ELC-TWSTGout_S3</v>
          </cell>
          <cell r="D524">
            <v>8.1680998818761292E-5</v>
          </cell>
          <cell r="E524">
            <v>1.344140554271834E-4</v>
          </cell>
          <cell r="F524">
            <v>1.4135936880574305E-4</v>
          </cell>
          <cell r="G524">
            <v>1.4772899078615228E-4</v>
          </cell>
          <cell r="H524">
            <v>1.6983374129367145E-4</v>
          </cell>
          <cell r="I524">
            <v>1.2948457122825957E-4</v>
          </cell>
          <cell r="J524">
            <v>1.0228614524591269E-4</v>
          </cell>
          <cell r="K524">
            <v>1.3239588151718203E-4</v>
          </cell>
          <cell r="L524">
            <v>1.5703719050326126E-4</v>
          </cell>
          <cell r="M524">
            <v>1.9063433082146337E-4</v>
          </cell>
          <cell r="N524">
            <v>2.1660220919759836E-4</v>
          </cell>
          <cell r="O524">
            <v>2.7224771330153739E-4</v>
          </cell>
        </row>
        <row r="525">
          <cell r="A525" t="str">
            <v>T_TW-BEVELC-S3</v>
          </cell>
          <cell r="B525" t="str">
            <v>VAR_ncap</v>
          </cell>
          <cell r="C525" t="str">
            <v>-</v>
          </cell>
          <cell r="D525">
            <v>1.58599035887019E-5</v>
          </cell>
          <cell r="E525">
            <v>1.4315835126174301E-5</v>
          </cell>
          <cell r="F525">
            <v>1.67939823308363E-5</v>
          </cell>
          <cell r="G525">
            <v>1.6624473132513401E-5</v>
          </cell>
          <cell r="H525">
            <v>4.0498606905873401E-5</v>
          </cell>
          <cell r="I525">
            <v>4.6527846797599797E-5</v>
          </cell>
          <cell r="J525">
            <v>6.5799018191237699E-5</v>
          </cell>
          <cell r="K525">
            <v>7.3878516979104897E-5</v>
          </cell>
          <cell r="L525">
            <v>7.9231644412771802E-5</v>
          </cell>
          <cell r="M525">
            <v>1.11491399152908E-4</v>
          </cell>
          <cell r="N525">
            <v>1.12207820805588E-4</v>
          </cell>
          <cell r="O525">
            <v>1.71652383833892E-4</v>
          </cell>
        </row>
        <row r="526">
          <cell r="A526" t="str">
            <v>T_TW-BEVELC-S3</v>
          </cell>
          <cell r="B526" t="str">
            <v>VAR_cap</v>
          </cell>
          <cell r="C526" t="str">
            <v>-</v>
          </cell>
          <cell r="D526">
            <v>1.2284901787221251E-4</v>
          </cell>
          <cell r="E526">
            <v>1.9213436111276496E-4</v>
          </cell>
          <cell r="F526">
            <v>2.0892904442345312E-4</v>
          </cell>
          <cell r="G526">
            <v>2.2551600398730906E-4</v>
          </cell>
          <cell r="H526">
            <v>2.6546437320130095E-4</v>
          </cell>
          <cell r="I526">
            <v>2.0732263056270092E-4</v>
          </cell>
          <cell r="J526">
            <v>1.6711358098838201E-4</v>
          </cell>
          <cell r="K526">
            <v>2.2662543542624833E-4</v>
          </cell>
          <cell r="L526">
            <v>2.7147587661882926E-4</v>
          </cell>
          <cell r="M526">
            <v>3.3029472752329147E-4</v>
          </cell>
          <cell r="N526">
            <v>3.7671498937350397E-4</v>
          </cell>
          <cell r="O526">
            <v>4.7446924891292417E-4</v>
          </cell>
        </row>
        <row r="527">
          <cell r="A527" t="str">
            <v>T_TW-BEVELC-S4</v>
          </cell>
          <cell r="B527" t="str">
            <v>VAR_fout</v>
          </cell>
          <cell r="C527" t="str">
            <v>TPTWL</v>
          </cell>
          <cell r="D527">
            <v>6.5263154123055425E-5</v>
          </cell>
          <cell r="E527">
            <v>1.496162693440004E-4</v>
          </cell>
          <cell r="F527">
            <v>1.8620657914568596E-4</v>
          </cell>
          <cell r="G527">
            <v>2.2186381606390115E-4</v>
          </cell>
          <cell r="H527">
            <v>2.8863829680792456E-4</v>
          </cell>
          <cell r="I527">
            <v>3.7021737593634027E-4</v>
          </cell>
          <cell r="J527">
            <v>4.01637066431005E-4</v>
          </cell>
          <cell r="K527">
            <v>4.4141720143716962E-4</v>
          </cell>
          <cell r="L527">
            <v>5.2680747546254587E-4</v>
          </cell>
          <cell r="M527">
            <v>6.3620753533745965E-4</v>
          </cell>
          <cell r="N527">
            <v>7.1193425554657945E-4</v>
          </cell>
          <cell r="O527">
            <v>9.0150247299724921E-4</v>
          </cell>
        </row>
        <row r="528">
          <cell r="A528" t="str">
            <v>T_TW-BEVELC-S4</v>
          </cell>
          <cell r="B528" t="str">
            <v>VAR_fin</v>
          </cell>
          <cell r="C528" t="str">
            <v>T-ELC-TWSTGout_S4</v>
          </cell>
          <cell r="D528">
            <v>1.733392484819268E-5</v>
          </cell>
          <cell r="E528">
            <v>3.9627830717563855E-5</v>
          </cell>
          <cell r="F528">
            <v>4.9170247531118743E-5</v>
          </cell>
          <cell r="G528">
            <v>5.8280728462933188E-5</v>
          </cell>
          <cell r="H528">
            <v>7.5167499353468657E-5</v>
          </cell>
          <cell r="I528">
            <v>9.5513492915314365E-5</v>
          </cell>
          <cell r="J528">
            <v>1.0166815809341195E-4</v>
          </cell>
          <cell r="K528">
            <v>1.0928162054054103E-4</v>
          </cell>
          <cell r="L528">
            <v>1.293907494865558E-4</v>
          </cell>
          <cell r="M528">
            <v>1.5521401555409939E-4</v>
          </cell>
          <cell r="N528">
            <v>1.7295987378321691E-4</v>
          </cell>
          <cell r="O528">
            <v>2.1861189027009209E-4</v>
          </cell>
        </row>
        <row r="529">
          <cell r="A529" t="str">
            <v>T_TW-BEVELC-S4</v>
          </cell>
          <cell r="B529" t="str">
            <v>VAR_ncap</v>
          </cell>
          <cell r="C529" t="str">
            <v>-</v>
          </cell>
          <cell r="D529">
            <v>1.2029791629492199E-5</v>
          </cell>
          <cell r="E529">
            <v>1.4847133494519299E-5</v>
          </cell>
          <cell r="F529">
            <v>1.47846175615062E-5</v>
          </cell>
          <cell r="G529">
            <v>1.60536982048975E-5</v>
          </cell>
          <cell r="H529">
            <v>2.6111674297948801E-5</v>
          </cell>
          <cell r="I529">
            <v>3.1310737108266599E-5</v>
          </cell>
          <cell r="J529">
            <v>4.2905477123224701E-5</v>
          </cell>
          <cell r="K529">
            <v>5.5875605853580998E-5</v>
          </cell>
          <cell r="L529">
            <v>5.0031396072034798E-5</v>
          </cell>
          <cell r="M529">
            <v>6.81838553988352E-5</v>
          </cell>
          <cell r="N529">
            <v>6.7861034376850805E-5</v>
          </cell>
          <cell r="O529">
            <v>1.10706221836216E-4</v>
          </cell>
        </row>
        <row r="530">
          <cell r="A530" t="str">
            <v>T_TW-BEVELC-S4</v>
          </cell>
          <cell r="B530" t="str">
            <v>VAR_cap</v>
          </cell>
          <cell r="C530" t="str">
            <v>-</v>
          </cell>
          <cell r="D530">
            <v>2.5029791629492197E-5</v>
          </cell>
          <cell r="E530">
            <v>5.3876925124011499E-5</v>
          </cell>
          <cell r="F530">
            <v>6.8661542685517698E-5</v>
          </cell>
          <cell r="G530">
            <v>8.465140453191533E-5</v>
          </cell>
          <cell r="H530">
            <v>1.107414546095338E-4</v>
          </cell>
          <cell r="I530">
            <v>1.4185780651010101E-4</v>
          </cell>
          <cell r="J530">
            <v>1.5341802644528102E-4</v>
          </cell>
          <cell r="K530">
            <v>1.721844603085563E-4</v>
          </cell>
          <cell r="L530">
            <v>2.061584646607353E-4</v>
          </cell>
          <cell r="M530">
            <v>2.4819858472900028E-4</v>
          </cell>
          <cell r="N530">
            <v>2.7804132826405844E-4</v>
          </cell>
          <cell r="O530">
            <v>3.5258925105875332E-4</v>
          </cell>
        </row>
        <row r="531">
          <cell r="A531" t="str">
            <v>T_B_u-BeVELCEXT</v>
          </cell>
          <cell r="B531" t="str">
            <v>VAR_fout</v>
          </cell>
          <cell r="C531" t="str">
            <v>TPBSu</v>
          </cell>
          <cell r="D531">
            <v>1.9972573453464993E-3</v>
          </cell>
          <cell r="E531">
            <v>1.6036663692486893E-3</v>
          </cell>
          <cell r="F531">
            <v>1.002463683067755E-3</v>
          </cell>
        </row>
        <row r="532">
          <cell r="A532" t="str">
            <v>T_B_u-BeVELCEXT</v>
          </cell>
          <cell r="B532" t="str">
            <v>VAR_fin</v>
          </cell>
          <cell r="C532" t="str">
            <v>TELC</v>
          </cell>
          <cell r="D532">
            <v>4.7660366933530379E-4</v>
          </cell>
          <cell r="E532">
            <v>4.7533635301293158E-4</v>
          </cell>
          <cell r="F532">
            <v>4.6659410887735101E-4</v>
          </cell>
        </row>
        <row r="533">
          <cell r="A533" t="str">
            <v>T_B_u-BeVELCEXT</v>
          </cell>
          <cell r="B533" t="str">
            <v>VAR_cap</v>
          </cell>
          <cell r="C533" t="str">
            <v>-</v>
          </cell>
          <cell r="D533">
            <v>3.7788458788910438E-5</v>
          </cell>
          <cell r="E533">
            <v>3.02316440049444E-5</v>
          </cell>
          <cell r="F533">
            <v>1.8894777503090199E-5</v>
          </cell>
        </row>
        <row r="534">
          <cell r="A534" t="str">
            <v>T_B_u-HYBDSL-S1</v>
          </cell>
          <cell r="B534" t="str">
            <v>VAR_fout</v>
          </cell>
          <cell r="C534" t="str">
            <v>CO2_T</v>
          </cell>
          <cell r="E534">
            <v>4.3832829919895602</v>
          </cell>
          <cell r="F534">
            <v>4.394423178349899</v>
          </cell>
        </row>
        <row r="535">
          <cell r="A535" t="str">
            <v>T_B_u-HYBDSL-S1</v>
          </cell>
          <cell r="B535" t="str">
            <v>VAR_fout</v>
          </cell>
          <cell r="C535" t="str">
            <v>TPBSu</v>
          </cell>
          <cell r="E535">
            <v>9.7181928487228477E-3</v>
          </cell>
          <cell r="F535">
            <v>9.7441883046462778E-3</v>
          </cell>
        </row>
        <row r="536">
          <cell r="A536" t="str">
            <v>T_B_u-HYBDSL-S1</v>
          </cell>
          <cell r="B536" t="str">
            <v>VAR_fin</v>
          </cell>
          <cell r="C536" t="str">
            <v>TDSL</v>
          </cell>
          <cell r="E536">
            <v>5.9799222264523277E-2</v>
          </cell>
          <cell r="F536">
            <v>5.9951202978852661E-2</v>
          </cell>
        </row>
        <row r="537">
          <cell r="A537" t="str">
            <v>T_B_u-HYBDSL-S1</v>
          </cell>
          <cell r="B537" t="str">
            <v>VAR_ncap</v>
          </cell>
          <cell r="C537" t="str">
            <v>-</v>
          </cell>
          <cell r="E537">
            <v>1.8330825233554401E-4</v>
          </cell>
          <cell r="F537">
            <v>5.4865875504531396E-7</v>
          </cell>
        </row>
        <row r="538">
          <cell r="A538" t="str">
            <v>T_B_u-HYBDSL-S1</v>
          </cell>
          <cell r="B538" t="str">
            <v>VAR_cap</v>
          </cell>
          <cell r="C538" t="str">
            <v>-</v>
          </cell>
          <cell r="E538">
            <v>1.8330825233554401E-4</v>
          </cell>
          <cell r="F538">
            <v>1.83856911090589E-4</v>
          </cell>
          <cell r="G538">
            <v>4.9089265999010569E-10</v>
          </cell>
          <cell r="H538">
            <v>2.9841711847401956E-10</v>
          </cell>
        </row>
        <row r="539">
          <cell r="A539" t="str">
            <v>T_B_u-HYBDSL-S2</v>
          </cell>
          <cell r="B539" t="str">
            <v>VAR_fout</v>
          </cell>
          <cell r="C539" t="str">
            <v>CO2_T</v>
          </cell>
          <cell r="E539">
            <v>1.6086677611115801E-2</v>
          </cell>
          <cell r="F539">
            <v>2.318023326938062E-2</v>
          </cell>
        </row>
        <row r="540">
          <cell r="A540" t="str">
            <v>T_B_u-HYBDSL-S2</v>
          </cell>
          <cell r="B540" t="str">
            <v>VAR_fout</v>
          </cell>
          <cell r="C540" t="str">
            <v>TPBSu</v>
          </cell>
          <cell r="E540">
            <v>2.5566171427812289E-5</v>
          </cell>
          <cell r="F540">
            <v>3.7395652632979889E-5</v>
          </cell>
        </row>
        <row r="541">
          <cell r="A541" t="str">
            <v>T_B_u-HYBDSL-S2</v>
          </cell>
          <cell r="B541" t="str">
            <v>VAR_fin</v>
          </cell>
          <cell r="C541" t="str">
            <v>TDSL</v>
          </cell>
          <cell r="E541">
            <v>2.1946354176147011E-4</v>
          </cell>
          <cell r="F541">
            <v>3.1623783450723944E-4</v>
          </cell>
        </row>
        <row r="542">
          <cell r="A542" t="str">
            <v>T_B_u-HYBDSL-S2</v>
          </cell>
          <cell r="B542" t="str">
            <v>VAR_ncap</v>
          </cell>
          <cell r="C542" t="str">
            <v>-</v>
          </cell>
          <cell r="E542">
            <v>5.00670221552581E-7</v>
          </cell>
          <cell r="F542">
            <v>2.3213805168581299E-7</v>
          </cell>
        </row>
        <row r="543">
          <cell r="A543" t="str">
            <v>T_B_u-HYBDSL-S2</v>
          </cell>
          <cell r="B543" t="str">
            <v>VAR_cap</v>
          </cell>
          <cell r="C543" t="str">
            <v>-</v>
          </cell>
          <cell r="E543">
            <v>5.00670221552581E-7</v>
          </cell>
          <cell r="F543">
            <v>7.3280827323839397E-7</v>
          </cell>
          <cell r="G543">
            <v>3.1492592811560536E-9</v>
          </cell>
          <cell r="H543">
            <v>2.0749551904370073E-9</v>
          </cell>
        </row>
        <row r="544">
          <cell r="A544" t="str">
            <v>T_B_u-HYBDSL-S3</v>
          </cell>
          <cell r="B544" t="str">
            <v>VAR_fout</v>
          </cell>
          <cell r="C544" t="str">
            <v>CO2_T</v>
          </cell>
          <cell r="E544">
            <v>1.60701108600537E-2</v>
          </cell>
          <cell r="F544">
            <v>2.2413209116870197E-2</v>
          </cell>
        </row>
        <row r="545">
          <cell r="A545" t="str">
            <v>T_B_u-HYBDSL-S3</v>
          </cell>
          <cell r="B545" t="str">
            <v>VAR_fout</v>
          </cell>
          <cell r="C545" t="str">
            <v>TPBSu</v>
          </cell>
          <cell r="E545">
            <v>1.7152229629371014E-5</v>
          </cell>
          <cell r="F545">
            <v>2.425579829084486E-5</v>
          </cell>
        </row>
        <row r="546">
          <cell r="A546" t="str">
            <v>T_B_u-HYBDSL-S3</v>
          </cell>
          <cell r="B546" t="str">
            <v>VAR_fin</v>
          </cell>
          <cell r="C546" t="str">
            <v>TDSL</v>
          </cell>
          <cell r="E546">
            <v>2.1923752878654445E-4</v>
          </cell>
          <cell r="F546">
            <v>3.0577365780177644E-4</v>
          </cell>
        </row>
        <row r="547">
          <cell r="A547" t="str">
            <v>T_B_u-HYBDSL-S3</v>
          </cell>
          <cell r="B547" t="str">
            <v>VAR_ncap</v>
          </cell>
          <cell r="C547" t="str">
            <v>-</v>
          </cell>
          <cell r="E547">
            <v>3.3502182596309901E-7</v>
          </cell>
          <cell r="F547">
            <v>1.4081231962383399E-7</v>
          </cell>
        </row>
        <row r="548">
          <cell r="A548" t="str">
            <v>T_B_u-HYBDSL-S3</v>
          </cell>
          <cell r="B548" t="str">
            <v>VAR_cap</v>
          </cell>
          <cell r="C548" t="str">
            <v>-</v>
          </cell>
          <cell r="E548">
            <v>3.3502182596309901E-7</v>
          </cell>
          <cell r="F548">
            <v>4.75834145586933E-7</v>
          </cell>
          <cell r="G548">
            <v>-5.5188897780499544E-10</v>
          </cell>
        </row>
        <row r="549">
          <cell r="A549" t="str">
            <v>T_C-HY-GSL-S1</v>
          </cell>
          <cell r="B549" t="str">
            <v>VAR_fout</v>
          </cell>
          <cell r="C549" t="str">
            <v>CO2_T</v>
          </cell>
          <cell r="D549">
            <v>3.415819547356727</v>
          </cell>
          <cell r="E549">
            <v>3.9440876916681451</v>
          </cell>
          <cell r="F549">
            <v>2.7798350308576749</v>
          </cell>
          <cell r="G549">
            <v>2.1402908775906155</v>
          </cell>
          <cell r="H549">
            <v>0.16069657187911765</v>
          </cell>
          <cell r="I549">
            <v>1.030759973917404E-2</v>
          </cell>
        </row>
        <row r="550">
          <cell r="A550" t="str">
            <v>T_C-HY-GSL-S1</v>
          </cell>
          <cell r="B550" t="str">
            <v>VAR_fout</v>
          </cell>
          <cell r="C550" t="str">
            <v>TPCAR</v>
          </cell>
          <cell r="D550">
            <v>5.2469169203415204E-2</v>
          </cell>
          <cell r="E550">
            <v>6.1927390512031617E-2</v>
          </cell>
          <cell r="F550">
            <v>4.3533749865653878E-2</v>
          </cell>
          <cell r="G550">
            <v>3.4814790288707043E-2</v>
          </cell>
          <cell r="H550">
            <v>2.877364222451646E-3</v>
          </cell>
          <cell r="I550">
            <v>1.4053235292112946E-4</v>
          </cell>
        </row>
        <row r="551">
          <cell r="A551" t="str">
            <v>T_C-HY-GSL-S1</v>
          </cell>
          <cell r="B551" t="str">
            <v>VAR_fin</v>
          </cell>
          <cell r="C551" t="str">
            <v>TGSL</v>
          </cell>
          <cell r="D551">
            <v>4.6284817714860767E-2</v>
          </cell>
          <cell r="E551">
            <v>5.3442922651329827E-2</v>
          </cell>
          <cell r="F551">
            <v>3.7667141339534811E-2</v>
          </cell>
          <cell r="G551">
            <v>2.9001231403666807E-2</v>
          </cell>
          <cell r="H551">
            <v>2.177460323565277E-3</v>
          </cell>
          <cell r="I551">
            <v>1.3966937315953973E-4</v>
          </cell>
        </row>
        <row r="552">
          <cell r="A552" t="str">
            <v>T_C-HY-GSL-S1</v>
          </cell>
          <cell r="B552" t="str">
            <v>VAR_ncap</v>
          </cell>
          <cell r="C552" t="str">
            <v>-</v>
          </cell>
          <cell r="E552">
            <v>5.7900349367479003E-5</v>
          </cell>
          <cell r="F552">
            <v>1.04722323680624E-4</v>
          </cell>
          <cell r="G552">
            <v>2.2159997871034002E-5</v>
          </cell>
        </row>
        <row r="553">
          <cell r="A553" t="str">
            <v>T_C-HY-GSL-S1</v>
          </cell>
          <cell r="B553" t="str">
            <v>VAR_cap</v>
          </cell>
          <cell r="C553" t="str">
            <v>-</v>
          </cell>
          <cell r="D553">
            <v>5.6690098826056795E-3</v>
          </cell>
          <cell r="E553">
            <v>6.6169074187878334E-3</v>
          </cell>
          <cell r="F553">
            <v>6.6095386200230363E-3</v>
          </cell>
          <cell r="G553">
            <v>5.2865580371428402E-3</v>
          </cell>
          <cell r="H553">
            <v>4.3435856756243979E-4</v>
          </cell>
          <cell r="I553">
            <v>2.0426026256734556E-5</v>
          </cell>
        </row>
        <row r="554">
          <cell r="A554" t="str">
            <v>T_B_u-HYBDSL-S4</v>
          </cell>
          <cell r="B554" t="str">
            <v>VAR_fout</v>
          </cell>
          <cell r="C554" t="str">
            <v>CO2_T</v>
          </cell>
          <cell r="E554">
            <v>1.9537927647498801E-4</v>
          </cell>
          <cell r="F554">
            <v>3.3698709717465501E-4</v>
          </cell>
        </row>
        <row r="555">
          <cell r="A555" t="str">
            <v>T_B_u-HYBDSL-S4</v>
          </cell>
          <cell r="B555" t="str">
            <v>VAR_fout</v>
          </cell>
          <cell r="C555" t="str">
            <v>TPBSu</v>
          </cell>
          <cell r="E555">
            <v>1.4060761455793328E-7</v>
          </cell>
          <cell r="F555">
            <v>2.4690237961193998E-7</v>
          </cell>
        </row>
        <row r="556">
          <cell r="A556" t="str">
            <v>T_B_u-HYBDSL-S4</v>
          </cell>
          <cell r="B556" t="str">
            <v>VAR_fin</v>
          </cell>
          <cell r="C556" t="str">
            <v>TDSL</v>
          </cell>
          <cell r="E556">
            <v>2.6654744403136175E-6</v>
          </cell>
          <cell r="F556">
            <v>4.5973683107047126E-6</v>
          </cell>
        </row>
        <row r="557">
          <cell r="A557" t="str">
            <v>T_B_u-HYBDSL-S4</v>
          </cell>
          <cell r="B557" t="str">
            <v>VAR_ncap</v>
          </cell>
          <cell r="C557" t="str">
            <v>-</v>
          </cell>
          <cell r="E557">
            <v>1.5004881335967498E-8</v>
          </cell>
          <cell r="F557">
            <v>1.2465602596580801E-8</v>
          </cell>
        </row>
        <row r="558">
          <cell r="A558" t="str">
            <v>T_B_u-HYBDSL-S4</v>
          </cell>
          <cell r="B558" t="str">
            <v>VAR_cap</v>
          </cell>
          <cell r="C558" t="str">
            <v>-</v>
          </cell>
          <cell r="E558">
            <v>1.5004881335967498E-8</v>
          </cell>
          <cell r="F558">
            <v>2.7470483932548301E-8</v>
          </cell>
          <cell r="G558">
            <v>1.6781912769336997E-9</v>
          </cell>
        </row>
        <row r="559">
          <cell r="A559" t="str">
            <v>TFRLFDSLEXT</v>
          </cell>
          <cell r="B559" t="str">
            <v>VAR_fout</v>
          </cell>
          <cell r="C559" t="str">
            <v>CO2_T</v>
          </cell>
          <cell r="D559">
            <v>29.033495792926601</v>
          </cell>
          <cell r="O559">
            <v>2.9978479164720702E-3</v>
          </cell>
        </row>
        <row r="560">
          <cell r="A560" t="str">
            <v>TFRLFDSLEXT</v>
          </cell>
          <cell r="B560" t="str">
            <v>VAR_fout</v>
          </cell>
          <cell r="C560" t="str">
            <v>TFRLF</v>
          </cell>
          <cell r="D560">
            <v>1.6053874985048802E-3</v>
          </cell>
          <cell r="O560">
            <v>1.65763971443483E-7</v>
          </cell>
        </row>
        <row r="561">
          <cell r="A561" t="str">
            <v>TFRLFDSLEXT</v>
          </cell>
          <cell r="B561" t="str">
            <v>VAR_fin</v>
          </cell>
          <cell r="C561" t="str">
            <v>TDSL</v>
          </cell>
          <cell r="D561">
            <v>0.3960913477889027</v>
          </cell>
          <cell r="O561">
            <v>4.0898334467558921E-5</v>
          </cell>
        </row>
        <row r="562">
          <cell r="A562" t="str">
            <v>TFRLFDSLEXT</v>
          </cell>
          <cell r="B562" t="str">
            <v>VAR_ncap</v>
          </cell>
          <cell r="C562" t="str">
            <v>-</v>
          </cell>
          <cell r="D562">
            <v>1.4820872745846799E-4</v>
          </cell>
          <cell r="K562">
            <v>2.8158761841465702E-8</v>
          </cell>
          <cell r="M562">
            <v>2.5289034493672699E-8</v>
          </cell>
          <cell r="O562">
            <v>6.4922536961996206E-8</v>
          </cell>
        </row>
        <row r="563">
          <cell r="A563" t="str">
            <v>TFRLFDSLEXT</v>
          </cell>
          <cell r="B563" t="str">
            <v>VAR_cap</v>
          </cell>
          <cell r="C563" t="str">
            <v>-</v>
          </cell>
          <cell r="D563">
            <v>1.4820872745846799E-4</v>
          </cell>
          <cell r="E563">
            <v>8.9316085775980377E-8</v>
          </cell>
          <cell r="F563">
            <v>8.9244890640987869E-8</v>
          </cell>
          <cell r="G563">
            <v>8.917716008000065E-8</v>
          </cell>
          <cell r="H563">
            <v>8.909865558599816E-8</v>
          </cell>
          <cell r="I563">
            <v>8.8691189539986687E-8</v>
          </cell>
          <cell r="J563">
            <v>8.645883986998777E-8</v>
          </cell>
          <cell r="K563">
            <v>5.7512203808599027E-8</v>
          </cell>
          <cell r="L563">
            <v>2.8158761841465702E-8</v>
          </cell>
          <cell r="M563">
            <v>5.3447796335138397E-8</v>
          </cell>
          <cell r="N563">
            <v>5.3447796335138397E-8</v>
          </cell>
          <cell r="O563">
            <v>1.18370333297135E-7</v>
          </cell>
        </row>
        <row r="564">
          <cell r="A564" t="str">
            <v>T_C-HY-GSL-S2</v>
          </cell>
          <cell r="B564" t="str">
            <v>VAR_fout</v>
          </cell>
          <cell r="C564" t="str">
            <v>CO2_T</v>
          </cell>
          <cell r="D564">
            <v>10.104179081011139</v>
          </cell>
          <cell r="E564">
            <v>15.745969421134337</v>
          </cell>
          <cell r="F564">
            <v>57.594918636189263</v>
          </cell>
          <cell r="G564">
            <v>49.867790789955862</v>
          </cell>
          <cell r="H564">
            <v>21.296305358293186</v>
          </cell>
          <cell r="I564">
            <v>3.1545021402306945</v>
          </cell>
        </row>
        <row r="565">
          <cell r="A565" t="str">
            <v>T_C-HY-GSL-S2</v>
          </cell>
          <cell r="B565" t="str">
            <v>VAR_fout</v>
          </cell>
          <cell r="C565" t="str">
            <v>TPCAR</v>
          </cell>
          <cell r="D565">
            <v>0.22078259128023106</v>
          </cell>
          <cell r="E565">
            <v>0.40981480744557319</v>
          </cell>
          <cell r="F565">
            <v>1.4772451226880596</v>
          </cell>
          <cell r="G565">
            <v>1.2751239581394354</v>
          </cell>
          <cell r="H565">
            <v>0.55178680324071672</v>
          </cell>
          <cell r="I565">
            <v>7.9352008861825765E-2</v>
          </cell>
        </row>
        <row r="566">
          <cell r="A566" t="str">
            <v>T_C-HY-GSL-S2</v>
          </cell>
          <cell r="B566" t="str">
            <v>VAR_fin</v>
          </cell>
          <cell r="C566" t="str">
            <v>TGSL</v>
          </cell>
          <cell r="D566">
            <v>0.13691299567765763</v>
          </cell>
          <cell r="E566">
            <v>0.21336001925656217</v>
          </cell>
          <cell r="F566">
            <v>0.7804189517098824</v>
          </cell>
          <cell r="G566">
            <v>0.6757153223571265</v>
          </cell>
          <cell r="H566">
            <v>0.28856782328310548</v>
          </cell>
          <cell r="I566">
            <v>4.2743931439440261E-2</v>
          </cell>
        </row>
        <row r="567">
          <cell r="A567" t="str">
            <v>T_C-HY-GSL-S2</v>
          </cell>
          <cell r="B567" t="str">
            <v>VAR_ncap</v>
          </cell>
          <cell r="C567" t="str">
            <v>-</v>
          </cell>
          <cell r="E567">
            <v>1.8884459845992501E-3</v>
          </cell>
          <cell r="F567">
            <v>8.3951327037648196E-2</v>
          </cell>
          <cell r="G567">
            <v>1.5261574933168499E-5</v>
          </cell>
        </row>
        <row r="568">
          <cell r="A568" t="str">
            <v>T_C-HY-GSL-S2</v>
          </cell>
          <cell r="B568" t="str">
            <v>VAR_cap</v>
          </cell>
          <cell r="C568" t="str">
            <v>-</v>
          </cell>
          <cell r="D568">
            <v>1.7227122577628359E-2</v>
          </cell>
          <cell r="E568">
            <v>3.109384640370173E-2</v>
          </cell>
          <cell r="F568">
            <v>0.112738257725345</v>
          </cell>
          <cell r="G568">
            <v>9.6748629268207986E-2</v>
          </cell>
          <cell r="H568">
            <v>5.6251262083375435E-2</v>
          </cell>
          <cell r="I568">
            <v>8.3157761463971674E-3</v>
          </cell>
        </row>
        <row r="569">
          <cell r="A569" t="str">
            <v>TPSHPNGAEXT</v>
          </cell>
          <cell r="B569" t="str">
            <v>VAR_ncap</v>
          </cell>
          <cell r="C569" t="str">
            <v>-</v>
          </cell>
          <cell r="D569">
            <v>1.0626845580545399E-6</v>
          </cell>
          <cell r="E569">
            <v>1.2457845465050199E-6</v>
          </cell>
          <cell r="F569">
            <v>1.15764419268736E-6</v>
          </cell>
          <cell r="G569">
            <v>1.4101745514595001E-6</v>
          </cell>
          <cell r="H569">
            <v>5.1630618240076997E-6</v>
          </cell>
          <cell r="I569">
            <v>4.9334782349812401E-5</v>
          </cell>
          <cell r="J569">
            <v>2.2637009069178802E-6</v>
          </cell>
          <cell r="K569">
            <v>1.60052778834081E-6</v>
          </cell>
          <cell r="L569">
            <v>1.5407282908794E-6</v>
          </cell>
          <cell r="M569">
            <v>2.20875282765196E-6</v>
          </cell>
          <cell r="N569">
            <v>1.33079890104024E-6</v>
          </cell>
          <cell r="O569">
            <v>4.6078053871529999E-6</v>
          </cell>
        </row>
        <row r="570">
          <cell r="A570" t="str">
            <v>TPSHPNGAEXT</v>
          </cell>
          <cell r="B570" t="str">
            <v>VAR_cap</v>
          </cell>
          <cell r="C570" t="str">
            <v>-</v>
          </cell>
          <cell r="D570">
            <v>1.0626845580545399E-6</v>
          </cell>
          <cell r="E570">
            <v>1.9203502104576378E-6</v>
          </cell>
          <cell r="F570">
            <v>2.1228327803748198E-6</v>
          </cell>
          <cell r="G570">
            <v>2.7458636660109296E-6</v>
          </cell>
          <cell r="H570">
            <v>6.5768937912666702E-6</v>
          </cell>
          <cell r="I570">
            <v>5.5149332151744392E-5</v>
          </cell>
          <cell r="J570">
            <v>5.362911072704873E-5</v>
          </cell>
          <cell r="K570">
            <v>3.0790186691671503E-5</v>
          </cell>
          <cell r="L570">
            <v>5.0107250122397051E-6</v>
          </cell>
          <cell r="M570">
            <v>3.72938652785601E-6</v>
          </cell>
          <cell r="N570">
            <v>2.9976559926663E-6</v>
          </cell>
          <cell r="O570">
            <v>7.1107526989495603E-6</v>
          </cell>
        </row>
        <row r="571">
          <cell r="A571" t="str">
            <v>T_C-HY-DSL-S1</v>
          </cell>
          <cell r="B571" t="str">
            <v>VAR_fout</v>
          </cell>
          <cell r="C571" t="str">
            <v>CO2_T</v>
          </cell>
          <cell r="D571">
            <v>2.2653151325667002E-3</v>
          </cell>
          <cell r="E571">
            <v>12.18018670090226</v>
          </cell>
          <cell r="F571">
            <v>8.2087037147106283</v>
          </cell>
          <cell r="G571">
            <v>6.6181657361640829</v>
          </cell>
          <cell r="H571">
            <v>2.3275751357777836</v>
          </cell>
          <cell r="I571">
            <v>2.2674775860831331E-2</v>
          </cell>
        </row>
        <row r="572">
          <cell r="A572" t="str">
            <v>T_C-HY-DSL-S1</v>
          </cell>
          <cell r="B572" t="str">
            <v>VAR_fout</v>
          </cell>
          <cell r="C572" t="str">
            <v>TPCAR</v>
          </cell>
          <cell r="D572">
            <v>1.2925621638762929E-5</v>
          </cell>
          <cell r="E572">
            <v>0.28208484279108637</v>
          </cell>
          <cell r="F572">
            <v>0.18953250311138758</v>
          </cell>
          <cell r="G572">
            <v>0.15257141227867524</v>
          </cell>
          <cell r="H572">
            <v>5.3389498838949445E-2</v>
          </cell>
          <cell r="I572">
            <v>3.6807974437617186E-4</v>
          </cell>
        </row>
        <row r="573">
          <cell r="A573" t="str">
            <v>T_C-HY-DSL-S1</v>
          </cell>
          <cell r="B573" t="str">
            <v>VAR_fin</v>
          </cell>
          <cell r="C573" t="str">
            <v>TDSL</v>
          </cell>
          <cell r="D573">
            <v>3.0904708493406549E-5</v>
          </cell>
          <cell r="E573">
            <v>0.16616898636974431</v>
          </cell>
          <cell r="F573">
            <v>0.11198777236985868</v>
          </cell>
          <cell r="G573">
            <v>9.0288754927204395E-2</v>
          </cell>
          <cell r="H573">
            <v>3.175409462179795E-2</v>
          </cell>
          <cell r="I573">
            <v>3.0934209905636234E-4</v>
          </cell>
        </row>
        <row r="574">
          <cell r="A574" t="str">
            <v>T_C-HY-DSL-S1</v>
          </cell>
          <cell r="B574" t="str">
            <v>VAR_ncap</v>
          </cell>
          <cell r="C574" t="str">
            <v>-</v>
          </cell>
          <cell r="E574">
            <v>3.05425268293994E-2</v>
          </cell>
          <cell r="F574">
            <v>3.9482196867694498E-4</v>
          </cell>
          <cell r="G574">
            <v>3.4802459058007898E-5</v>
          </cell>
        </row>
        <row r="575">
          <cell r="A575" t="str">
            <v>T_C-HY-DSL-S1</v>
          </cell>
          <cell r="B575" t="str">
            <v>VAR_cap</v>
          </cell>
          <cell r="C575" t="str">
            <v>-</v>
          </cell>
          <cell r="D575">
            <v>1.5999999999999999E-6</v>
          </cell>
          <cell r="E575">
            <v>3.0137509560303199E-2</v>
          </cell>
          <cell r="F575">
            <v>2.88021354480472E-2</v>
          </cell>
          <cell r="G575">
            <v>2.3185615036734462E-2</v>
          </cell>
          <cell r="H575">
            <v>8.1117462145459378E-3</v>
          </cell>
          <cell r="I575">
            <v>5.4880038291776972E-5</v>
          </cell>
        </row>
        <row r="576">
          <cell r="A576" t="str">
            <v>T_C-HY-GSL-S3</v>
          </cell>
          <cell r="B576" t="str">
            <v>VAR_fout</v>
          </cell>
          <cell r="C576" t="str">
            <v>CO2_T</v>
          </cell>
          <cell r="D576">
            <v>7.4999107714236022</v>
          </cell>
          <cell r="E576">
            <v>82.880447457982413</v>
          </cell>
          <cell r="F576">
            <v>78.404680579666802</v>
          </cell>
          <cell r="G576">
            <v>62.672840327436845</v>
          </cell>
          <cell r="H576">
            <v>19.833998219428242</v>
          </cell>
          <cell r="I576">
            <v>3.9237413138846142E-3</v>
          </cell>
        </row>
        <row r="577">
          <cell r="A577" t="str">
            <v>T_C-HY-GSL-S3</v>
          </cell>
          <cell r="B577" t="str">
            <v>VAR_fout</v>
          </cell>
          <cell r="C577" t="str">
            <v>TPCAR</v>
          </cell>
          <cell r="D577">
            <v>0.20237669207480866</v>
          </cell>
          <cell r="E577">
            <v>2.7969201906780845</v>
          </cell>
          <cell r="F577">
            <v>2.6428058746941514</v>
          </cell>
          <cell r="G577">
            <v>2.1280753246772597</v>
          </cell>
          <cell r="H577">
            <v>0.68514571451740935</v>
          </cell>
          <cell r="I577">
            <v>4.5305977304745168E-5</v>
          </cell>
        </row>
        <row r="578">
          <cell r="A578" t="str">
            <v>T_C-HY-GSL-S3</v>
          </cell>
          <cell r="B578" t="str">
            <v>VAR_fin</v>
          </cell>
          <cell r="C578" t="str">
            <v>TGSL</v>
          </cell>
          <cell r="D578">
            <v>0.10162480720086196</v>
          </cell>
          <cell r="E578">
            <v>1.1230412934685954</v>
          </cell>
          <cell r="F578">
            <v>1.0623940457949417</v>
          </cell>
          <cell r="G578">
            <v>0.84922547869155662</v>
          </cell>
          <cell r="H578">
            <v>0.26875336340688794</v>
          </cell>
          <cell r="I578">
            <v>5.3167226475401313E-5</v>
          </cell>
        </row>
        <row r="579">
          <cell r="A579" t="str">
            <v>T_C-HY-GSL-S3</v>
          </cell>
          <cell r="B579" t="str">
            <v>VAR_ncap</v>
          </cell>
          <cell r="C579" t="str">
            <v>-</v>
          </cell>
          <cell r="E579">
            <v>0.168619164109644</v>
          </cell>
          <cell r="F579">
            <v>1.2802516728938E-5</v>
          </cell>
          <cell r="G579">
            <v>4.9540313926954004E-6</v>
          </cell>
        </row>
        <row r="580">
          <cell r="A580" t="str">
            <v>T_C-HY-GSL-S3</v>
          </cell>
          <cell r="B580" t="str">
            <v>VAR_cap</v>
          </cell>
          <cell r="C580" t="str">
            <v>-</v>
          </cell>
          <cell r="D580">
            <v>1.4248854861827727E-2</v>
          </cell>
          <cell r="E580">
            <v>0.1923090293039918</v>
          </cell>
          <cell r="F580">
            <v>0.1817176362436167</v>
          </cell>
          <cell r="G580">
            <v>0.14632465080651388</v>
          </cell>
          <cell r="H580">
            <v>4.7112946585737135E-2</v>
          </cell>
          <cell r="I580">
            <v>3.5170096180390299E-6</v>
          </cell>
        </row>
        <row r="581">
          <cell r="A581" t="str">
            <v>T_C-HY-DSL-S2</v>
          </cell>
          <cell r="B581" t="str">
            <v>VAR_fout</v>
          </cell>
          <cell r="C581" t="str">
            <v>CO2_T</v>
          </cell>
          <cell r="D581">
            <v>0.20984968887273756</v>
          </cell>
          <cell r="E581">
            <v>42.737749815823086</v>
          </cell>
          <cell r="F581">
            <v>85.481742910385321</v>
          </cell>
          <cell r="G581">
            <v>72.091505393216138</v>
          </cell>
          <cell r="H581">
            <v>35.011067528519796</v>
          </cell>
          <cell r="I581">
            <v>3.285934023004156</v>
          </cell>
        </row>
        <row r="582">
          <cell r="A582" t="str">
            <v>T_C-HY-DSL-S2</v>
          </cell>
          <cell r="B582" t="str">
            <v>VAR_fout</v>
          </cell>
          <cell r="C582" t="str">
            <v>TPCAR</v>
          </cell>
          <cell r="D582">
            <v>3.3542351094605909E-3</v>
          </cell>
          <cell r="E582">
            <v>1.5628718562607065</v>
          </cell>
          <cell r="F582">
            <v>2.677629739644956</v>
          </cell>
          <cell r="G582">
            <v>2.2417814580401121</v>
          </cell>
          <cell r="H582">
            <v>1.0433308185513475</v>
          </cell>
          <cell r="I582">
            <v>8.7429862151967866E-2</v>
          </cell>
        </row>
        <row r="583">
          <cell r="A583" t="str">
            <v>T_C-HY-DSL-S2</v>
          </cell>
          <cell r="B583" t="str">
            <v>VAR_fin</v>
          </cell>
          <cell r="C583" t="str">
            <v>TDSL</v>
          </cell>
          <cell r="D583">
            <v>2.8628879791642243E-3</v>
          </cell>
          <cell r="E583">
            <v>0.58305252136184316</v>
          </cell>
          <cell r="F583">
            <v>1.1661902170584624</v>
          </cell>
          <cell r="G583">
            <v>0.98351303401386292</v>
          </cell>
          <cell r="H583">
            <v>0.47764075755143059</v>
          </cell>
          <cell r="I583">
            <v>4.4828567844531361E-2</v>
          </cell>
        </row>
        <row r="584">
          <cell r="A584" t="str">
            <v>T_C-HY-DSL-S2</v>
          </cell>
          <cell r="B584" t="str">
            <v>VAR_ncap</v>
          </cell>
          <cell r="C584" t="str">
            <v>-</v>
          </cell>
          <cell r="E584">
            <v>0.119652218614867</v>
          </cell>
          <cell r="F584">
            <v>9.2598782714094399E-2</v>
          </cell>
          <cell r="G584">
            <v>1.5460982137797699E-5</v>
          </cell>
        </row>
        <row r="585">
          <cell r="A585" t="str">
            <v>T_C-HY-DSL-S2</v>
          </cell>
          <cell r="B585" t="str">
            <v>VAR_cap</v>
          </cell>
          <cell r="C585" t="str">
            <v>-</v>
          </cell>
          <cell r="D585">
            <v>2.5983327595123561E-4</v>
          </cell>
          <cell r="E585">
            <v>0.11857992231439639</v>
          </cell>
          <cell r="F585">
            <v>0.20316144158378435</v>
          </cell>
          <cell r="G585">
            <v>0.1700938050220682</v>
          </cell>
          <cell r="H585">
            <v>8.8053571811645928E-2</v>
          </cell>
          <cell r="I585">
            <v>9.1717247173079865E-3</v>
          </cell>
        </row>
        <row r="586">
          <cell r="A586" t="str">
            <v>D-T-ELC-Bus_c_S1</v>
          </cell>
          <cell r="B586" t="str">
            <v>VAR_fout</v>
          </cell>
          <cell r="C586" t="str">
            <v>T-ELC-Bus_c_BatSTGin_S1</v>
          </cell>
          <cell r="D586">
            <v>3.55611496821992E-4</v>
          </cell>
          <cell r="E586">
            <v>1.1567564745604613E-3</v>
          </cell>
          <cell r="F586">
            <v>1.5046521708496155E-3</v>
          </cell>
          <cell r="G586">
            <v>0.14200702643799579</v>
          </cell>
          <cell r="H586">
            <v>0.14085745014157977</v>
          </cell>
          <cell r="I586">
            <v>0.13990897465536026</v>
          </cell>
          <cell r="J586">
            <v>0.13349991445958875</v>
          </cell>
          <cell r="K586">
            <v>0.12462241579222162</v>
          </cell>
          <cell r="L586">
            <v>0.12696605140731498</v>
          </cell>
          <cell r="M586">
            <v>0.13007015460896926</v>
          </cell>
          <cell r="N586">
            <v>0.13330500251185493</v>
          </cell>
          <cell r="O586">
            <v>0.13845291567720236</v>
          </cell>
        </row>
        <row r="587">
          <cell r="A587" t="str">
            <v>D-T-ELC-Bus_c_S1</v>
          </cell>
          <cell r="B587" t="str">
            <v>VAR_fin</v>
          </cell>
          <cell r="C587" t="str">
            <v>TELC</v>
          </cell>
          <cell r="D587">
            <v>3.55611496821992E-4</v>
          </cell>
          <cell r="E587">
            <v>1.1567564745604613E-3</v>
          </cell>
          <cell r="F587">
            <v>1.5046521708496155E-3</v>
          </cell>
          <cell r="G587">
            <v>0.14200702643799579</v>
          </cell>
          <cell r="H587">
            <v>0.14085745014157977</v>
          </cell>
          <cell r="I587">
            <v>0.13990897465536026</v>
          </cell>
          <cell r="J587">
            <v>0.13349991445958875</v>
          </cell>
          <cell r="K587">
            <v>0.12462241579222162</v>
          </cell>
          <cell r="L587">
            <v>0.12696605140731498</v>
          </cell>
          <cell r="M587">
            <v>0.13007015460896926</v>
          </cell>
          <cell r="N587">
            <v>0.13330500251185493</v>
          </cell>
          <cell r="O587">
            <v>0.13845291567720236</v>
          </cell>
        </row>
        <row r="588">
          <cell r="A588" t="str">
            <v>D-T-ELC-Bus_c_S1</v>
          </cell>
          <cell r="B588" t="str">
            <v>VAR_ncap</v>
          </cell>
          <cell r="C588" t="str">
            <v>-</v>
          </cell>
          <cell r="D588">
            <v>4.0177573793127898E-5</v>
          </cell>
          <cell r="E588">
            <v>1.8576066598926201E-4</v>
          </cell>
          <cell r="F588">
            <v>6.3147241711038605E-5</v>
          </cell>
          <cell r="G588">
            <v>1.8169511536101999E-2</v>
          </cell>
          <cell r="H588">
            <v>1.4597595539911199E-6</v>
          </cell>
          <cell r="I588">
            <v>1.3744304614630699E-2</v>
          </cell>
          <cell r="J588">
            <v>3.0123561156058698E-3</v>
          </cell>
          <cell r="K588">
            <v>7.9173931047673892E-3</v>
          </cell>
          <cell r="L588">
            <v>6.7064872359610802E-3</v>
          </cell>
          <cell r="M588">
            <v>5.5602489095672204E-3</v>
          </cell>
          <cell r="N588">
            <v>1.0008044224264E-2</v>
          </cell>
          <cell r="O588">
            <v>3.4708358312944099E-3</v>
          </cell>
        </row>
        <row r="589">
          <cell r="A589" t="str">
            <v>D-T-ELC-Bus_c_S1</v>
          </cell>
          <cell r="B589" t="str">
            <v>VAR_cap</v>
          </cell>
          <cell r="C589" t="str">
            <v>-</v>
          </cell>
          <cell r="D589">
            <v>4.0177573793127898E-5</v>
          </cell>
          <cell r="E589">
            <v>2.2593823978239001E-4</v>
          </cell>
          <cell r="F589">
            <v>2.8908548149342799E-4</v>
          </cell>
          <cell r="G589">
            <v>1.84232048051674E-2</v>
          </cell>
          <cell r="H589">
            <v>1.82033243933605E-2</v>
          </cell>
          <cell r="I589">
            <v>1.75613061592877E-2</v>
          </cell>
          <cell r="J589">
            <v>1.6757417631616901E-2</v>
          </cell>
          <cell r="K589">
            <v>1.5624765707142401E-2</v>
          </cell>
          <cell r="L589">
            <v>1.59788702294794E-2</v>
          </cell>
          <cell r="M589">
            <v>1.6323163405744901E-2</v>
          </cell>
          <cell r="N589">
            <v>1.6756159051390499E-2</v>
          </cell>
          <cell r="O589">
            <v>1.7231285397556601E-2</v>
          </cell>
        </row>
        <row r="590">
          <cell r="A590" t="str">
            <v>T_C-HY-GSL-S4</v>
          </cell>
          <cell r="B590" t="str">
            <v>VAR_fout</v>
          </cell>
          <cell r="C590" t="str">
            <v>CO2_T</v>
          </cell>
          <cell r="D590">
            <v>6.6985381869873617</v>
          </cell>
          <cell r="E590">
            <v>9.9742891427062705</v>
          </cell>
          <cell r="F590">
            <v>9.3919143205069631</v>
          </cell>
          <cell r="G590">
            <v>7.9471483653939128</v>
          </cell>
          <cell r="H590">
            <v>1.1542659073373949</v>
          </cell>
          <cell r="I590">
            <v>4.4181061663094148E-3</v>
          </cell>
        </row>
        <row r="591">
          <cell r="A591" t="str">
            <v>T_C-HY-GSL-S4</v>
          </cell>
          <cell r="B591" t="str">
            <v>VAR_fout</v>
          </cell>
          <cell r="C591" t="str">
            <v>TPCAR</v>
          </cell>
          <cell r="D591">
            <v>0.10427993387174789</v>
          </cell>
          <cell r="E591">
            <v>0.17914729753423675</v>
          </cell>
          <cell r="F591">
            <v>0.17076978050334432</v>
          </cell>
          <cell r="G591">
            <v>0.14378952154009922</v>
          </cell>
          <cell r="H591">
            <v>2.5090347323904003E-2</v>
          </cell>
          <cell r="I591">
            <v>4.5324711189098018E-5</v>
          </cell>
        </row>
        <row r="592">
          <cell r="A592" t="str">
            <v>T_C-HY-GSL-S4</v>
          </cell>
          <cell r="B592" t="str">
            <v>VAR_fin</v>
          </cell>
          <cell r="C592" t="str">
            <v>TGSL</v>
          </cell>
          <cell r="D592">
            <v>9.076610009467985E-2</v>
          </cell>
          <cell r="E592">
            <v>0.13515296941336391</v>
          </cell>
          <cell r="F592">
            <v>0.12726171165998573</v>
          </cell>
          <cell r="G592">
            <v>0.10768493720045946</v>
          </cell>
          <cell r="H592">
            <v>1.5640459449016198E-2</v>
          </cell>
          <cell r="I592">
            <v>5.9865937212864645E-5</v>
          </cell>
        </row>
        <row r="593">
          <cell r="A593" t="str">
            <v>T_C-HY-GSL-S4</v>
          </cell>
          <cell r="B593" t="str">
            <v>VAR_ncap</v>
          </cell>
          <cell r="C593" t="str">
            <v>-</v>
          </cell>
          <cell r="E593">
            <v>2.9453396587036198E-5</v>
          </cell>
          <cell r="F593">
            <v>1.20766826250726E-5</v>
          </cell>
          <cell r="G593">
            <v>6.4264601862374E-6</v>
          </cell>
        </row>
        <row r="594">
          <cell r="A594" t="str">
            <v>T_C-HY-GSL-S4</v>
          </cell>
          <cell r="B594" t="str">
            <v>VAR_cap</v>
          </cell>
          <cell r="C594" t="str">
            <v>-</v>
          </cell>
          <cell r="D594">
            <v>8.3204831027000013E-3</v>
          </cell>
          <cell r="E594">
            <v>1.4108321730491927E-2</v>
          </cell>
          <cell r="F594">
            <v>1.3540762022072902E-2</v>
          </cell>
          <cell r="G594">
            <v>1.1330516467464358E-2</v>
          </cell>
          <cell r="H594">
            <v>1.9839632832110376E-3</v>
          </cell>
          <cell r="I594">
            <v>4.1138885698409996E-6</v>
          </cell>
        </row>
        <row r="595">
          <cell r="A595" t="str">
            <v>T_C-HY-DSL-S3</v>
          </cell>
          <cell r="B595" t="str">
            <v>VAR_fout</v>
          </cell>
          <cell r="C595" t="str">
            <v>CO2_T</v>
          </cell>
          <cell r="D595">
            <v>2.1813451276498621</v>
          </cell>
          <cell r="E595">
            <v>3.3222283386353126</v>
          </cell>
          <cell r="F595">
            <v>3.1822489906984401</v>
          </cell>
          <cell r="G595">
            <v>2.3809252811079933</v>
          </cell>
          <cell r="H595">
            <v>0.451238841338722</v>
          </cell>
          <cell r="I595">
            <v>3.978455160357405E-3</v>
          </cell>
        </row>
        <row r="596">
          <cell r="A596" t="str">
            <v>T_C-HY-DSL-S3</v>
          </cell>
          <cell r="B596" t="str">
            <v>VAR_fout</v>
          </cell>
          <cell r="C596" t="str">
            <v>TPCAR</v>
          </cell>
          <cell r="D596">
            <v>2.661030866803471E-2</v>
          </cell>
          <cell r="E596">
            <v>5.3822087549893718E-2</v>
          </cell>
          <cell r="F596">
            <v>5.1344802380638099E-2</v>
          </cell>
          <cell r="G596">
            <v>4.0820195333121312E-2</v>
          </cell>
          <cell r="H596">
            <v>9.0607428332940571E-3</v>
          </cell>
          <cell r="I596">
            <v>4.2145448254616318E-5</v>
          </cell>
        </row>
        <row r="597">
          <cell r="A597" t="str">
            <v>T_C-HY-DSL-S3</v>
          </cell>
          <cell r="B597" t="str">
            <v>VAR_fin</v>
          </cell>
          <cell r="C597" t="str">
            <v>TDSL</v>
          </cell>
          <cell r="D597">
            <v>2.9759142259889036E-2</v>
          </cell>
          <cell r="E597">
            <v>4.5323715397480327E-2</v>
          </cell>
          <cell r="F597">
            <v>4.3414038072284354E-2</v>
          </cell>
          <cell r="G597">
            <v>3.2481927436671179E-2</v>
          </cell>
          <cell r="H597">
            <v>6.156055134225403E-3</v>
          </cell>
          <cell r="I597">
            <v>5.4276332337754437E-5</v>
          </cell>
        </row>
        <row r="598">
          <cell r="A598" t="str">
            <v>T_C-HY-DSL-S3</v>
          </cell>
          <cell r="B598" t="str">
            <v>VAR_ncap</v>
          </cell>
          <cell r="C598" t="str">
            <v>-</v>
          </cell>
          <cell r="E598">
            <v>2.8056291411142599E-5</v>
          </cell>
          <cell r="F598">
            <v>1.08095774474337E-5</v>
          </cell>
          <cell r="G598">
            <v>4.8953342050607702E-6</v>
          </cell>
        </row>
        <row r="599">
          <cell r="A599" t="str">
            <v>T_C-HY-DSL-S3</v>
          </cell>
          <cell r="B599" t="str">
            <v>VAR_cap</v>
          </cell>
          <cell r="C599" t="str">
            <v>-</v>
          </cell>
          <cell r="D599">
            <v>1.8564172207850163E-3</v>
          </cell>
          <cell r="E599">
            <v>3.7020146996243372E-3</v>
          </cell>
          <cell r="F599">
            <v>3.5347502439830717E-3</v>
          </cell>
          <cell r="G599">
            <v>2.8116020404650513E-3</v>
          </cell>
          <cell r="H599">
            <v>6.2627651373198755E-4</v>
          </cell>
          <cell r="I599">
            <v>3.2931062070476499E-6</v>
          </cell>
        </row>
        <row r="600">
          <cell r="A600" t="str">
            <v>D-T-ELC-Bus_c_S2</v>
          </cell>
          <cell r="B600" t="str">
            <v>VAR_fout</v>
          </cell>
          <cell r="C600" t="str">
            <v>T-ELC-Bus_c_BatSTGin_S2</v>
          </cell>
          <cell r="D600">
            <v>5.1150801235586214E-4</v>
          </cell>
          <cell r="E600">
            <v>5.705256293091701E-4</v>
          </cell>
          <cell r="F600">
            <v>6.6807425093625902E-4</v>
          </cell>
          <cell r="G600">
            <v>0.17784898064215512</v>
          </cell>
          <cell r="H600">
            <v>0.17871960322421032</v>
          </cell>
          <cell r="I600">
            <v>0.16694656253527776</v>
          </cell>
          <cell r="J600">
            <v>0.16190344859486408</v>
          </cell>
          <cell r="K600">
            <v>0.15523356081697842</v>
          </cell>
          <cell r="L600">
            <v>0.15458360296947801</v>
          </cell>
          <cell r="M600">
            <v>0.15903895432107437</v>
          </cell>
          <cell r="N600">
            <v>0.1630700432070275</v>
          </cell>
          <cell r="O600">
            <v>0.16917595534703009</v>
          </cell>
        </row>
        <row r="601">
          <cell r="A601" t="str">
            <v>D-T-ELC-Bus_c_S2</v>
          </cell>
          <cell r="B601" t="str">
            <v>VAR_fin</v>
          </cell>
          <cell r="C601" t="str">
            <v>TELC</v>
          </cell>
          <cell r="D601">
            <v>5.1150801235586214E-4</v>
          </cell>
          <cell r="E601">
            <v>5.705256293091701E-4</v>
          </cell>
          <cell r="F601">
            <v>6.6807425093625902E-4</v>
          </cell>
          <cell r="G601">
            <v>0.17784898064215512</v>
          </cell>
          <cell r="H601">
            <v>0.17871960322421032</v>
          </cell>
          <cell r="I601">
            <v>0.16694656253527776</v>
          </cell>
          <cell r="J601">
            <v>0.16190344859486408</v>
          </cell>
          <cell r="K601">
            <v>0.15523356081697842</v>
          </cell>
          <cell r="L601">
            <v>0.15458360296947801</v>
          </cell>
          <cell r="M601">
            <v>0.15903895432107437</v>
          </cell>
          <cell r="N601">
            <v>0.1630700432070275</v>
          </cell>
          <cell r="O601">
            <v>0.16917595534703009</v>
          </cell>
        </row>
        <row r="602">
          <cell r="A602" t="str">
            <v>D-T-ELC-Bus_c_S2</v>
          </cell>
          <cell r="B602" t="str">
            <v>VAR_ncap</v>
          </cell>
          <cell r="C602" t="str">
            <v>-</v>
          </cell>
          <cell r="D602">
            <v>5.5948211057002103E-5</v>
          </cell>
          <cell r="E602">
            <v>6.67907361155382E-6</v>
          </cell>
          <cell r="F602">
            <v>1.2041244207136699E-5</v>
          </cell>
          <cell r="G602">
            <v>2.2500865613639599E-2</v>
          </cell>
          <cell r="H602">
            <v>2.8807704787415598E-6</v>
          </cell>
          <cell r="I602">
            <v>1.62517605928982E-2</v>
          </cell>
          <cell r="J602">
            <v>4.1065532423196901E-3</v>
          </cell>
          <cell r="K602">
            <v>9.8049646695502497E-3</v>
          </cell>
          <cell r="L602">
            <v>7.8385656897968399E-3</v>
          </cell>
          <cell r="M602">
            <v>7.1370830581876004E-3</v>
          </cell>
          <cell r="N602">
            <v>1.20111557664836E-2</v>
          </cell>
          <cell r="O602">
            <v>4.2801708413517199E-3</v>
          </cell>
        </row>
        <row r="603">
          <cell r="A603" t="str">
            <v>D-T-ELC-Bus_c_S2</v>
          </cell>
          <cell r="B603" t="str">
            <v>VAR_cap</v>
          </cell>
          <cell r="C603" t="str">
            <v>-</v>
          </cell>
          <cell r="D603">
            <v>5.5948211057002103E-5</v>
          </cell>
          <cell r="E603">
            <v>6.2627284668555894E-5</v>
          </cell>
          <cell r="F603">
            <v>7.46685288756926E-5</v>
          </cell>
          <cell r="G603">
            <v>2.25596381092684E-2</v>
          </cell>
          <cell r="H603">
            <v>2.2509915640918199E-2</v>
          </cell>
          <cell r="I603">
            <v>2.0979754241576401E-2</v>
          </cell>
          <cell r="J603">
            <v>2.03598075463883E-2</v>
          </cell>
          <cell r="K603">
            <v>1.9463074433795299E-2</v>
          </cell>
          <cell r="L603">
            <v>1.94907017784678E-2</v>
          </cell>
          <cell r="M603">
            <v>1.9999161594286798E-2</v>
          </cell>
          <cell r="N603">
            <v>2.0536620655256198E-2</v>
          </cell>
          <cell r="O603">
            <v>2.11078787135777E-2</v>
          </cell>
        </row>
        <row r="604">
          <cell r="A604" t="str">
            <v>T_C-HY-DSL-S4</v>
          </cell>
          <cell r="B604" t="str">
            <v>VAR_fout</v>
          </cell>
          <cell r="C604" t="str">
            <v>CO2_T</v>
          </cell>
          <cell r="D604">
            <v>2.5968794883518407</v>
          </cell>
          <cell r="E604">
            <v>5.1925526258419623</v>
          </cell>
          <cell r="F604">
            <v>4.924560613511046</v>
          </cell>
          <cell r="G604">
            <v>4.0389087080598784</v>
          </cell>
          <cell r="H604">
            <v>0.90587719775466624</v>
          </cell>
          <cell r="I604">
            <v>4.4047386232572948E-3</v>
          </cell>
        </row>
        <row r="605">
          <cell r="A605" t="str">
            <v>T_C-HY-DSL-S4</v>
          </cell>
          <cell r="B605" t="str">
            <v>VAR_fout</v>
          </cell>
          <cell r="C605" t="str">
            <v>TPCAR</v>
          </cell>
          <cell r="D605">
            <v>4.7664825234476245E-2</v>
          </cell>
          <cell r="E605">
            <v>0.11173716992944947</v>
          </cell>
          <cell r="F605">
            <v>0.10657890799415949</v>
          </cell>
          <cell r="G605">
            <v>8.9390120478502894E-2</v>
          </cell>
          <cell r="H605">
            <v>1.9566817961151596E-2</v>
          </cell>
          <cell r="I605">
            <v>4.5511297040181465E-5</v>
          </cell>
        </row>
        <row r="606">
          <cell r="A606" t="str">
            <v>T_C-HY-DSL-S4</v>
          </cell>
          <cell r="B606" t="str">
            <v>VAR_fin</v>
          </cell>
          <cell r="C606" t="str">
            <v>TDSL</v>
          </cell>
          <cell r="D606">
            <v>3.5428096703299231E-2</v>
          </cell>
          <cell r="E606">
            <v>7.0839735686793581E-2</v>
          </cell>
          <cell r="F606">
            <v>6.7183637292101431E-2</v>
          </cell>
          <cell r="G606">
            <v>5.5101073779807434E-2</v>
          </cell>
          <cell r="H606">
            <v>1.235848837318778E-2</v>
          </cell>
          <cell r="I606">
            <v>6.0091932104465184E-5</v>
          </cell>
        </row>
        <row r="607">
          <cell r="A607" t="str">
            <v>T_C-HY-DSL-S4</v>
          </cell>
          <cell r="B607" t="str">
            <v>VAR_ncap</v>
          </cell>
          <cell r="C607" t="str">
            <v>-</v>
          </cell>
          <cell r="E607">
            <v>3.0384650518627801E-5</v>
          </cell>
          <cell r="F607">
            <v>1.2098608540093899E-5</v>
          </cell>
          <cell r="G607">
            <v>6.4918795363576503E-6</v>
          </cell>
        </row>
        <row r="608">
          <cell r="A608" t="str">
            <v>T_C-HY-DSL-S4</v>
          </cell>
          <cell r="B608" t="str">
            <v>VAR_cap</v>
          </cell>
          <cell r="C608" t="str">
            <v>-</v>
          </cell>
          <cell r="D608">
            <v>3.772956895948107E-3</v>
          </cell>
          <cell r="E608">
            <v>8.7998226714691135E-3</v>
          </cell>
          <cell r="F608">
            <v>8.4018899007366234E-3</v>
          </cell>
          <cell r="G608">
            <v>7.0470057605345844E-3</v>
          </cell>
          <cell r="H608">
            <v>1.5495445301480968E-3</v>
          </cell>
          <cell r="I608">
            <v>4.1457693926934897E-6</v>
          </cell>
        </row>
        <row r="609">
          <cell r="A609" t="str">
            <v>D-T-ELC-Bus_c_S3</v>
          </cell>
          <cell r="B609" t="str">
            <v>VAR_fout</v>
          </cell>
          <cell r="C609" t="str">
            <v>T-ELC-Bus_c_BatSTGin_S3</v>
          </cell>
          <cell r="D609">
            <v>1.802893195990119E-4</v>
          </cell>
          <cell r="E609">
            <v>2.1728512889048038E-4</v>
          </cell>
          <cell r="F609">
            <v>2.589934901431252E-4</v>
          </cell>
          <cell r="G609">
            <v>5.704188549647829E-2</v>
          </cell>
          <cell r="H609">
            <v>5.739786829756275E-2</v>
          </cell>
          <cell r="I609">
            <v>5.3383762667273557E-2</v>
          </cell>
          <cell r="J609">
            <v>5.222761971056776E-2</v>
          </cell>
          <cell r="K609">
            <v>4.9601169636854278E-2</v>
          </cell>
          <cell r="L609">
            <v>5.0027359853463592E-2</v>
          </cell>
          <cell r="M609">
            <v>5.1755888594264277E-2</v>
          </cell>
          <cell r="N609">
            <v>5.2948616873307867E-2</v>
          </cell>
          <cell r="O609">
            <v>5.5135715508898203E-2</v>
          </cell>
        </row>
        <row r="610">
          <cell r="A610" t="str">
            <v>D-T-ELC-Bus_c_S3</v>
          </cell>
          <cell r="B610" t="str">
            <v>VAR_fin</v>
          </cell>
          <cell r="C610" t="str">
            <v>TELC</v>
          </cell>
          <cell r="D610">
            <v>1.802893195990119E-4</v>
          </cell>
          <cell r="E610">
            <v>2.1728512889048038E-4</v>
          </cell>
          <cell r="F610">
            <v>2.589934901431252E-4</v>
          </cell>
          <cell r="G610">
            <v>5.704188549647829E-2</v>
          </cell>
          <cell r="H610">
            <v>5.739786829756275E-2</v>
          </cell>
          <cell r="I610">
            <v>5.3383762667273557E-2</v>
          </cell>
          <cell r="J610">
            <v>5.222761971056776E-2</v>
          </cell>
          <cell r="K610">
            <v>4.9601169636854278E-2</v>
          </cell>
          <cell r="L610">
            <v>5.0027359853463592E-2</v>
          </cell>
          <cell r="M610">
            <v>5.1755888594264277E-2</v>
          </cell>
          <cell r="N610">
            <v>5.2948616873307867E-2</v>
          </cell>
          <cell r="O610">
            <v>5.5135715508898203E-2</v>
          </cell>
        </row>
        <row r="611">
          <cell r="A611" t="str">
            <v>D-T-ELC-Bus_c_S3</v>
          </cell>
          <cell r="B611" t="str">
            <v>VAR_ncap</v>
          </cell>
          <cell r="C611" t="str">
            <v>-</v>
          </cell>
          <cell r="D611">
            <v>2.0743988146296099E-5</v>
          </cell>
          <cell r="E611">
            <v>3.4302294715927499E-6</v>
          </cell>
          <cell r="F611">
            <v>4.4948415565004001E-6</v>
          </cell>
          <cell r="G611">
            <v>6.0732180455366899E-3</v>
          </cell>
          <cell r="H611">
            <v>2.5167842543474699E-3</v>
          </cell>
          <cell r="I611">
            <v>4.1287173318768598E-3</v>
          </cell>
          <cell r="J611">
            <v>2.5899295811795502E-3</v>
          </cell>
          <cell r="K611">
            <v>3.5346262316445398E-3</v>
          </cell>
          <cell r="L611">
            <v>2.30757410341306E-3</v>
          </cell>
          <cell r="M611">
            <v>4.6635014186728399E-3</v>
          </cell>
          <cell r="N611">
            <v>1.92917193026395E-3</v>
          </cell>
          <cell r="O611">
            <v>4.8568745946160896E-3</v>
          </cell>
        </row>
        <row r="612">
          <cell r="A612" t="str">
            <v>D-T-ELC-Bus_c_S3</v>
          </cell>
          <cell r="B612" t="str">
            <v>VAR_cap</v>
          </cell>
          <cell r="C612" t="str">
            <v>-</v>
          </cell>
          <cell r="D612">
            <v>2.0743988146296099E-5</v>
          </cell>
          <cell r="E612">
            <v>2.41742176178888E-5</v>
          </cell>
          <cell r="F612">
            <v>2.8669059174389201E-5</v>
          </cell>
          <cell r="G612">
            <v>6.0890761435721296E-3</v>
          </cell>
          <cell r="H612">
            <v>7.1274628302110503E-3</v>
          </cell>
          <cell r="I612">
            <v>6.6455015862243302E-3</v>
          </cell>
          <cell r="J612">
            <v>6.5180740071762401E-3</v>
          </cell>
          <cell r="K612">
            <v>6.1245558128240904E-3</v>
          </cell>
          <cell r="L612">
            <v>6.2401535766866498E-3</v>
          </cell>
          <cell r="M612">
            <v>6.4153704279937499E-3</v>
          </cell>
          <cell r="N612">
            <v>6.5926733489367903E-3</v>
          </cell>
          <cell r="O612">
            <v>6.78604652488004E-3</v>
          </cell>
        </row>
        <row r="613">
          <cell r="A613" t="str">
            <v>D-T-ELC-Bus_c_S4</v>
          </cell>
          <cell r="B613" t="str">
            <v>VAR_fout</v>
          </cell>
          <cell r="C613" t="str">
            <v>T-ELC-Bus_c_BatSTGin_S4</v>
          </cell>
          <cell r="E613">
            <v>1.7445560733961664E-5</v>
          </cell>
          <cell r="F613">
            <v>2.9978800087442831E-5</v>
          </cell>
          <cell r="G613">
            <v>1.5719287413368634E-5</v>
          </cell>
          <cell r="H613">
            <v>2.4403412366099553E-5</v>
          </cell>
          <cell r="I613">
            <v>1.5168442530887307E-4</v>
          </cell>
          <cell r="J613">
            <v>1.9775446031810901E-4</v>
          </cell>
          <cell r="K613">
            <v>3.1578273415992081E-4</v>
          </cell>
          <cell r="L613">
            <v>3.0765399330701321E-4</v>
          </cell>
          <cell r="M613">
            <v>3.4999623601112117E-4</v>
          </cell>
          <cell r="N613">
            <v>4.3901092023781015E-4</v>
          </cell>
          <cell r="O613">
            <v>6.5484316280040305E-4</v>
          </cell>
        </row>
        <row r="614">
          <cell r="A614" t="str">
            <v>D-T-ELC-Bus_c_S4</v>
          </cell>
          <cell r="B614" t="str">
            <v>VAR_fin</v>
          </cell>
          <cell r="C614" t="str">
            <v>TELC</v>
          </cell>
          <cell r="E614">
            <v>1.7445560733961664E-5</v>
          </cell>
          <cell r="F614">
            <v>2.9978800087442831E-5</v>
          </cell>
          <cell r="G614">
            <v>1.5719287413368634E-5</v>
          </cell>
          <cell r="H614">
            <v>2.4403412366099553E-5</v>
          </cell>
          <cell r="I614">
            <v>1.5168442530887307E-4</v>
          </cell>
          <cell r="J614">
            <v>1.9775446031810901E-4</v>
          </cell>
          <cell r="K614">
            <v>3.1578273415992081E-4</v>
          </cell>
          <cell r="L614">
            <v>3.0765399330701321E-4</v>
          </cell>
          <cell r="M614">
            <v>3.4999623601112117E-4</v>
          </cell>
          <cell r="N614">
            <v>4.3901092023781015E-4</v>
          </cell>
          <cell r="O614">
            <v>6.5484316280040305E-4</v>
          </cell>
        </row>
        <row r="615">
          <cell r="A615" t="str">
            <v>D-T-ELC-Bus_c_S4</v>
          </cell>
          <cell r="B615" t="str">
            <v>VAR_ncap</v>
          </cell>
          <cell r="C615" t="str">
            <v>-</v>
          </cell>
          <cell r="D615">
            <v>1.7312027194461399E-6</v>
          </cell>
          <cell r="E615">
            <v>1.1947488228041901E-6</v>
          </cell>
          <cell r="F615">
            <v>8.4243648673612201E-7</v>
          </cell>
          <cell r="G615">
            <v>5.2197847750787503E-7</v>
          </cell>
          <cell r="H615">
            <v>2.66771776767071E-6</v>
          </cell>
          <cell r="I615">
            <v>2.7180645745556501E-5</v>
          </cell>
          <cell r="J615">
            <v>2.9602126004161598E-5</v>
          </cell>
          <cell r="K615">
            <v>3.8105079371099301E-5</v>
          </cell>
          <cell r="L615">
            <v>3.62534056127089E-5</v>
          </cell>
          <cell r="M615">
            <v>5.1328150866299902E-5</v>
          </cell>
          <cell r="N615">
            <v>5.0597842465134503E-5</v>
          </cell>
          <cell r="O615">
            <v>8.2963320084845495E-5</v>
          </cell>
        </row>
        <row r="616">
          <cell r="A616" t="str">
            <v>D-T-ELC-Bus_c_S4</v>
          </cell>
          <cell r="B616" t="str">
            <v>VAR_cap</v>
          </cell>
          <cell r="C616" t="str">
            <v>-</v>
          </cell>
          <cell r="D616">
            <v>1.7312027194461399E-6</v>
          </cell>
          <cell r="E616">
            <v>2.92595154225034E-6</v>
          </cell>
          <cell r="F616">
            <v>3.7683880289864601E-6</v>
          </cell>
          <cell r="G616">
            <v>1.7670714239389701E-6</v>
          </cell>
          <cell r="H616">
            <v>2.8030848032172698E-6</v>
          </cell>
          <cell r="I616">
            <v>2.9340838586198E-5</v>
          </cell>
          <cell r="J616">
            <v>4.3695589703096502E-5</v>
          </cell>
          <cell r="K616">
            <v>5.8082454046069599E-5</v>
          </cell>
          <cell r="L616">
            <v>6.4134768572926594E-5</v>
          </cell>
          <cell r="M616">
            <v>6.07299102447514E-5</v>
          </cell>
          <cell r="N616">
            <v>8.5654266806763305E-5</v>
          </cell>
          <cell r="O616">
            <v>1.1710992349194599E-4</v>
          </cell>
        </row>
        <row r="617">
          <cell r="A617" t="str">
            <v>D-TH2O</v>
          </cell>
          <cell r="B617" t="str">
            <v>VAR_fout</v>
          </cell>
          <cell r="C617" t="str">
            <v>TH2O</v>
          </cell>
          <cell r="D617">
            <v>3.3716583865223818E-3</v>
          </cell>
          <cell r="E617">
            <v>2.821321558595592E-3</v>
          </cell>
          <cell r="F617">
            <v>2.7318686023690515E-3</v>
          </cell>
          <cell r="G617">
            <v>1.1028423193805908E-4</v>
          </cell>
          <cell r="H617">
            <v>1.8239907825713778E-4</v>
          </cell>
          <cell r="I617">
            <v>3.6067781687869971E-3</v>
          </cell>
          <cell r="J617">
            <v>3.7809402032186329E-3</v>
          </cell>
          <cell r="K617">
            <v>3.9260555377201353E-3</v>
          </cell>
          <cell r="L617">
            <v>3.9672592094196681E-3</v>
          </cell>
          <cell r="M617">
            <v>4.0927197245322275E-3</v>
          </cell>
          <cell r="N617">
            <v>4.0598889781359379E-3</v>
          </cell>
          <cell r="O617">
            <v>4.7229560494642534E-3</v>
          </cell>
        </row>
        <row r="618">
          <cell r="A618" t="str">
            <v>D-TH2O</v>
          </cell>
          <cell r="B618" t="str">
            <v>VAR_fin</v>
          </cell>
          <cell r="C618" t="str">
            <v>H2</v>
          </cell>
          <cell r="D618">
            <v>3.3716583865223818E-3</v>
          </cell>
          <cell r="E618">
            <v>2.821321558595592E-3</v>
          </cell>
          <cell r="F618">
            <v>2.7318686023690515E-3</v>
          </cell>
          <cell r="G618">
            <v>1.1028423193805908E-4</v>
          </cell>
          <cell r="H618">
            <v>1.8239907825713778E-4</v>
          </cell>
          <cell r="I618">
            <v>3.6067781687869971E-3</v>
          </cell>
          <cell r="J618">
            <v>3.7809402032186329E-3</v>
          </cell>
          <cell r="K618">
            <v>3.9281045967661746E-3</v>
          </cell>
          <cell r="L618">
            <v>3.9681290519192058E-3</v>
          </cell>
          <cell r="M618">
            <v>4.0930980915167402E-3</v>
          </cell>
          <cell r="N618">
            <v>4.0602925304175268E-3</v>
          </cell>
          <cell r="O618">
            <v>4.7255273599500899E-3</v>
          </cell>
        </row>
        <row r="619">
          <cell r="A619" t="str">
            <v>D-TH2O</v>
          </cell>
          <cell r="B619" t="str">
            <v>VAR_ncap</v>
          </cell>
          <cell r="C619" t="str">
            <v>-</v>
          </cell>
          <cell r="D619">
            <v>5.8315589390032303E-4</v>
          </cell>
          <cell r="E619">
            <v>1.14760336507212E-7</v>
          </cell>
          <cell r="F619">
            <v>5.2445470815336698E-8</v>
          </cell>
          <cell r="G619">
            <v>2.5791054157386298E-8</v>
          </cell>
          <cell r="H619">
            <v>1.71968174045838E-7</v>
          </cell>
          <cell r="I619">
            <v>1.83444080296482E-6</v>
          </cell>
          <cell r="J619">
            <v>4.1320912920314801E-5</v>
          </cell>
          <cell r="K619">
            <v>4.2447870235713001E-5</v>
          </cell>
          <cell r="L619">
            <v>2.05286936582287E-5</v>
          </cell>
          <cell r="M619">
            <v>4.9625618406699704E-4</v>
          </cell>
          <cell r="N619">
            <v>1.59364895698101E-4</v>
          </cell>
          <cell r="O619">
            <v>1.95345674531002E-4</v>
          </cell>
        </row>
        <row r="620">
          <cell r="A620" t="str">
            <v>D-TH2O</v>
          </cell>
          <cell r="B620" t="str">
            <v>VAR_cap</v>
          </cell>
          <cell r="C620" t="str">
            <v>-</v>
          </cell>
          <cell r="D620">
            <v>5.8315589390032303E-4</v>
          </cell>
          <cell r="E620">
            <v>5.8327065423682996E-4</v>
          </cell>
          <cell r="F620">
            <v>5.8332309970764596E-4</v>
          </cell>
          <cell r="G620">
            <v>5.8334889076180299E-4</v>
          </cell>
          <cell r="H620">
            <v>5.8352085893584901E-4</v>
          </cell>
          <cell r="I620">
            <v>5.8535529973881403E-4</v>
          </cell>
          <cell r="J620">
            <v>6.2667621265912897E-4</v>
          </cell>
          <cell r="K620">
            <v>6.6912408289484095E-4</v>
          </cell>
          <cell r="L620">
            <v>6.8965277655307002E-4</v>
          </cell>
          <cell r="M620">
            <v>7.5392955431396905E-4</v>
          </cell>
          <cell r="N620">
            <v>7.6195186973592398E-4</v>
          </cell>
          <cell r="O620">
            <v>9.5727064008736698E-4</v>
          </cell>
        </row>
        <row r="621">
          <cell r="A621" t="str">
            <v>TFHGV-HYBDSL</v>
          </cell>
          <cell r="B621" t="str">
            <v>VAR_fout</v>
          </cell>
          <cell r="C621" t="str">
            <v>CO2_T</v>
          </cell>
          <cell r="E621">
            <v>224.713494210128</v>
          </cell>
          <cell r="F621">
            <v>308.09572727286024</v>
          </cell>
          <cell r="G621">
            <v>822.39631668401842</v>
          </cell>
          <cell r="H621">
            <v>888.32788991615507</v>
          </cell>
          <cell r="I621">
            <v>793.4248825660909</v>
          </cell>
          <cell r="J621">
            <v>362.753919796986</v>
          </cell>
          <cell r="K621">
            <v>146.76164620961401</v>
          </cell>
        </row>
        <row r="622">
          <cell r="A622" t="str">
            <v>TFHGV-HYBDSL</v>
          </cell>
          <cell r="B622" t="str">
            <v>VAR_fout</v>
          </cell>
          <cell r="C622" t="str">
            <v>TFHGV</v>
          </cell>
          <cell r="E622">
            <v>0.50113516401354208</v>
          </cell>
          <cell r="F622">
            <v>0.68708647587661265</v>
          </cell>
          <cell r="G622">
            <v>1.8340318835512288</v>
          </cell>
          <cell r="H622">
            <v>1.9810663546295928</v>
          </cell>
          <cell r="I622">
            <v>1.769422481968876</v>
          </cell>
          <cell r="J622">
            <v>0.80898010034069778</v>
          </cell>
          <cell r="K622">
            <v>0.32729419255693942</v>
          </cell>
        </row>
        <row r="623">
          <cell r="A623" t="str">
            <v>TFHGV-HYBDSL</v>
          </cell>
          <cell r="B623" t="str">
            <v>VAR_fin</v>
          </cell>
          <cell r="C623" t="str">
            <v>TDSL</v>
          </cell>
          <cell r="E623">
            <v>3.0656684066866022</v>
          </cell>
          <cell r="F623">
            <v>4.2032159245956358</v>
          </cell>
          <cell r="G623">
            <v>11.219595043438177</v>
          </cell>
          <cell r="H623">
            <v>12.119070803767469</v>
          </cell>
          <cell r="I623">
            <v>10.824350376072177</v>
          </cell>
          <cell r="J623">
            <v>4.9488938580762065</v>
          </cell>
          <cell r="K623">
            <v>2.0022052688896839</v>
          </cell>
        </row>
        <row r="624">
          <cell r="A624" t="str">
            <v>TFHGV-HYBDSL</v>
          </cell>
          <cell r="B624" t="str">
            <v>VAR_ncap</v>
          </cell>
          <cell r="C624" t="str">
            <v>-</v>
          </cell>
          <cell r="E624">
            <v>9.4275099094096697E-3</v>
          </cell>
          <cell r="F624">
            <v>3.4984194352577699E-3</v>
          </cell>
          <cell r="G624">
            <v>2.90809371176225E-2</v>
          </cell>
          <cell r="H624">
            <v>3.1598775029105103E-2</v>
          </cell>
          <cell r="I624">
            <v>9.5790612949841307E-3</v>
          </cell>
          <cell r="J624">
            <v>1.22074385827149E-2</v>
          </cell>
        </row>
        <row r="625">
          <cell r="A625" t="str">
            <v>TFHGV-HYBDSL</v>
          </cell>
          <cell r="B625" t="str">
            <v>VAR_cap</v>
          </cell>
          <cell r="C625" t="str">
            <v>-</v>
          </cell>
          <cell r="E625">
            <v>9.4275099094096697E-3</v>
          </cell>
          <cell r="F625">
            <v>1.29259293446674E-2</v>
          </cell>
          <cell r="G625">
            <v>3.45025388474706E-2</v>
          </cell>
          <cell r="H625">
            <v>3.9140465765710501E-2</v>
          </cell>
          <cell r="I625">
            <v>3.5166268614337401E-2</v>
          </cell>
          <cell r="J625">
            <v>1.7174287196044899E-2</v>
          </cell>
          <cell r="K625">
            <v>8.2383466091015996E-3</v>
          </cell>
        </row>
        <row r="626">
          <cell r="A626" t="str">
            <v>D-TKER</v>
          </cell>
          <cell r="B626" t="str">
            <v>VAR_fout</v>
          </cell>
          <cell r="C626" t="str">
            <v>CO2</v>
          </cell>
          <cell r="D626">
            <v>80.736091769790505</v>
          </cell>
          <cell r="E626">
            <v>102.29912664982599</v>
          </cell>
          <cell r="F626">
            <v>134.56915301742799</v>
          </cell>
          <cell r="G626">
            <v>187.061637773435</v>
          </cell>
          <cell r="H626">
            <v>172.50572952720501</v>
          </cell>
          <cell r="I626">
            <v>156.67187596802299</v>
          </cell>
          <cell r="J626">
            <v>140.52815890212901</v>
          </cell>
          <cell r="K626">
            <v>1.0206250863126999E-5</v>
          </cell>
          <cell r="L626">
            <v>1.06777716889568E-2</v>
          </cell>
          <cell r="M626">
            <v>1.44912962096976E-2</v>
          </cell>
          <cell r="N626">
            <v>1.0443545211051199E-2</v>
          </cell>
          <cell r="O626">
            <v>2.3347205226258098E-2</v>
          </cell>
        </row>
        <row r="627">
          <cell r="A627" t="str">
            <v>D-TKER</v>
          </cell>
          <cell r="B627" t="str">
            <v>VAR_fout</v>
          </cell>
          <cell r="C627" t="str">
            <v>TKER</v>
          </cell>
          <cell r="D627">
            <v>1.0927140894184899</v>
          </cell>
          <cell r="E627">
            <v>1.3845567028957799</v>
          </cell>
          <cell r="F627">
            <v>1.82131195949564</v>
          </cell>
          <cell r="G627">
            <v>2.5317659389256599</v>
          </cell>
          <cell r="H627">
            <v>2.3347605392799702</v>
          </cell>
          <cell r="I627">
            <v>2.12045892404646</v>
          </cell>
          <cell r="J627">
            <v>1.9019634939754999</v>
          </cell>
          <cell r="K627">
            <v>1.3813542213659E-7</v>
          </cell>
          <cell r="L627">
            <v>1.44517170850755E-4</v>
          </cell>
          <cell r="M627">
            <v>1.96130914875401E-4</v>
          </cell>
          <cell r="N627">
            <v>1.41347057374714E-4</v>
          </cell>
          <cell r="O627">
            <v>3.1599027820198899E-4</v>
          </cell>
        </row>
        <row r="628">
          <cell r="A628" t="str">
            <v>D-TKER</v>
          </cell>
          <cell r="B628" t="str">
            <v>VAR_fin</v>
          </cell>
          <cell r="C628" t="str">
            <v>KER</v>
          </cell>
          <cell r="D628">
            <v>1.1090122495850314</v>
          </cell>
          <cell r="E628">
            <v>1.4052077836514638</v>
          </cell>
          <cell r="F628">
            <v>1.8484773766130158</v>
          </cell>
          <cell r="G628">
            <v>2.5695279913933406</v>
          </cell>
          <cell r="H628">
            <v>2.3695841968022759</v>
          </cell>
          <cell r="I628">
            <v>2.1520862083519581</v>
          </cell>
          <cell r="J628">
            <v>1.9303318530512144</v>
          </cell>
          <cell r="K628">
            <v>1.4019575361438071E-7</v>
          </cell>
          <cell r="L628">
            <v>1.4667268803512151E-4</v>
          </cell>
          <cell r="M628">
            <v>1.9905626661672417E-4</v>
          </cell>
          <cell r="N628">
            <v>1.4345529136059452E-4</v>
          </cell>
          <cell r="O628">
            <v>3.2070336849255741E-4</v>
          </cell>
        </row>
        <row r="629">
          <cell r="A629" t="str">
            <v>T_B_u-BEVELC-S1</v>
          </cell>
          <cell r="B629" t="str">
            <v>VAR_fout</v>
          </cell>
          <cell r="C629" t="str">
            <v>TPBSu</v>
          </cell>
          <cell r="D629">
            <v>9.2468337554900783E-8</v>
          </cell>
          <cell r="E629">
            <v>1.1914036514631207E-4</v>
          </cell>
          <cell r="F629">
            <v>3.8931457048924117E-4</v>
          </cell>
          <cell r="G629">
            <v>0.10883919461484322</v>
          </cell>
          <cell r="H629">
            <v>0.115083406993071</v>
          </cell>
          <cell r="I629">
            <v>0.12009003240226584</v>
          </cell>
          <cell r="J629">
            <v>0.12427669790713346</v>
          </cell>
          <cell r="K629">
            <v>0.12845809498051086</v>
          </cell>
          <cell r="L629">
            <v>0.13206469464346576</v>
          </cell>
          <cell r="M629">
            <v>0.13581919744245138</v>
          </cell>
          <cell r="N629">
            <v>0.13996813844843917</v>
          </cell>
          <cell r="O629">
            <v>0.14473693810954272</v>
          </cell>
        </row>
        <row r="630">
          <cell r="A630" t="str">
            <v>T_B_u-BEVELC-S1</v>
          </cell>
          <cell r="B630" t="str">
            <v>VAR_fin</v>
          </cell>
          <cell r="C630" t="str">
            <v>T-ELC-Bus_u_BatSTGout_S1</v>
          </cell>
          <cell r="D630">
            <v>2.44177432811875E-7</v>
          </cell>
          <cell r="E630">
            <v>3.0361120798963416E-4</v>
          </cell>
          <cell r="F630">
            <v>9.5759455367483187E-4</v>
          </cell>
          <cell r="G630">
            <v>0.24330879422646159</v>
          </cell>
          <cell r="H630">
            <v>0.24429817558592024</v>
          </cell>
          <cell r="I630">
            <v>0.25219264816990683</v>
          </cell>
          <cell r="J630">
            <v>0.2502081650934681</v>
          </cell>
          <cell r="K630">
            <v>0.24183723765199241</v>
          </cell>
          <cell r="L630">
            <v>0.24522119114351068</v>
          </cell>
          <cell r="M630">
            <v>0.25042390282445975</v>
          </cell>
          <cell r="N630">
            <v>0.25807373450416832</v>
          </cell>
          <cell r="O630">
            <v>0.26686646370158207</v>
          </cell>
        </row>
        <row r="631">
          <cell r="A631" t="str">
            <v>T_B_u-BEVELC-S1</v>
          </cell>
          <cell r="B631" t="str">
            <v>VAR_ncap</v>
          </cell>
          <cell r="C631" t="str">
            <v>-</v>
          </cell>
          <cell r="E631">
            <v>2.2856593623853201E-6</v>
          </cell>
          <cell r="F631">
            <v>5.18893055878422E-6</v>
          </cell>
          <cell r="G631">
            <v>2.0516370839658701E-3</v>
          </cell>
          <cell r="H631">
            <v>2.3514057613223398E-3</v>
          </cell>
          <cell r="I631">
            <v>5.0634055442337698E-4</v>
          </cell>
          <cell r="J631">
            <v>1.2067909327815999E-3</v>
          </cell>
          <cell r="K631">
            <v>1.6581681688036E-3</v>
          </cell>
          <cell r="L631">
            <v>9.7049390848105396E-4</v>
          </cell>
          <cell r="M631">
            <v>1.4503211593000301E-3</v>
          </cell>
          <cell r="N631">
            <v>1.72451497957098E-3</v>
          </cell>
          <cell r="O631">
            <v>6.8708044483913402E-4</v>
          </cell>
        </row>
        <row r="632">
          <cell r="A632" t="str">
            <v>T_B_u-BEVELC-S1</v>
          </cell>
          <cell r="B632" t="str">
            <v>VAR_cap</v>
          </cell>
          <cell r="C632" t="str">
            <v>-</v>
          </cell>
          <cell r="D632">
            <v>3.02390998593531E-8</v>
          </cell>
          <cell r="E632">
            <v>2.3271502203318745E-6</v>
          </cell>
          <cell r="F632">
            <v>7.5160807791160941E-6</v>
          </cell>
          <cell r="G632">
            <v>2.0527161818659468E-3</v>
          </cell>
          <cell r="H632">
            <v>2.3532667103973301E-3</v>
          </cell>
          <cell r="I632">
            <v>2.85804862018872E-3</v>
          </cell>
          <cell r="J632">
            <v>2.9323346837428262E-3</v>
          </cell>
          <cell r="K632">
            <v>3.0379070975066289E-3</v>
          </cell>
          <cell r="L632">
            <v>3.1714773191501193E-3</v>
          </cell>
          <cell r="M632">
            <v>3.2703090723300719E-3</v>
          </cell>
          <cell r="N632">
            <v>3.3467182176277559E-3</v>
          </cell>
          <cell r="O632">
            <v>3.3902233442242558E-3</v>
          </cell>
        </row>
        <row r="633">
          <cell r="A633" t="str">
            <v>TPSHPH2OEXT</v>
          </cell>
          <cell r="B633" t="str">
            <v>VAR_fout</v>
          </cell>
          <cell r="C633" t="str">
            <v>TPSHP</v>
          </cell>
          <cell r="H633">
            <v>2.5227403682729199E-5</v>
          </cell>
          <cell r="I633">
            <v>5.49426018883913E-3</v>
          </cell>
          <cell r="J633">
            <v>5.5439910720202499E-3</v>
          </cell>
          <cell r="K633">
            <v>5.5575219091857303E-3</v>
          </cell>
          <cell r="L633">
            <v>5.5069222548790597E-3</v>
          </cell>
          <cell r="M633">
            <v>5.5001516384256396E-3</v>
          </cell>
          <cell r="N633">
            <v>5.4910542897498504E-3</v>
          </cell>
          <cell r="O633">
            <v>5.4979879481223204E-3</v>
          </cell>
        </row>
        <row r="634">
          <cell r="A634" t="str">
            <v>TPSHPH2OEXT</v>
          </cell>
          <cell r="B634" t="str">
            <v>VAR_fin</v>
          </cell>
          <cell r="C634" t="str">
            <v>TH2O</v>
          </cell>
          <cell r="H634">
            <v>1.4066188720067052E-5</v>
          </cell>
          <cell r="I634">
            <v>3.0634662871102886E-3</v>
          </cell>
          <cell r="J634">
            <v>3.0911950219749086E-3</v>
          </cell>
          <cell r="K634">
            <v>3.098739488758107E-3</v>
          </cell>
          <cell r="L634">
            <v>3.0705263481749854E-3</v>
          </cell>
          <cell r="M634">
            <v>3.0667512165767122E-3</v>
          </cell>
          <cell r="N634">
            <v>3.0616787554968773E-3</v>
          </cell>
          <cell r="O634">
            <v>3.0655447953166714E-3</v>
          </cell>
        </row>
        <row r="635">
          <cell r="A635" t="str">
            <v>TPSHPH2OEXT</v>
          </cell>
          <cell r="B635" t="str">
            <v>VAR_ncap</v>
          </cell>
          <cell r="C635" t="str">
            <v>-</v>
          </cell>
          <cell r="H635">
            <v>2.4722810965952199E-5</v>
          </cell>
          <cell r="I635">
            <v>5.4576623953324901E-3</v>
          </cell>
          <cell r="J635">
            <v>2.89427551047292E-5</v>
          </cell>
          <cell r="K635">
            <v>1.05013806855557E-5</v>
          </cell>
          <cell r="L635">
            <v>7.2764882547547802E-4</v>
          </cell>
          <cell r="M635">
            <v>4.7331428038566202E-3</v>
          </cell>
          <cell r="N635">
            <v>2.0155830789528599E-5</v>
          </cell>
          <cell r="O635">
            <v>6.9104555497215702E-6</v>
          </cell>
        </row>
        <row r="636">
          <cell r="A636" t="str">
            <v>TPSHPH2OEXT</v>
          </cell>
          <cell r="B636" t="str">
            <v>VAR_cap</v>
          </cell>
          <cell r="C636" t="str">
            <v>-</v>
          </cell>
          <cell r="H636">
            <v>2.4722810965952199E-5</v>
          </cell>
          <cell r="I636">
            <v>5.4821232306375639E-3</v>
          </cell>
          <cell r="J636">
            <v>5.5103672909214679E-3</v>
          </cell>
          <cell r="K636">
            <v>5.5111069172306543E-3</v>
          </cell>
          <cell r="L636">
            <v>5.499856214387428E-3</v>
          </cell>
          <cell r="M636">
            <v>5.4924092559030246E-3</v>
          </cell>
          <cell r="N636">
            <v>5.4855965666729721E-3</v>
          </cell>
          <cell r="O636">
            <v>5.4732768941898281E-3</v>
          </cell>
        </row>
        <row r="637">
          <cell r="A637" t="str">
            <v>T_B_u-BEVELC-S2</v>
          </cell>
          <cell r="B637" t="str">
            <v>VAR_fout</v>
          </cell>
          <cell r="C637" t="str">
            <v>TPBSu</v>
          </cell>
          <cell r="D637">
            <v>2.6666452726246574E-4</v>
          </cell>
          <cell r="E637">
            <v>4.8561923387643077E-4</v>
          </cell>
          <cell r="F637">
            <v>7.3466109804527172E-4</v>
          </cell>
          <cell r="G637">
            <v>3.9833637443211833E-2</v>
          </cell>
          <cell r="H637">
            <v>4.1572537601054754E-2</v>
          </cell>
          <cell r="I637">
            <v>4.3340492467865727E-2</v>
          </cell>
          <cell r="J637">
            <v>4.4850803677078582E-2</v>
          </cell>
          <cell r="K637">
            <v>4.6361963328399286E-2</v>
          </cell>
          <cell r="L637">
            <v>4.7663358531868982E-2</v>
          </cell>
          <cell r="M637">
            <v>4.9020411353335451E-2</v>
          </cell>
          <cell r="N637">
            <v>5.05181614863221E-2</v>
          </cell>
          <cell r="O637">
            <v>5.2243555932222685E-2</v>
          </cell>
        </row>
        <row r="638">
          <cell r="A638" t="str">
            <v>T_B_u-BEVELC-S2</v>
          </cell>
          <cell r="B638" t="str">
            <v>VAR_fin</v>
          </cell>
          <cell r="C638" t="str">
            <v>T-ELC-Bus_u_BatSTGout_S2</v>
          </cell>
          <cell r="D638">
            <v>9.6905241701620258E-4</v>
          </cell>
          <cell r="E638">
            <v>1.7513805795365473E-3</v>
          </cell>
          <cell r="F638">
            <v>2.5828174501364384E-3</v>
          </cell>
          <cell r="G638">
            <v>0.12290806500776874</v>
          </cell>
          <cell r="H638">
            <v>0.1223545838551461</v>
          </cell>
          <cell r="I638">
            <v>0.12621789101602224</v>
          </cell>
          <cell r="J638">
            <v>0.12537723674447065</v>
          </cell>
          <cell r="K638">
            <v>0.12086840246250605</v>
          </cell>
          <cell r="L638">
            <v>0.12249022078030528</v>
          </cell>
          <cell r="M638">
            <v>0.12491948141491384</v>
          </cell>
          <cell r="N638">
            <v>0.12873622151840294</v>
          </cell>
          <cell r="O638">
            <v>0.13313307118709536</v>
          </cell>
        </row>
        <row r="639">
          <cell r="A639" t="str">
            <v>T_B_u-BEVELC-S2</v>
          </cell>
          <cell r="B639" t="str">
            <v>VAR_ncap</v>
          </cell>
          <cell r="C639" t="str">
            <v>-</v>
          </cell>
          <cell r="E639">
            <v>5.4806547876999701E-7</v>
          </cell>
          <cell r="F639">
            <v>4.6749679441183999E-6</v>
          </cell>
          <cell r="G639">
            <v>7.4535465435170796E-4</v>
          </cell>
          <cell r="H639">
            <v>7.1553782995261404E-4</v>
          </cell>
          <cell r="I639">
            <v>1.01421273643891E-4</v>
          </cell>
          <cell r="J639">
            <v>3.73649931511284E-4</v>
          </cell>
          <cell r="K639">
            <v>4.6707938608738398E-4</v>
          </cell>
          <cell r="L639">
            <v>2.6393619894016999E-4</v>
          </cell>
          <cell r="M639">
            <v>4.2168866323931902E-4</v>
          </cell>
          <cell r="N639">
            <v>4.84578512523385E-4</v>
          </cell>
          <cell r="O639">
            <v>2.1687884991799199E-4</v>
          </cell>
        </row>
        <row r="640">
          <cell r="A640" t="str">
            <v>T_B_u-BEVELC-S2</v>
          </cell>
          <cell r="B640" t="str">
            <v>VAR_cap</v>
          </cell>
          <cell r="C640" t="str">
            <v>-</v>
          </cell>
          <cell r="D640">
            <v>5.7624834609023696E-6</v>
          </cell>
          <cell r="E640">
            <v>9.2641302679681567E-6</v>
          </cell>
          <cell r="F640">
            <v>1.3940710559462489E-5</v>
          </cell>
          <cell r="G640">
            <v>7.5156935142263383E-4</v>
          </cell>
          <cell r="H640">
            <v>7.9608644272230608E-4</v>
          </cell>
          <cell r="I640">
            <v>8.1752587417628696E-4</v>
          </cell>
          <cell r="J640">
            <v>8.4608014673551071E-4</v>
          </cell>
          <cell r="K640">
            <v>8.7537034961207225E-4</v>
          </cell>
          <cell r="L640">
            <v>8.9908730686262398E-4</v>
          </cell>
          <cell r="M640">
            <v>9.2492192124369937E-4</v>
          </cell>
          <cell r="N640">
            <v>9.5301347136254682E-4</v>
          </cell>
          <cell r="O640">
            <v>9.8601614564652169E-4</v>
          </cell>
        </row>
        <row r="641">
          <cell r="A641" t="str">
            <v>TFHGV-ICEDSL</v>
          </cell>
          <cell r="B641" t="str">
            <v>VAR_fout</v>
          </cell>
          <cell r="C641" t="str">
            <v>CO2_T</v>
          </cell>
          <cell r="D641">
            <v>385.12128058753041</v>
          </cell>
          <cell r="E641">
            <v>450.796423584237</v>
          </cell>
          <cell r="F641">
            <v>351.96682388857204</v>
          </cell>
          <cell r="G641">
            <v>32.243564191982351</v>
          </cell>
          <cell r="H641">
            <v>2.3016546131171899E-2</v>
          </cell>
          <cell r="I641">
            <v>2.3220729874932899E-2</v>
          </cell>
          <cell r="J641">
            <v>2.1597024155902741E-2</v>
          </cell>
          <cell r="K641">
            <v>1.0244502923459201E-2</v>
          </cell>
        </row>
        <row r="642">
          <cell r="A642" t="str">
            <v>TFHGV-ICEDSL</v>
          </cell>
          <cell r="B642" t="str">
            <v>VAR_fout</v>
          </cell>
          <cell r="C642" t="str">
            <v>TFHGV</v>
          </cell>
          <cell r="D642">
            <v>0.62367325636892657</v>
          </cell>
          <cell r="E642">
            <v>0.73002892238863692</v>
          </cell>
          <cell r="F642">
            <v>0.56998225300230598</v>
          </cell>
          <cell r="G642">
            <v>5.2215885463082562E-2</v>
          </cell>
          <cell r="H642">
            <v>3.7273464229487249E-5</v>
          </cell>
          <cell r="I642">
            <v>3.7604123548480753E-5</v>
          </cell>
          <cell r="J642">
            <v>3.4974661391449299E-5</v>
          </cell>
          <cell r="K642">
            <v>1.6590156971870136E-5</v>
          </cell>
        </row>
        <row r="643">
          <cell r="A643" t="str">
            <v>TFHGV-ICEDSL</v>
          </cell>
          <cell r="B643" t="str">
            <v>VAR_fin</v>
          </cell>
          <cell r="C643" t="str">
            <v>TDSL</v>
          </cell>
          <cell r="D643">
            <v>5.2540420271150143</v>
          </cell>
          <cell r="E643">
            <v>6.1500194213402093</v>
          </cell>
          <cell r="F643">
            <v>4.8017302031183187</v>
          </cell>
          <cell r="G643">
            <v>0.43988491394246076</v>
          </cell>
          <cell r="H643">
            <v>3.1400472211694393E-4</v>
          </cell>
          <cell r="I643">
            <v>3.1679031207275436E-4</v>
          </cell>
          <cell r="J643">
            <v>2.9463880158121027E-4</v>
          </cell>
          <cell r="K643">
            <v>1.3976129499944308E-4</v>
          </cell>
        </row>
        <row r="644">
          <cell r="A644" t="str">
            <v>TFHGV-ICEDSL</v>
          </cell>
          <cell r="B644" t="str">
            <v>VAR_ncap</v>
          </cell>
          <cell r="C644" t="str">
            <v>-</v>
          </cell>
          <cell r="E644">
            <v>4.57166321172715E-7</v>
          </cell>
          <cell r="F644">
            <v>1.6021289839752601E-6</v>
          </cell>
          <cell r="G644">
            <v>1.52588935654873E-6</v>
          </cell>
          <cell r="H644">
            <v>4.4551454791740201E-7</v>
          </cell>
          <cell r="I644">
            <v>4.82682491681806E-7</v>
          </cell>
          <cell r="J644">
            <v>5.5486699166594597E-7</v>
          </cell>
        </row>
        <row r="645">
          <cell r="A645" t="str">
            <v>TFHGV-ICEDSL</v>
          </cell>
          <cell r="B645" t="str">
            <v>VAR_cap</v>
          </cell>
          <cell r="C645" t="str">
            <v>-</v>
          </cell>
          <cell r="D645">
            <v>1.1734247141853726E-2</v>
          </cell>
          <cell r="E645">
            <v>1.3733702933645875E-2</v>
          </cell>
          <cell r="F645">
            <v>1.0723998758013857E-2</v>
          </cell>
          <cell r="G645">
            <v>9.8272647096144796E-4</v>
          </cell>
          <cell r="H645">
            <v>8.4123032484795005E-7</v>
          </cell>
          <cell r="I645">
            <v>8.4343929604686895E-7</v>
          </cell>
          <cell r="J645">
            <v>8.0514317120597897E-7</v>
          </cell>
          <cell r="K645">
            <v>3.7445911100188701E-7</v>
          </cell>
        </row>
        <row r="646">
          <cell r="A646" t="str">
            <v>D-T-ELC-Bus_u_S1</v>
          </cell>
          <cell r="B646" t="str">
            <v>VAR_fout</v>
          </cell>
          <cell r="C646" t="str">
            <v>T-ELC-Bus_u_BatSTGin_S1</v>
          </cell>
          <cell r="D646">
            <v>4.454411836660929E-6</v>
          </cell>
          <cell r="E646">
            <v>3.0945835729875106E-4</v>
          </cell>
          <cell r="F646">
            <v>9.6452657108192074E-4</v>
          </cell>
          <cell r="G646">
            <v>0.24337397315643966</v>
          </cell>
          <cell r="H646">
            <v>0.24438802230796733</v>
          </cell>
          <cell r="I646">
            <v>0.25227671998385154</v>
          </cell>
          <cell r="J646">
            <v>0.25030523597182985</v>
          </cell>
          <cell r="K646">
            <v>0.24202965743278082</v>
          </cell>
          <cell r="L646">
            <v>0.24534942572145979</v>
          </cell>
          <cell r="M646">
            <v>0.25066986814479258</v>
          </cell>
          <cell r="N646">
            <v>0.25826048079600189</v>
          </cell>
          <cell r="O646">
            <v>0.26728944422087664</v>
          </cell>
        </row>
        <row r="647">
          <cell r="A647" t="str">
            <v>D-T-ELC-Bus_u_S1</v>
          </cell>
          <cell r="B647" t="str">
            <v>VAR_fin</v>
          </cell>
          <cell r="C647" t="str">
            <v>TELC</v>
          </cell>
          <cell r="D647">
            <v>4.454411836660929E-6</v>
          </cell>
          <cell r="E647">
            <v>3.0945835729875106E-4</v>
          </cell>
          <cell r="F647">
            <v>9.6452657108192074E-4</v>
          </cell>
          <cell r="G647">
            <v>0.24337397315643966</v>
          </cell>
          <cell r="H647">
            <v>0.24438802230796733</v>
          </cell>
          <cell r="I647">
            <v>0.25227671998385154</v>
          </cell>
          <cell r="J647">
            <v>0.25030523597182985</v>
          </cell>
          <cell r="K647">
            <v>0.24202965743278082</v>
          </cell>
          <cell r="L647">
            <v>0.24534942572145979</v>
          </cell>
          <cell r="M647">
            <v>0.25066986814479258</v>
          </cell>
          <cell r="N647">
            <v>0.25826048079600189</v>
          </cell>
          <cell r="O647">
            <v>0.26728944422087664</v>
          </cell>
        </row>
        <row r="648">
          <cell r="A648" t="str">
            <v>D-T-ELC-Bus_u_S1</v>
          </cell>
          <cell r="B648" t="str">
            <v>VAR_ncap</v>
          </cell>
          <cell r="C648" t="str">
            <v>-</v>
          </cell>
          <cell r="D648">
            <v>4.3126134851486999E-5</v>
          </cell>
          <cell r="E648">
            <v>4.3663551718618001E-5</v>
          </cell>
          <cell r="F648">
            <v>1.0133309758776599E-4</v>
          </cell>
          <cell r="G648">
            <v>2.5553745922748301E-2</v>
          </cell>
          <cell r="H648">
            <v>2.2656990868694701E-4</v>
          </cell>
          <cell r="I648">
            <v>2.1072789148954801E-2</v>
          </cell>
          <cell r="J648">
            <v>5.26725404747684E-3</v>
          </cell>
          <cell r="K648">
            <v>1.3117037297089899E-2</v>
          </cell>
          <cell r="L648">
            <v>1.0447263306601499E-2</v>
          </cell>
          <cell r="M648">
            <v>9.3288330466625106E-3</v>
          </cell>
          <cell r="N648">
            <v>1.6119075069986302E-2</v>
          </cell>
          <cell r="O648">
            <v>5.8395586822843704E-3</v>
          </cell>
        </row>
        <row r="649">
          <cell r="A649" t="str">
            <v>D-T-ELC-Bus_u_S1</v>
          </cell>
          <cell r="B649" t="str">
            <v>VAR_cap</v>
          </cell>
          <cell r="C649" t="str">
            <v>-</v>
          </cell>
          <cell r="D649">
            <v>4.3126134851486999E-5</v>
          </cell>
          <cell r="E649">
            <v>8.6789686570104993E-5</v>
          </cell>
          <cell r="F649">
            <v>1.88122784157871E-4</v>
          </cell>
          <cell r="G649">
            <v>2.5724512604026101E-2</v>
          </cell>
          <cell r="H649">
            <v>2.5832233215601699E-2</v>
          </cell>
          <cell r="I649">
            <v>2.66655674524254E-2</v>
          </cell>
          <cell r="J649">
            <v>2.6457522185460901E-2</v>
          </cell>
          <cell r="K649">
            <v>2.5582697902817399E-2</v>
          </cell>
          <cell r="L649">
            <v>2.59335676165918E-2</v>
          </cell>
          <cell r="M649">
            <v>2.6496529071598399E-2</v>
          </cell>
          <cell r="N649">
            <v>2.7298347486328901E-2</v>
          </cell>
          <cell r="O649">
            <v>2.8254316468681699E-2</v>
          </cell>
        </row>
        <row r="650">
          <cell r="A650" t="str">
            <v>T-Plg-DSL-mix_S1</v>
          </cell>
          <cell r="B650" t="str">
            <v>VAR_fout</v>
          </cell>
          <cell r="C650" t="str">
            <v>CO2_T</v>
          </cell>
          <cell r="D650">
            <v>1.24019969239861E-3</v>
          </cell>
          <cell r="E650">
            <v>1.7446244195898301E-2</v>
          </cell>
          <cell r="F650">
            <v>2.4087323780993271E-2</v>
          </cell>
          <cell r="G650">
            <v>3.2746788336398977E-2</v>
          </cell>
          <cell r="H650">
            <v>3.0837470248330012E-2</v>
          </cell>
          <cell r="I650">
            <v>1.467640821302477E-2</v>
          </cell>
          <cell r="J650">
            <v>4.1753848331571301E-2</v>
          </cell>
          <cell r="K650">
            <v>2.59785442310062E-2</v>
          </cell>
          <cell r="L650">
            <v>0.12203364696749601</v>
          </cell>
          <cell r="M650">
            <v>5.7074036403117999E-3</v>
          </cell>
          <cell r="N650">
            <v>3.5186038852367801E-3</v>
          </cell>
          <cell r="O650">
            <v>3.3433900700674899E-3</v>
          </cell>
        </row>
        <row r="651">
          <cell r="A651" t="str">
            <v>T-Plg-DSL-mix_S1</v>
          </cell>
          <cell r="B651" t="str">
            <v>VAR_fout</v>
          </cell>
          <cell r="C651" t="str">
            <v>T-PEVmix-ELC_DSL_S1</v>
          </cell>
          <cell r="D651">
            <v>1.2324263573045882E-5</v>
          </cell>
          <cell r="E651">
            <v>1.7336894465287973E-4</v>
          </cell>
          <cell r="F651">
            <v>2.3936349030382261E-4</v>
          </cell>
          <cell r="G651">
            <v>3.2541537713816213E-4</v>
          </cell>
          <cell r="H651">
            <v>3.064418686730576E-4</v>
          </cell>
          <cell r="I651">
            <v>1.5036522515439598E-4</v>
          </cell>
          <cell r="J651">
            <v>4.5480356356998212E-4</v>
          </cell>
          <cell r="K651">
            <v>2.9798697105840104E-4</v>
          </cell>
          <cell r="L651">
            <v>1.4817348772908022E-3</v>
          </cell>
          <cell r="M651">
            <v>7.2670902714851688E-5</v>
          </cell>
          <cell r="N651">
            <v>4.6039301924006064E-5</v>
          </cell>
          <cell r="O651">
            <v>4.6233283403826315E-5</v>
          </cell>
        </row>
        <row r="652">
          <cell r="A652" t="str">
            <v>T-Plg-DSL-mix_S1</v>
          </cell>
          <cell r="B652" t="str">
            <v>VAR_fin</v>
          </cell>
          <cell r="C652" t="str">
            <v>TDSL</v>
          </cell>
          <cell r="D652">
            <v>1.6919504671195166E-5</v>
          </cell>
          <cell r="E652">
            <v>2.3801151699724818E-4</v>
          </cell>
          <cell r="F652">
            <v>3.2861287559336012E-4</v>
          </cell>
          <cell r="G652">
            <v>4.4675018194268638E-4</v>
          </cell>
          <cell r="H652">
            <v>4.2070218619822617E-4</v>
          </cell>
          <cell r="I652">
            <v>2.0022385010947822E-4</v>
          </cell>
          <cell r="J652">
            <v>5.696295816039745E-4</v>
          </cell>
          <cell r="K652">
            <v>3.5441397313787403E-4</v>
          </cell>
          <cell r="L652">
            <v>1.6648519368007652E-3</v>
          </cell>
          <cell r="M652">
            <v>7.7863624015167687E-5</v>
          </cell>
          <cell r="N652">
            <v>4.800278151755492E-5</v>
          </cell>
          <cell r="O652">
            <v>4.5612415689870271E-5</v>
          </cell>
        </row>
        <row r="653">
          <cell r="A653" t="str">
            <v>T_B_u-BEVELC-S3</v>
          </cell>
          <cell r="B653" t="str">
            <v>VAR_fout</v>
          </cell>
          <cell r="C653" t="str">
            <v>TPBSu</v>
          </cell>
          <cell r="D653">
            <v>6.127880565194436E-4</v>
          </cell>
          <cell r="E653">
            <v>1.5405738174116262E-3</v>
          </cell>
          <cell r="F653">
            <v>1.7359816735792299E-3</v>
          </cell>
          <cell r="G653">
            <v>0.17409032020797993</v>
          </cell>
          <cell r="H653">
            <v>0.18168533132228806</v>
          </cell>
          <cell r="I653">
            <v>0.18941101320916492</v>
          </cell>
          <cell r="J653">
            <v>0.19601245631935485</v>
          </cell>
          <cell r="K653">
            <v>0.20261470794995548</v>
          </cell>
          <cell r="L653">
            <v>0.20830003068912559</v>
          </cell>
          <cell r="M653">
            <v>0.21422916656289703</v>
          </cell>
          <cell r="N653">
            <v>0.22077592581357372</v>
          </cell>
          <cell r="O653">
            <v>0.22831596038970312</v>
          </cell>
        </row>
        <row r="654">
          <cell r="A654" t="str">
            <v>T_B_u-BEVELC-S3</v>
          </cell>
          <cell r="B654" t="str">
            <v>VAR_fin</v>
          </cell>
          <cell r="C654" t="str">
            <v>T-ELC-Bus_u_BatSTGout_S3</v>
          </cell>
          <cell r="D654">
            <v>3.3491101982919347E-3</v>
          </cell>
          <cell r="E654">
            <v>8.3509105197098303E-3</v>
          </cell>
          <cell r="F654">
            <v>9.3319321230153386E-3</v>
          </cell>
          <cell r="G654">
            <v>0.80640871411299653</v>
          </cell>
          <cell r="H654">
            <v>0.82839998380498703</v>
          </cell>
          <cell r="I654">
            <v>0.80371958601329596</v>
          </cell>
          <cell r="J654">
            <v>0.80798227455262406</v>
          </cell>
          <cell r="K654">
            <v>0.78560700979485676</v>
          </cell>
          <cell r="L654">
            <v>0.79655481179394227</v>
          </cell>
          <cell r="M654">
            <v>0.81722309959628059</v>
          </cell>
          <cell r="N654">
            <v>0.84219711678071241</v>
          </cell>
          <cell r="O654">
            <v>0.87096019571263095</v>
          </cell>
        </row>
        <row r="655">
          <cell r="A655" t="str">
            <v>T_B_u-BEVELC-S3</v>
          </cell>
          <cell r="B655" t="str">
            <v>VAR_ncap</v>
          </cell>
          <cell r="C655" t="str">
            <v>-</v>
          </cell>
          <cell r="E655">
            <v>2.9325415842631698E-7</v>
          </cell>
          <cell r="F655">
            <v>3.6288199613232301E-6</v>
          </cell>
          <cell r="G655">
            <v>3.7391110350378401E-3</v>
          </cell>
          <cell r="H655">
            <v>1.0199394860736901E-3</v>
          </cell>
          <cell r="I655">
            <v>2.5519496728717201E-3</v>
          </cell>
          <cell r="J655">
            <v>1.36331141821271E-3</v>
          </cell>
          <cell r="K655">
            <v>2.4576803525104799E-3</v>
          </cell>
          <cell r="L655">
            <v>1.26096509460254E-3</v>
          </cell>
          <cell r="M655">
            <v>3.0826629760499001E-3</v>
          </cell>
          <cell r="N655">
            <v>1.08073565732055E-3</v>
          </cell>
          <cell r="O655">
            <v>3.2249651814162E-3</v>
          </cell>
        </row>
        <row r="656">
          <cell r="A656" t="str">
            <v>T_B_u-BEVELC-S3</v>
          </cell>
          <cell r="B656" t="str">
            <v>VAR_cap</v>
          </cell>
          <cell r="C656" t="str">
            <v>-</v>
          </cell>
          <cell r="D656">
            <v>1.6000903474283701E-5</v>
          </cell>
          <cell r="E656">
            <v>2.9160948032352419E-5</v>
          </cell>
          <cell r="F656">
            <v>3.2794382831119648E-5</v>
          </cell>
          <cell r="G656">
            <v>3.7573009584257657E-3</v>
          </cell>
          <cell r="H656">
            <v>3.8586057438567299E-3</v>
          </cell>
          <cell r="I656">
            <v>3.5718891589454002E-3</v>
          </cell>
          <cell r="J656">
            <v>3.6964070903564902E-3</v>
          </cell>
          <cell r="K656">
            <v>3.8209917707231898E-3</v>
          </cell>
          <cell r="L656">
            <v>3.9281238059727004E-3</v>
          </cell>
          <cell r="M656">
            <v>4.0399651349717998E-3</v>
          </cell>
          <cell r="N656">
            <v>4.1633986333704503E-3</v>
          </cell>
          <cell r="O656">
            <v>4.3057008387367502E-3</v>
          </cell>
        </row>
        <row r="657">
          <cell r="A657" t="str">
            <v>D-T-ELC-Bus_u_S2</v>
          </cell>
          <cell r="B657" t="str">
            <v>VAR_fout</v>
          </cell>
          <cell r="C657" t="str">
            <v>T-ELC-Bus_u_BatSTGin_S2</v>
          </cell>
          <cell r="D657">
            <v>9.6499315653412652E-4</v>
          </cell>
          <cell r="E657">
            <v>1.752487384830783E-3</v>
          </cell>
          <cell r="F657">
            <v>2.5850425825169124E-3</v>
          </cell>
          <cell r="G657">
            <v>0.1229539595014979</v>
          </cell>
          <cell r="H657">
            <v>0.12242113007281742</v>
          </cell>
          <cell r="I657">
            <v>0.12628046529064249</v>
          </cell>
          <cell r="J657">
            <v>0.12545266591217874</v>
          </cell>
          <cell r="K657">
            <v>0.12103004343734257</v>
          </cell>
          <cell r="L657">
            <v>0.12259794320927042</v>
          </cell>
          <cell r="M657">
            <v>0.12513627717965442</v>
          </cell>
          <cell r="N657">
            <v>0.12889770290905272</v>
          </cell>
          <cell r="O657">
            <v>0.1335172660820613</v>
          </cell>
        </row>
        <row r="658">
          <cell r="A658" t="str">
            <v>D-T-ELC-Bus_u_S2</v>
          </cell>
          <cell r="B658" t="str">
            <v>VAR_fin</v>
          </cell>
          <cell r="C658" t="str">
            <v>TELC</v>
          </cell>
          <cell r="D658">
            <v>9.6499315653412652E-4</v>
          </cell>
          <cell r="E658">
            <v>1.752487384830783E-3</v>
          </cell>
          <cell r="F658">
            <v>2.5850425825169124E-3</v>
          </cell>
          <cell r="G658">
            <v>0.1229539595014979</v>
          </cell>
          <cell r="H658">
            <v>0.12242113007281742</v>
          </cell>
          <cell r="I658">
            <v>0.12628046529064249</v>
          </cell>
          <cell r="J658">
            <v>0.12545266591217874</v>
          </cell>
          <cell r="K658">
            <v>0.12103004343734257</v>
          </cell>
          <cell r="L658">
            <v>0.12259794320927042</v>
          </cell>
          <cell r="M658">
            <v>0.12513627717965442</v>
          </cell>
          <cell r="N658">
            <v>0.12889770290905272</v>
          </cell>
          <cell r="O658">
            <v>0.1335172660820613</v>
          </cell>
        </row>
        <row r="659">
          <cell r="A659" t="str">
            <v>D-T-ELC-Bus_u_S2</v>
          </cell>
          <cell r="B659" t="str">
            <v>VAR_ncap</v>
          </cell>
          <cell r="C659" t="str">
            <v>-</v>
          </cell>
          <cell r="D659">
            <v>1.08465572838399E-4</v>
          </cell>
          <cell r="E659">
            <v>8.8871432796526899E-5</v>
          </cell>
          <cell r="F659">
            <v>1.08915276479826E-4</v>
          </cell>
          <cell r="G659">
            <v>1.2730871125642499E-2</v>
          </cell>
          <cell r="H659">
            <v>1.5408699337801299E-4</v>
          </cell>
          <cell r="I659">
            <v>1.05203709782772E-2</v>
          </cell>
          <cell r="J659">
            <v>2.6606326557080001E-3</v>
          </cell>
          <cell r="K659">
            <v>6.5388018265903998E-3</v>
          </cell>
          <cell r="L659">
            <v>5.2233946813252698E-3</v>
          </cell>
          <cell r="M659">
            <v>4.6544151925921699E-3</v>
          </cell>
          <cell r="N659">
            <v>8.0452856534759497E-3</v>
          </cell>
          <cell r="O659">
            <v>2.9288806680254202E-3</v>
          </cell>
        </row>
        <row r="660">
          <cell r="A660" t="str">
            <v>D-T-ELC-Bus_u_S2</v>
          </cell>
          <cell r="B660" t="str">
            <v>VAR_cap</v>
          </cell>
          <cell r="C660" t="str">
            <v>-</v>
          </cell>
          <cell r="D660">
            <v>1.08465572838399E-4</v>
          </cell>
          <cell r="E660">
            <v>1.97337005634926E-4</v>
          </cell>
          <cell r="F660">
            <v>3.0625228211475199E-4</v>
          </cell>
          <cell r="G660">
            <v>1.2996246684124E-2</v>
          </cell>
          <cell r="H660">
            <v>1.29407601855241E-2</v>
          </cell>
          <cell r="I660">
            <v>1.3347901924407201E-2</v>
          </cell>
          <cell r="J660">
            <v>1.3260899434400701E-2</v>
          </cell>
          <cell r="K660">
            <v>1.2793164145228001E-2</v>
          </cell>
          <cell r="L660">
            <v>1.2958977435472099E-2</v>
          </cell>
          <cell r="M660">
            <v>1.3227924441623301E-2</v>
          </cell>
          <cell r="N660">
            <v>1.3624878557976099E-2</v>
          </cell>
          <cell r="O660">
            <v>1.41152581532913E-2</v>
          </cell>
        </row>
        <row r="661">
          <cell r="A661" t="str">
            <v>T-Plg-DSL-mix_S2</v>
          </cell>
          <cell r="B661" t="str">
            <v>VAR_fout</v>
          </cell>
          <cell r="C661" t="str">
            <v>CO2_T</v>
          </cell>
          <cell r="D661">
            <v>3.8295990220754803E-4</v>
          </cell>
          <cell r="E661">
            <v>2.0110389042040003E-2</v>
          </cell>
          <cell r="F661">
            <v>6.7716095072712562E-2</v>
          </cell>
          <cell r="G661">
            <v>0.19642690133068852</v>
          </cell>
          <cell r="H661">
            <v>0.1501953907088748</v>
          </cell>
          <cell r="I661">
            <v>7.2418208217648355E-2</v>
          </cell>
          <cell r="J661">
            <v>0.1883163260651988</v>
          </cell>
          <cell r="K661">
            <v>0.1219580685304433</v>
          </cell>
          <cell r="L661">
            <v>7.2969573439692403E-2</v>
          </cell>
          <cell r="M661">
            <v>1.0446619390953669E-2</v>
          </cell>
          <cell r="N661">
            <v>8.9910251224306296E-3</v>
          </cell>
          <cell r="O661">
            <v>5.4824558121894301E-3</v>
          </cell>
        </row>
        <row r="662">
          <cell r="A662" t="str">
            <v>T-Plg-DSL-mix_S2</v>
          </cell>
          <cell r="B662" t="str">
            <v>VAR_fout</v>
          </cell>
          <cell r="C662" t="str">
            <v>T-PEVmix-ELC_DSL_S2</v>
          </cell>
          <cell r="D662">
            <v>3.1113483617644182E-6</v>
          </cell>
          <cell r="E662">
            <v>1.6338636405459871E-4</v>
          </cell>
          <cell r="F662">
            <v>5.5015775869762828E-4</v>
          </cell>
          <cell r="G662">
            <v>1.5958655570433061E-3</v>
          </cell>
          <cell r="H662">
            <v>1.2202587793992104E-3</v>
          </cell>
          <cell r="I662">
            <v>6.1248502680418351E-4</v>
          </cell>
          <cell r="J662">
            <v>1.697965899504912E-3</v>
          </cell>
          <cell r="K662">
            <v>1.1608931540139887E-3</v>
          </cell>
          <cell r="L662">
            <v>7.2244181118496478E-4</v>
          </cell>
          <cell r="M662">
            <v>1.0952875112191514E-4</v>
          </cell>
          <cell r="N662">
            <v>9.7031523699432263E-5</v>
          </cell>
          <cell r="O662">
            <v>6.2510514412479135E-5</v>
          </cell>
        </row>
        <row r="663">
          <cell r="A663" t="str">
            <v>T-Plg-DSL-mix_S2</v>
          </cell>
          <cell r="B663" t="str">
            <v>VAR_fin</v>
          </cell>
          <cell r="C663" t="str">
            <v>TDSL</v>
          </cell>
          <cell r="D663">
            <v>5.224555282504066E-6</v>
          </cell>
          <cell r="E663">
            <v>2.743572857031368E-4</v>
          </cell>
          <cell r="F663">
            <v>9.2382121518025319E-4</v>
          </cell>
          <cell r="G663">
            <v>2.6797667302958881E-3</v>
          </cell>
          <cell r="H663">
            <v>2.0490503507349872E-3</v>
          </cell>
          <cell r="I663">
            <v>9.8797009846723514E-4</v>
          </cell>
          <cell r="J663">
            <v>2.5691176816534547E-3</v>
          </cell>
          <cell r="K663">
            <v>1.6638208530756252E-3</v>
          </cell>
          <cell r="L663">
            <v>9.9549213423864055E-4</v>
          </cell>
          <cell r="M663">
            <v>1.4251868200482488E-4</v>
          </cell>
          <cell r="N663">
            <v>1.2266064287081335E-4</v>
          </cell>
          <cell r="O663">
            <v>7.4794758692898087E-5</v>
          </cell>
        </row>
        <row r="664">
          <cell r="A664" t="str">
            <v>T_B_u-BEVELC-S4</v>
          </cell>
          <cell r="B664" t="str">
            <v>VAR_fout</v>
          </cell>
          <cell r="C664" t="str">
            <v>TPBSu</v>
          </cell>
          <cell r="D664">
            <v>8.5431243076956162E-6</v>
          </cell>
          <cell r="E664">
            <v>5.0074689081584911E-6</v>
          </cell>
          <cell r="F664">
            <v>1.4840974795494063E-5</v>
          </cell>
          <cell r="G664">
            <v>1.5338916767240998E-3</v>
          </cell>
          <cell r="H664">
            <v>1.1490000487173515E-4</v>
          </cell>
          <cell r="I664">
            <v>5.5011381597080524E-6</v>
          </cell>
          <cell r="J664">
            <v>4.9830238967232897E-6</v>
          </cell>
          <cell r="K664">
            <v>1.1166956979444319E-5</v>
          </cell>
          <cell r="L664">
            <v>8.5836363193760314E-6</v>
          </cell>
          <cell r="M664">
            <v>1.3801124059317673E-5</v>
          </cell>
          <cell r="N664">
            <v>1.7095532576119336E-5</v>
          </cell>
          <cell r="O664">
            <v>2.8784894019701569E-5</v>
          </cell>
        </row>
        <row r="665">
          <cell r="A665" t="str">
            <v>T_B_u-BEVELC-S4</v>
          </cell>
          <cell r="B665" t="str">
            <v>VAR_fin</v>
          </cell>
          <cell r="C665" t="str">
            <v>T-ELC-Bus_u_BatSTGout_S4</v>
          </cell>
          <cell r="D665">
            <v>7.0033010502073317E-5</v>
          </cell>
          <cell r="E665">
            <v>3.9892855127990869E-5</v>
          </cell>
          <cell r="F665">
            <v>1.1560694614868382E-4</v>
          </cell>
          <cell r="G665">
            <v>1.063814258673706E-2</v>
          </cell>
          <cell r="H665">
            <v>7.9406675328266103E-4</v>
          </cell>
          <cell r="I665">
            <v>3.4841023927863611E-5</v>
          </cell>
          <cell r="J665">
            <v>3.0036654652517178E-5</v>
          </cell>
          <cell r="K665">
            <v>6.4784273910946003E-5</v>
          </cell>
          <cell r="L665">
            <v>4.8916257400132368E-5</v>
          </cell>
          <cell r="M665">
            <v>7.8649573651300451E-5</v>
          </cell>
          <cell r="N665">
            <v>9.7423683945942245E-5</v>
          </cell>
          <cell r="O665">
            <v>1.6403878644355343E-4</v>
          </cell>
        </row>
        <row r="666">
          <cell r="A666" t="str">
            <v>T_B_u-BEVELC-S4</v>
          </cell>
          <cell r="B666" t="str">
            <v>VAR_ncap</v>
          </cell>
          <cell r="C666" t="str">
            <v>-</v>
          </cell>
          <cell r="E666">
            <v>7.5329270396884897E-8</v>
          </cell>
          <cell r="F666">
            <v>1.2213609971950199E-7</v>
          </cell>
          <cell r="G666">
            <v>1.6773655641753399E-4</v>
          </cell>
          <cell r="H666">
            <v>2.4338862534711802E-7</v>
          </cell>
          <cell r="I666">
            <v>1.2582454249252299E-7</v>
          </cell>
          <cell r="J666">
            <v>1.4595284777439199E-7</v>
          </cell>
          <cell r="K666">
            <v>2.09966629380191E-7</v>
          </cell>
          <cell r="L666">
            <v>1.9538255650825701E-7</v>
          </cell>
          <cell r="M666">
            <v>2.6085098348751201E-7</v>
          </cell>
          <cell r="N666">
            <v>2.6470547974040601E-7</v>
          </cell>
          <cell r="O666">
            <v>3.9184432712428601E-7</v>
          </cell>
        </row>
        <row r="667">
          <cell r="A667" t="str">
            <v>T_B_u-BEVELC-S4</v>
          </cell>
          <cell r="B667" t="str">
            <v>VAR_cap</v>
          </cell>
          <cell r="C667" t="str">
            <v>-</v>
          </cell>
          <cell r="D667">
            <v>3.0614756569053501E-7</v>
          </cell>
          <cell r="E667">
            <v>2.4266489474354293E-7</v>
          </cell>
          <cell r="F667">
            <v>3.3803955721476701E-7</v>
          </cell>
          <cell r="G667">
            <v>1.6787151092185728E-4</v>
          </cell>
          <cell r="H667">
            <v>4.3743267209302297E-5</v>
          </cell>
          <cell r="I667">
            <v>1.8110392464776397E-7</v>
          </cell>
          <cell r="J667">
            <v>1.9616533318599218E-7</v>
          </cell>
          <cell r="K667">
            <v>3.0846478199456902E-7</v>
          </cell>
          <cell r="L667">
            <v>2.5571996346097221E-7</v>
          </cell>
          <cell r="M667">
            <v>3.11520424109481E-7</v>
          </cell>
          <cell r="N667">
            <v>3.621340194277699E-7</v>
          </cell>
          <cell r="O667">
            <v>5.70484217602031E-7</v>
          </cell>
        </row>
        <row r="668">
          <cell r="A668" t="str">
            <v>D-TBDS1</v>
          </cell>
          <cell r="B668" t="str">
            <v>VAR_fout</v>
          </cell>
          <cell r="C668" t="str">
            <v>TDSL</v>
          </cell>
          <cell r="D668">
            <v>2.9712924954852582</v>
          </cell>
          <cell r="E668">
            <v>2.9709357610297129</v>
          </cell>
          <cell r="F668">
            <v>4.433363641510776</v>
          </cell>
          <cell r="G668">
            <v>3.0432265561091603</v>
          </cell>
          <cell r="H668">
            <v>2.9716733961704422</v>
          </cell>
          <cell r="I668">
            <v>2.9710754757690041</v>
          </cell>
          <cell r="J668">
            <v>3.8736339834345128</v>
          </cell>
          <cell r="K668">
            <v>5.3823398785437675</v>
          </cell>
          <cell r="L668">
            <v>3.1205147528710531</v>
          </cell>
          <cell r="M668">
            <v>2.9789470447959814</v>
          </cell>
          <cell r="N668">
            <v>2.8969039683964972</v>
          </cell>
          <cell r="O668">
            <v>2.7649950586000305</v>
          </cell>
        </row>
        <row r="669">
          <cell r="A669" t="str">
            <v>D-TBDS1</v>
          </cell>
          <cell r="B669" t="str">
            <v>VAR_fout</v>
          </cell>
          <cell r="C669" t="str">
            <v>TKER</v>
          </cell>
          <cell r="D669">
            <v>3.6825130367994398E-4</v>
          </cell>
          <cell r="E669">
            <v>7.3039650091745103E-6</v>
          </cell>
          <cell r="F669">
            <v>4.75006200374729E-4</v>
          </cell>
          <cell r="G669">
            <v>1.87265922391564E-2</v>
          </cell>
          <cell r="H669">
            <v>8.0221442792454496E-4</v>
          </cell>
          <cell r="I669">
            <v>1.76362828566368E-4</v>
          </cell>
          <cell r="J669">
            <v>3.7414607615781502E-3</v>
          </cell>
          <cell r="K669">
            <v>1.6907791471992299</v>
          </cell>
          <cell r="L669">
            <v>1.50957466738966</v>
          </cell>
          <cell r="M669">
            <v>1.34785616004958</v>
          </cell>
          <cell r="N669">
            <v>1.20355374055095</v>
          </cell>
          <cell r="O669">
            <v>1.07448292812875</v>
          </cell>
        </row>
        <row r="670">
          <cell r="A670" t="str">
            <v>D-TBDS1</v>
          </cell>
          <cell r="B670" t="str">
            <v>VAR_fin</v>
          </cell>
          <cell r="C670" t="str">
            <v>BDS</v>
          </cell>
          <cell r="D670">
            <v>3.0159838191587878</v>
          </cell>
          <cell r="E670">
            <v>3.0152552125969674</v>
          </cell>
          <cell r="F670">
            <v>4.4999706882263864</v>
          </cell>
          <cell r="G670">
            <v>3.1076214729463523</v>
          </cell>
          <cell r="H670">
            <v>3.016810981558109</v>
          </cell>
          <cell r="I670">
            <v>3.0155687092258443</v>
          </cell>
          <cell r="J670">
            <v>3.9352076641196327</v>
          </cell>
          <cell r="K670">
            <v>7.1786160022316619</v>
          </cell>
          <cell r="L670">
            <v>4.6991485677479758</v>
          </cell>
          <cell r="M670">
            <v>4.3913386768496636</v>
          </cell>
          <cell r="N670">
            <v>4.1616171585295012</v>
          </cell>
          <cell r="O670">
            <v>3.8967447958679537</v>
          </cell>
        </row>
        <row r="671">
          <cell r="A671" t="str">
            <v>D-T-ELC-Bus_u_S3</v>
          </cell>
          <cell r="B671" t="str">
            <v>VAR_fout</v>
          </cell>
          <cell r="C671" t="str">
            <v>T-ELC-Bus_u_BatSTGin_S3</v>
          </cell>
          <cell r="D671">
            <v>3.3322529327172042E-3</v>
          </cell>
          <cell r="E671">
            <v>8.3502590338906009E-3</v>
          </cell>
          <cell r="F671">
            <v>9.3323591834896143E-3</v>
          </cell>
          <cell r="G671">
            <v>0.80651010256975864</v>
          </cell>
          <cell r="H671">
            <v>0.82850769486454745</v>
          </cell>
          <cell r="I671">
            <v>0.80382553060493322</v>
          </cell>
          <cell r="J671">
            <v>0.80809648710256976</v>
          </cell>
          <cell r="K671">
            <v>0.78576301721724828</v>
          </cell>
          <cell r="L671">
            <v>0.79668415091176392</v>
          </cell>
          <cell r="M671">
            <v>0.81739061293992665</v>
          </cell>
          <cell r="N671">
            <v>0.84235106272935256</v>
          </cell>
          <cell r="O671">
            <v>0.87120120375222565</v>
          </cell>
        </row>
        <row r="672">
          <cell r="A672" t="str">
            <v>D-T-ELC-Bus_u_S3</v>
          </cell>
          <cell r="B672" t="str">
            <v>VAR_fin</v>
          </cell>
          <cell r="C672" t="str">
            <v>TELC</v>
          </cell>
          <cell r="D672">
            <v>3.3322529327172042E-3</v>
          </cell>
          <cell r="E672">
            <v>8.3502590338906009E-3</v>
          </cell>
          <cell r="F672">
            <v>9.3323591834896143E-3</v>
          </cell>
          <cell r="G672">
            <v>0.80651010256975864</v>
          </cell>
          <cell r="H672">
            <v>0.82850769486454745</v>
          </cell>
          <cell r="I672">
            <v>0.80382553060493322</v>
          </cell>
          <cell r="J672">
            <v>0.80809648710256976</v>
          </cell>
          <cell r="K672">
            <v>0.78576301721724828</v>
          </cell>
          <cell r="L672">
            <v>0.79668415091176392</v>
          </cell>
          <cell r="M672">
            <v>0.81739061293992665</v>
          </cell>
          <cell r="N672">
            <v>0.84235106272935256</v>
          </cell>
          <cell r="O672">
            <v>0.87120120375222565</v>
          </cell>
        </row>
        <row r="673">
          <cell r="A673" t="str">
            <v>D-T-ELC-Bus_u_S3</v>
          </cell>
          <cell r="B673" t="str">
            <v>VAR_ncap</v>
          </cell>
          <cell r="C673" t="str">
            <v>-</v>
          </cell>
          <cell r="D673">
            <v>3.52696321355504E-4</v>
          </cell>
          <cell r="E673">
            <v>5.3049952898036204E-4</v>
          </cell>
          <cell r="F673">
            <v>1.06208734314517E-4</v>
          </cell>
          <cell r="G673">
            <v>8.4668314888020096E-2</v>
          </cell>
          <cell r="H673">
            <v>2.3294145385042899E-2</v>
          </cell>
          <cell r="I673">
            <v>6.1669629237092398E-2</v>
          </cell>
          <cell r="J673">
            <v>2.92742192691588E-2</v>
          </cell>
          <cell r="K673">
            <v>5.37804594737432E-2</v>
          </cell>
          <cell r="L673">
            <v>2.59305140943051E-2</v>
          </cell>
          <cell r="M673">
            <v>6.6711683974952293E-2</v>
          </cell>
          <cell r="N673">
            <v>2.23244656381874E-2</v>
          </cell>
          <cell r="O673">
            <v>6.9761398883206996E-2</v>
          </cell>
        </row>
        <row r="674">
          <cell r="A674" t="str">
            <v>D-T-ELC-Bus_u_S3</v>
          </cell>
          <cell r="B674" t="str">
            <v>VAR_cap</v>
          </cell>
          <cell r="C674" t="str">
            <v>-</v>
          </cell>
          <cell r="D674">
            <v>3.52696321355504E-4</v>
          </cell>
          <cell r="E674">
            <v>8.8319585033586599E-4</v>
          </cell>
          <cell r="F674">
            <v>9.8940458465038295E-4</v>
          </cell>
          <cell r="G674">
            <v>8.5247487839615901E-2</v>
          </cell>
          <cell r="H674">
            <v>8.7572816524729799E-2</v>
          </cell>
          <cell r="I674">
            <v>8.4963774622135294E-2</v>
          </cell>
          <cell r="J674">
            <v>8.5415373745538203E-2</v>
          </cell>
          <cell r="K674">
            <v>8.3054678742901997E-2</v>
          </cell>
          <cell r="L674">
            <v>8.4209076736172103E-2</v>
          </cell>
          <cell r="M674">
            <v>8.63976667437754E-2</v>
          </cell>
          <cell r="N674">
            <v>8.9036149613139701E-2</v>
          </cell>
          <cell r="O674">
            <v>9.2085864521394403E-2</v>
          </cell>
        </row>
        <row r="675">
          <cell r="A675" t="str">
            <v>T-Plg-DSL-mix_S3</v>
          </cell>
          <cell r="B675" t="str">
            <v>VAR_fout</v>
          </cell>
          <cell r="C675" t="str">
            <v>CO2_T</v>
          </cell>
          <cell r="D675">
            <v>6.96216424580495E-3</v>
          </cell>
          <cell r="E675">
            <v>53.099739630892103</v>
          </cell>
          <cell r="F675">
            <v>105.4401867640199</v>
          </cell>
          <cell r="G675">
            <v>513.44909311875028</v>
          </cell>
          <cell r="H675">
            <v>697.2338673040199</v>
          </cell>
          <cell r="I675">
            <v>398.07318734575921</v>
          </cell>
          <cell r="J675">
            <v>331.03219920958821</v>
          </cell>
          <cell r="K675">
            <v>97.56641170925208</v>
          </cell>
          <cell r="L675">
            <v>56.470863107616012</v>
          </cell>
          <cell r="M675">
            <v>1.315446241001595E-2</v>
          </cell>
          <cell r="N675">
            <v>1.0980610717203149E-2</v>
          </cell>
          <cell r="O675">
            <v>5.8924686494069801E-3</v>
          </cell>
        </row>
        <row r="676">
          <cell r="A676" t="str">
            <v>T-Plg-DSL-mix_S3</v>
          </cell>
          <cell r="B676" t="str">
            <v>VAR_fout</v>
          </cell>
          <cell r="C676" t="str">
            <v>T-PEVmix-ELC_DSL_S3</v>
          </cell>
          <cell r="D676">
            <v>5.2580289714448396E-5</v>
          </cell>
          <cell r="E676">
            <v>0.40102468068552172</v>
          </cell>
          <cell r="F676">
            <v>0.79631496354575304</v>
          </cell>
          <cell r="G676">
            <v>3.8777169162695193</v>
          </cell>
          <cell r="H676">
            <v>5.2657129948723309</v>
          </cell>
          <cell r="I676">
            <v>3.1840997192879223</v>
          </cell>
          <cell r="J676">
            <v>2.7956863262370275</v>
          </cell>
          <cell r="K676">
            <v>0.8734175562629749</v>
          </cell>
          <cell r="L676">
            <v>0.53412754530293605</v>
          </cell>
          <cell r="M676">
            <v>1.2839019450668472E-4</v>
          </cell>
          <cell r="N676">
            <v>1.103374105303183E-4</v>
          </cell>
          <cell r="O676">
            <v>6.2547238740661256E-5</v>
          </cell>
        </row>
        <row r="677">
          <cell r="A677" t="str">
            <v>T-Plg-DSL-mix_S3</v>
          </cell>
          <cell r="B677" t="str">
            <v>VAR_fin</v>
          </cell>
          <cell r="C677" t="str">
            <v>TDSL</v>
          </cell>
          <cell r="D677">
            <v>9.4981776886834274E-5</v>
          </cell>
          <cell r="E677">
            <v>0.72441663889348007</v>
          </cell>
          <cell r="F677">
            <v>1.4384745806824009</v>
          </cell>
          <cell r="G677">
            <v>7.0047625254945407</v>
          </cell>
          <cell r="H677">
            <v>9.5120582169716261</v>
          </cell>
          <cell r="I677">
            <v>5.4307392543759718</v>
          </cell>
          <cell r="J677">
            <v>4.5161282293258935</v>
          </cell>
          <cell r="K677">
            <v>1.3310560942599203</v>
          </cell>
          <cell r="L677">
            <v>0.77040740938084518</v>
          </cell>
          <cell r="M677">
            <v>1.7946060586652066E-4</v>
          </cell>
          <cell r="N677">
            <v>1.4980369327698725E-4</v>
          </cell>
          <cell r="O677">
            <v>8.0388385394365282E-5</v>
          </cell>
        </row>
        <row r="678">
          <cell r="A678" t="str">
            <v>D-T-ELC-Bus_u_S4</v>
          </cell>
          <cell r="B678" t="str">
            <v>VAR_fout</v>
          </cell>
          <cell r="C678" t="str">
            <v>T-ELC-Bus_u_BatSTGin_S4</v>
          </cell>
          <cell r="D678">
            <v>8.2742229478718324E-5</v>
          </cell>
          <cell r="E678">
            <v>9.0216676617791192E-5</v>
          </cell>
          <cell r="F678">
            <v>1.4794022352574291E-4</v>
          </cell>
          <cell r="G678">
            <v>1.0697156669646284E-2</v>
          </cell>
          <cell r="H678">
            <v>2.8022200595490387E-3</v>
          </cell>
          <cell r="I678">
            <v>1.1565700645386038E-4</v>
          </cell>
          <cell r="J678">
            <v>1.1821963626977599E-4</v>
          </cell>
          <cell r="K678">
            <v>2.5053724422185097E-4</v>
          </cell>
          <cell r="L678">
            <v>1.8967912436281242E-4</v>
          </cell>
          <cell r="M678">
            <v>2.6437934607541401E-4</v>
          </cell>
          <cell r="N678">
            <v>2.8335034613812259E-4</v>
          </cell>
          <cell r="O678">
            <v>4.9515709168131822E-4</v>
          </cell>
        </row>
        <row r="679">
          <cell r="A679" t="str">
            <v>D-T-ELC-Bus_u_S4</v>
          </cell>
          <cell r="B679" t="str">
            <v>VAR_fin</v>
          </cell>
          <cell r="C679" t="str">
            <v>TELC</v>
          </cell>
          <cell r="D679">
            <v>8.2742229478718324E-5</v>
          </cell>
          <cell r="E679">
            <v>9.0216676617791192E-5</v>
          </cell>
          <cell r="F679">
            <v>1.4794022352574291E-4</v>
          </cell>
          <cell r="G679">
            <v>1.0697156669646284E-2</v>
          </cell>
          <cell r="H679">
            <v>2.8022200595490387E-3</v>
          </cell>
          <cell r="I679">
            <v>1.1565700645386038E-4</v>
          </cell>
          <cell r="J679">
            <v>1.1821963626977599E-4</v>
          </cell>
          <cell r="K679">
            <v>2.5053724422185097E-4</v>
          </cell>
          <cell r="L679">
            <v>1.8967912436281242E-4</v>
          </cell>
          <cell r="M679">
            <v>2.6437934607541401E-4</v>
          </cell>
          <cell r="N679">
            <v>2.8335034613812259E-4</v>
          </cell>
          <cell r="O679">
            <v>4.9515709168131822E-4</v>
          </cell>
        </row>
        <row r="680">
          <cell r="A680" t="str">
            <v>D-T-ELC-Bus_u_S4</v>
          </cell>
          <cell r="B680" t="str">
            <v>VAR_ncap</v>
          </cell>
          <cell r="C680" t="str">
            <v>-</v>
          </cell>
          <cell r="D680">
            <v>2.86559053107183E-5</v>
          </cell>
          <cell r="E680">
            <v>2.5380961787143201E-5</v>
          </cell>
          <cell r="F680">
            <v>3.57759466726227E-5</v>
          </cell>
          <cell r="G680">
            <v>1.0927471642649699E-3</v>
          </cell>
          <cell r="H680">
            <v>2.1073716165134601E-5</v>
          </cell>
          <cell r="I680">
            <v>1.9845317016821899E-5</v>
          </cell>
          <cell r="J680">
            <v>2.34162537730053E-5</v>
          </cell>
          <cell r="K680">
            <v>2.70261189626573E-5</v>
          </cell>
          <cell r="L680">
            <v>3.23244108038953E-5</v>
          </cell>
          <cell r="M680">
            <v>3.53994835451036E-5</v>
          </cell>
          <cell r="N680">
            <v>3.9834977680237501E-5</v>
          </cell>
          <cell r="O680">
            <v>5.5934782738341797E-5</v>
          </cell>
        </row>
        <row r="681">
          <cell r="A681" t="str">
            <v>D-T-ELC-Bus_u_S4</v>
          </cell>
          <cell r="B681" t="str">
            <v>VAR_cap</v>
          </cell>
          <cell r="C681" t="str">
            <v>-</v>
          </cell>
          <cell r="D681">
            <v>2.86559053107183E-5</v>
          </cell>
          <cell r="E681">
            <v>5.4036867097861498E-5</v>
          </cell>
          <cell r="F681">
            <v>8.9812813770484199E-5</v>
          </cell>
          <cell r="G681">
            <v>1.13103206242561E-3</v>
          </cell>
          <cell r="H681">
            <v>3.0446077253323801E-4</v>
          </cell>
          <cell r="I681">
            <v>3.6909824865934497E-5</v>
          </cell>
          <cell r="J681">
            <v>3.3706268866416299E-5</v>
          </cell>
          <cell r="K681">
            <v>4.2828878367226702E-5</v>
          </cell>
          <cell r="L681">
            <v>5.2099334374199699E-5</v>
          </cell>
          <cell r="M681">
            <v>4.3782318958555201E-5</v>
          </cell>
          <cell r="N681">
            <v>6.4012340310427905E-5</v>
          </cell>
          <cell r="O681">
            <v>8.2817928704793898E-5</v>
          </cell>
        </row>
        <row r="682">
          <cell r="A682" t="str">
            <v>T_C-FC-H2O-S1</v>
          </cell>
          <cell r="B682" t="str">
            <v>VAR_fout</v>
          </cell>
          <cell r="C682" t="str">
            <v>TPCAR</v>
          </cell>
          <cell r="E682">
            <v>8.5957588728128931E-6</v>
          </cell>
          <cell r="F682">
            <v>1.0439336096540614E-5</v>
          </cell>
          <cell r="G682">
            <v>1.3084301760524539E-7</v>
          </cell>
          <cell r="H682">
            <v>3.9395855803602767E-7</v>
          </cell>
          <cell r="I682">
            <v>9.4116388100473644E-7</v>
          </cell>
          <cell r="J682">
            <v>5.7550041568750092E-7</v>
          </cell>
          <cell r="K682">
            <v>3.9896014196409359E-7</v>
          </cell>
          <cell r="L682">
            <v>1.8712569065060462E-7</v>
          </cell>
          <cell r="M682">
            <v>1.3529998778530162E-7</v>
          </cell>
          <cell r="O682">
            <v>1.6307225141934823E-6</v>
          </cell>
        </row>
        <row r="683">
          <cell r="A683" t="str">
            <v>T_C-FC-H2O-S1</v>
          </cell>
          <cell r="B683" t="str">
            <v>VAR_fin</v>
          </cell>
          <cell r="C683" t="str">
            <v>TH2O</v>
          </cell>
          <cell r="E683">
            <v>7.8387713451658609E-6</v>
          </cell>
          <cell r="F683">
            <v>9.5199935069071463E-6</v>
          </cell>
          <cell r="G683">
            <v>1.1932029647353245E-7</v>
          </cell>
          <cell r="H683">
            <v>3.389377920905506E-7</v>
          </cell>
          <cell r="I683">
            <v>7.6844827708222501E-7</v>
          </cell>
          <cell r="J683">
            <v>4.4504261313530247E-7</v>
          </cell>
          <cell r="K683">
            <v>2.9278483370193251E-7</v>
          </cell>
          <cell r="L683">
            <v>1.2868930253588903E-7</v>
          </cell>
          <cell r="M683">
            <v>8.5756170915532646E-8</v>
          </cell>
          <cell r="O683">
            <v>1.0335885533477892E-6</v>
          </cell>
        </row>
        <row r="684">
          <cell r="A684" t="str">
            <v>T_C-FC-H2O-S1</v>
          </cell>
          <cell r="B684" t="str">
            <v>VAR_ncap</v>
          </cell>
          <cell r="C684" t="str">
            <v>-</v>
          </cell>
          <cell r="E684">
            <v>1.0591507764419E-6</v>
          </cell>
          <cell r="F684">
            <v>4.57192389085627E-7</v>
          </cell>
          <cell r="G684">
            <v>8.7802917221919706E-8</v>
          </cell>
          <cell r="H684">
            <v>1.2476426390171601E-7</v>
          </cell>
          <cell r="I684">
            <v>2.0523710686267599E-7</v>
          </cell>
          <cell r="J684">
            <v>1.4021825007179599E-7</v>
          </cell>
          <cell r="K684">
            <v>1.24034674572924E-7</v>
          </cell>
          <cell r="L684">
            <v>9.3999676229284299E-8</v>
          </cell>
          <cell r="M684">
            <v>9.6285871799792095E-8</v>
          </cell>
          <cell r="N684">
            <v>6.8435299138445606E-8</v>
          </cell>
          <cell r="O684">
            <v>2.7486911902736499E-7</v>
          </cell>
        </row>
        <row r="685">
          <cell r="A685" t="str">
            <v>T_C-FC-H2O-S1</v>
          </cell>
          <cell r="B685" t="str">
            <v>VAR_cap</v>
          </cell>
          <cell r="C685" t="str">
            <v>-</v>
          </cell>
          <cell r="E685">
            <v>1.04505014231023E-6</v>
          </cell>
          <cell r="F685">
            <v>1.43633856692251E-6</v>
          </cell>
          <cell r="G685">
            <v>2.2710172190870003E-7</v>
          </cell>
          <cell r="H685">
            <v>3.06347645159287E-7</v>
          </cell>
          <cell r="I685">
            <v>3.6980378916492951E-7</v>
          </cell>
          <cell r="J685">
            <v>3.2413548124903521E-7</v>
          </cell>
          <cell r="K685">
            <v>3.05968308989653E-7</v>
          </cell>
          <cell r="L685">
            <v>2.6957242231527349E-7</v>
          </cell>
          <cell r="M685">
            <v>2.3187811704113693E-7</v>
          </cell>
          <cell r="N685">
            <v>1.6564300721239663E-7</v>
          </cell>
          <cell r="O685">
            <v>4.3959028996560303E-7</v>
          </cell>
        </row>
        <row r="686">
          <cell r="A686" t="str">
            <v>T_B_c-ICEDSL-S1</v>
          </cell>
          <cell r="B686" t="str">
            <v>VAR_fout</v>
          </cell>
          <cell r="C686" t="str">
            <v>CO2_T</v>
          </cell>
          <cell r="D686">
            <v>8.3168027458109499</v>
          </cell>
          <cell r="E686">
            <v>22.657011101836872</v>
          </cell>
          <cell r="F686">
            <v>27.056217730393101</v>
          </cell>
          <cell r="G686">
            <v>0.40163785278619002</v>
          </cell>
          <cell r="J686">
            <v>8.8626234538200007E-5</v>
          </cell>
          <cell r="K686">
            <v>9.1557561774594905E-5</v>
          </cell>
        </row>
        <row r="687">
          <cell r="A687" t="str">
            <v>T_B_c-ICEDSL-S1</v>
          </cell>
          <cell r="B687" t="str">
            <v>VAR_fout</v>
          </cell>
          <cell r="C687" t="str">
            <v>TPBSc</v>
          </cell>
          <cell r="D687">
            <v>1.4060181069658432E-2</v>
          </cell>
          <cell r="E687">
            <v>3.9158037862656765E-2</v>
          </cell>
          <cell r="F687">
            <v>4.7285729798260769E-2</v>
          </cell>
          <cell r="G687">
            <v>7.0983698544141427E-4</v>
          </cell>
          <cell r="J687">
            <v>2.0640544673795491E-7</v>
          </cell>
          <cell r="K687">
            <v>2.1323234072612739E-7</v>
          </cell>
        </row>
        <row r="688">
          <cell r="A688" t="str">
            <v>T_B_c-ICEDSL-S1</v>
          </cell>
          <cell r="B688" t="str">
            <v>VAR_fin</v>
          </cell>
          <cell r="C688" t="str">
            <v>TDSL</v>
          </cell>
          <cell r="D688">
            <v>0.11346252040669769</v>
          </cell>
          <cell r="E688">
            <v>0.30909974218058528</v>
          </cell>
          <cell r="F688">
            <v>0.36911620368885573</v>
          </cell>
          <cell r="G688">
            <v>5.4793704336451553E-3</v>
          </cell>
          <cell r="J688">
            <v>1.2090891478608458E-6</v>
          </cell>
          <cell r="K688">
            <v>1.2490799696397671E-6</v>
          </cell>
        </row>
        <row r="689">
          <cell r="A689" t="str">
            <v>T_B_c-ICEDSL-S1</v>
          </cell>
          <cell r="B689" t="str">
            <v>VAR_ncap</v>
          </cell>
          <cell r="C689" t="str">
            <v>-</v>
          </cell>
          <cell r="E689">
            <v>4.9212514515643597E-4</v>
          </cell>
          <cell r="F689">
            <v>1.7695713400416399E-4</v>
          </cell>
          <cell r="G689">
            <v>2.9990849415146498E-7</v>
          </cell>
          <cell r="J689">
            <v>1.78664613327364E-8</v>
          </cell>
        </row>
        <row r="690">
          <cell r="A690" t="str">
            <v>T_B_c-ICEDSL-S1</v>
          </cell>
          <cell r="B690" t="str">
            <v>VAR_cap</v>
          </cell>
          <cell r="C690" t="str">
            <v>-</v>
          </cell>
          <cell r="D690">
            <v>3.05805288461538E-4</v>
          </cell>
          <cell r="E690">
            <v>8.5147610669489694E-4</v>
          </cell>
          <cell r="F690">
            <v>1.028433240699061E-3</v>
          </cell>
          <cell r="G690">
            <v>2.0097791792930979E-5</v>
          </cell>
          <cell r="H690">
            <v>5.9589544425980075E-9</v>
          </cell>
          <cell r="I690">
            <v>1.2437656722901981E-9</v>
          </cell>
          <cell r="J690">
            <v>1.78664613327364E-8</v>
          </cell>
          <cell r="K690">
            <v>1.78664613327364E-8</v>
          </cell>
        </row>
        <row r="691">
          <cell r="A691" t="str">
            <v>T-Plg-DSL-mix_S4</v>
          </cell>
          <cell r="B691" t="str">
            <v>VAR_fout</v>
          </cell>
          <cell r="C691" t="str">
            <v>CO2_T</v>
          </cell>
          <cell r="D691">
            <v>0.43065935189895299</v>
          </cell>
          <cell r="E691">
            <v>1.292571587001627</v>
          </cell>
          <cell r="F691">
            <v>1.2976003834918681</v>
          </cell>
          <cell r="G691">
            <v>4.1721027581642964</v>
          </cell>
          <cell r="H691">
            <v>2.2263266732399951</v>
          </cell>
          <cell r="I691">
            <v>0.98854566691136414</v>
          </cell>
          <cell r="J691">
            <v>0.4073219654878078</v>
          </cell>
          <cell r="K691">
            <v>0.2212709367804167</v>
          </cell>
          <cell r="L691">
            <v>22.349466854605293</v>
          </cell>
          <cell r="M691">
            <v>68.615736844582131</v>
          </cell>
          <cell r="N691">
            <v>62.596874490182771</v>
          </cell>
          <cell r="O691">
            <v>53.010199680052601</v>
          </cell>
        </row>
        <row r="692">
          <cell r="A692" t="str">
            <v>T-Plg-DSL-mix_S4</v>
          </cell>
          <cell r="B692" t="str">
            <v>VAR_fout</v>
          </cell>
          <cell r="C692" t="str">
            <v>T-PEVmix-ELC_DSL_S4</v>
          </cell>
          <cell r="D692">
            <v>3.0962731352943344E-3</v>
          </cell>
          <cell r="E692">
            <v>9.2930866649725725E-3</v>
          </cell>
          <cell r="F692">
            <v>9.3292417546204341E-3</v>
          </cell>
          <cell r="G692">
            <v>2.9995795123990386E-2</v>
          </cell>
          <cell r="H692">
            <v>1.600642233437341E-2</v>
          </cell>
          <cell r="I692">
            <v>7.4873029945643097E-3</v>
          </cell>
          <cell r="J692">
            <v>3.2428459417811867E-3</v>
          </cell>
          <cell r="K692">
            <v>1.854524201452193E-3</v>
          </cell>
          <cell r="L692">
            <v>0.1987248360723074</v>
          </cell>
          <cell r="M692">
            <v>0.6448843889212178</v>
          </cell>
          <cell r="N692">
            <v>0.61994837173036621</v>
          </cell>
          <cell r="O692">
            <v>0.5250554556398721</v>
          </cell>
        </row>
        <row r="693">
          <cell r="A693" t="str">
            <v>T-Plg-DSL-mix_S4</v>
          </cell>
          <cell r="B693" t="str">
            <v>VAR_fin</v>
          </cell>
          <cell r="C693" t="str">
            <v>TDSL</v>
          </cell>
          <cell r="D693">
            <v>5.8752981159475295E-3</v>
          </cell>
          <cell r="E693">
            <v>1.7633991637129972E-2</v>
          </cell>
          <cell r="F693">
            <v>1.7702597319125046E-2</v>
          </cell>
          <cell r="G693">
            <v>5.6918182239621931E-2</v>
          </cell>
          <cell r="H693">
            <v>3.0372805910504657E-2</v>
          </cell>
          <cell r="I693">
            <v>1.34862983207553E-2</v>
          </cell>
          <cell r="J693">
            <v>5.5569163095198909E-3</v>
          </cell>
          <cell r="K693">
            <v>3.0187030938665367E-3</v>
          </cell>
          <cell r="L693">
            <v>0.30490404985819003</v>
          </cell>
          <cell r="M693">
            <v>0.93609463635173451</v>
          </cell>
          <cell r="N693">
            <v>0.85398191664642298</v>
          </cell>
          <cell r="O693">
            <v>0.72319508431176827</v>
          </cell>
        </row>
        <row r="694">
          <cell r="A694" t="str">
            <v>T_C-FC-H2O-S2</v>
          </cell>
          <cell r="B694" t="str">
            <v>VAR_fout</v>
          </cell>
          <cell r="C694" t="str">
            <v>TPCAR</v>
          </cell>
          <cell r="D694">
            <v>7.2418432476544997E-5</v>
          </cell>
          <cell r="E694">
            <v>8.6469416095283312E-5</v>
          </cell>
          <cell r="F694">
            <v>8.3977218471557128E-5</v>
          </cell>
          <cell r="G694">
            <v>1.3566880509665698E-6</v>
          </cell>
          <cell r="H694">
            <v>1.3452552809415288E-6</v>
          </cell>
          <cell r="I694">
            <v>1.1616604532012519E-6</v>
          </cell>
          <cell r="J694">
            <v>1.2322983459577637E-6</v>
          </cell>
          <cell r="K694">
            <v>1.2601769217489002E-6</v>
          </cell>
          <cell r="L694">
            <v>1.1601064333098489E-6</v>
          </cell>
          <cell r="M694">
            <v>1.4327662647300811E-6</v>
          </cell>
          <cell r="N694">
            <v>1.1775403795852225E-6</v>
          </cell>
          <cell r="O694">
            <v>4.1289109412299425E-6</v>
          </cell>
        </row>
        <row r="695">
          <cell r="A695" t="str">
            <v>T_C-FC-H2O-S2</v>
          </cell>
          <cell r="B695" t="str">
            <v>VAR_fin</v>
          </cell>
          <cell r="C695" t="str">
            <v>TH2O</v>
          </cell>
          <cell r="D695">
            <v>8.1232554739503287E-5</v>
          </cell>
          <cell r="E695">
            <v>9.6993698096516803E-5</v>
          </cell>
          <cell r="F695">
            <v>9.4198172524259088E-5</v>
          </cell>
          <cell r="G695">
            <v>1.5218119558203106E-6</v>
          </cell>
          <cell r="H695">
            <v>1.459866242963101E-6</v>
          </cell>
          <cell r="I695">
            <v>1.1728944385890252E-6</v>
          </cell>
          <cell r="J695">
            <v>1.1822952357150477E-6</v>
          </cell>
          <cell r="K695">
            <v>1.1508163073444038E-6</v>
          </cell>
          <cell r="L695">
            <v>9.878102118200816E-7</v>
          </cell>
          <cell r="M695">
            <v>1.1408218342844749E-6</v>
          </cell>
          <cell r="N695">
            <v>9.1492758020179375E-7</v>
          </cell>
          <cell r="O695">
            <v>3.1741020313115735E-6</v>
          </cell>
        </row>
        <row r="696">
          <cell r="A696" t="str">
            <v>T_C-FC-H2O-S2</v>
          </cell>
          <cell r="B696" t="str">
            <v>VAR_ncap</v>
          </cell>
          <cell r="C696" t="str">
            <v>-</v>
          </cell>
          <cell r="E696">
            <v>5.1079986663748704E-7</v>
          </cell>
          <cell r="F696">
            <v>2.3597233714973999E-7</v>
          </cell>
          <cell r="G696">
            <v>7.8102996224484199E-8</v>
          </cell>
          <cell r="H696">
            <v>9.9668249049527505E-8</v>
          </cell>
          <cell r="I696">
            <v>1.3671351476962401E-7</v>
          </cell>
          <cell r="J696">
            <v>1.2018295433604701E-7</v>
          </cell>
          <cell r="K696">
            <v>1.10754285643532E-7</v>
          </cell>
          <cell r="L696">
            <v>9.7227513133403106E-8</v>
          </cell>
          <cell r="M696">
            <v>1.1347190291842601E-7</v>
          </cell>
          <cell r="N696">
            <v>1.00355282198571E-7</v>
          </cell>
          <cell r="O696">
            <v>2.5261033314209801E-7</v>
          </cell>
        </row>
        <row r="697">
          <cell r="A697" t="str">
            <v>T_C-FC-H2O-S2</v>
          </cell>
          <cell r="B697" t="str">
            <v>VAR_cap</v>
          </cell>
          <cell r="C697" t="str">
            <v>-</v>
          </cell>
          <cell r="D697">
            <v>6.2974983536469262E-6</v>
          </cell>
          <cell r="E697">
            <v>6.8373328442573886E-6</v>
          </cell>
          <cell r="F697">
            <v>7.0413153781292821E-6</v>
          </cell>
          <cell r="G697">
            <v>3.0895897883161269E-7</v>
          </cell>
          <cell r="H697">
            <v>2.8830839737194797E-7</v>
          </cell>
          <cell r="I697">
            <v>2.7271882092945855E-7</v>
          </cell>
          <cell r="J697">
            <v>2.7483630881085203E-7</v>
          </cell>
          <cell r="K697">
            <v>2.6747337094917522E-7</v>
          </cell>
          <cell r="L697">
            <v>2.67700078380143E-7</v>
          </cell>
          <cell r="M697">
            <v>2.6259587458145339E-7</v>
          </cell>
          <cell r="N697">
            <v>2.4684921263031201E-7</v>
          </cell>
          <cell r="O697">
            <v>4.6643751825909497E-7</v>
          </cell>
        </row>
        <row r="698">
          <cell r="A698" t="str">
            <v>T_B_c-ICEDSL-S2</v>
          </cell>
          <cell r="B698" t="str">
            <v>VAR_fout</v>
          </cell>
          <cell r="C698" t="str">
            <v>CO2_T</v>
          </cell>
          <cell r="D698">
            <v>38.083869175408402</v>
          </cell>
          <cell r="E698">
            <v>29.290946840841521</v>
          </cell>
          <cell r="F698">
            <v>36.208052815806717</v>
          </cell>
        </row>
        <row r="699">
          <cell r="A699" t="str">
            <v>T_B_c-ICEDSL-S2</v>
          </cell>
          <cell r="B699" t="str">
            <v>VAR_fout</v>
          </cell>
          <cell r="C699" t="str">
            <v>TPBSc</v>
          </cell>
          <cell r="D699">
            <v>4.5443900365168259E-2</v>
          </cell>
          <cell r="E699">
            <v>3.5089266018721137E-2</v>
          </cell>
          <cell r="F699">
            <v>4.3346034784642905E-2</v>
          </cell>
        </row>
        <row r="700">
          <cell r="A700" t="str">
            <v>T_B_c-ICEDSL-S2</v>
          </cell>
          <cell r="B700" t="str">
            <v>VAR_fin</v>
          </cell>
          <cell r="C700" t="str">
            <v>TDSL</v>
          </cell>
          <cell r="D700">
            <v>0.51956165314336133</v>
          </cell>
          <cell r="E700">
            <v>0.39960364039347213</v>
          </cell>
          <cell r="F700">
            <v>0.49397070690050104</v>
          </cell>
        </row>
        <row r="701">
          <cell r="A701" t="str">
            <v>T_B_c-ICEDSL-S2</v>
          </cell>
          <cell r="B701" t="str">
            <v>VAR_ncap</v>
          </cell>
          <cell r="C701" t="str">
            <v>-</v>
          </cell>
          <cell r="E701">
            <v>2.6941744627401901E-7</v>
          </cell>
          <cell r="F701">
            <v>5.7619779047458601E-7</v>
          </cell>
        </row>
        <row r="702">
          <cell r="A702" t="str">
            <v>T_B_c-ICEDSL-S2</v>
          </cell>
          <cell r="B702" t="str">
            <v>VAR_cap</v>
          </cell>
          <cell r="C702" t="str">
            <v>-</v>
          </cell>
          <cell r="D702">
            <v>9.8784375000000001E-4</v>
          </cell>
          <cell r="E702">
            <v>9.414573732275419E-4</v>
          </cell>
          <cell r="F702">
            <v>9.4205250834264562E-4</v>
          </cell>
          <cell r="G702">
            <v>4.5721405378634609E-8</v>
          </cell>
          <cell r="H702">
            <v>5.7531312313599927E-10</v>
          </cell>
        </row>
        <row r="703">
          <cell r="A703" t="str">
            <v>T_TW-FCLH2O-S1</v>
          </cell>
          <cell r="B703" t="str">
            <v>VAR_fout</v>
          </cell>
          <cell r="C703" t="str">
            <v>TPTWL</v>
          </cell>
          <cell r="G703">
            <v>5.3392393305899581E-5</v>
          </cell>
          <cell r="H703">
            <v>1.5273682148323966E-4</v>
          </cell>
          <cell r="I703">
            <v>2.6003772942100219E-4</v>
          </cell>
          <cell r="J703">
            <v>5.0336147398965918E-4</v>
          </cell>
          <cell r="K703">
            <v>7.8695339225020786E-4</v>
          </cell>
          <cell r="L703">
            <v>1.0159517994231535E-3</v>
          </cell>
          <cell r="M703">
            <v>1.2068525267026993E-3</v>
          </cell>
          <cell r="N703">
            <v>1.1186728332929601E-3</v>
          </cell>
          <cell r="O703">
            <v>1.689804557491175E-3</v>
          </cell>
        </row>
        <row r="704">
          <cell r="A704" t="str">
            <v>T_TW-FCLH2O-S1</v>
          </cell>
          <cell r="B704" t="str">
            <v>VAR_fin</v>
          </cell>
          <cell r="C704" t="str">
            <v>TH2O</v>
          </cell>
          <cell r="G704">
            <v>1.1509169177890812E-5</v>
          </cell>
          <cell r="H704">
            <v>3.2582195704295083E-5</v>
          </cell>
          <cell r="I704">
            <v>5.4713305614316781E-5</v>
          </cell>
          <cell r="J704">
            <v>1.0432705308467269E-4</v>
          </cell>
          <cell r="K704">
            <v>1.6057222575050674E-4</v>
          </cell>
          <cell r="L704">
            <v>2.0615239315455346E-4</v>
          </cell>
          <cell r="M704">
            <v>2.4442051554802687E-4</v>
          </cell>
          <cell r="N704">
            <v>2.2656172530879123E-4</v>
          </cell>
          <cell r="O704">
            <v>3.4223145908791284E-4</v>
          </cell>
        </row>
        <row r="705">
          <cell r="A705" t="str">
            <v>T_TW-FCLH2O-S1</v>
          </cell>
          <cell r="B705" t="str">
            <v>VAR_ncap</v>
          </cell>
          <cell r="C705" t="str">
            <v>-</v>
          </cell>
          <cell r="G705">
            <v>2.01925843594334E-5</v>
          </cell>
          <cell r="H705">
            <v>3.8487962346386999E-5</v>
          </cell>
          <cell r="I705">
            <v>5.6129737817548998E-5</v>
          </cell>
          <cell r="J705">
            <v>1.1118167821611E-4</v>
          </cell>
          <cell r="K705">
            <v>1.78528432375595E-4</v>
          </cell>
          <cell r="L705">
            <v>1.76334225359906E-4</v>
          </cell>
          <cell r="M705">
            <v>2.1122294421143699E-4</v>
          </cell>
          <cell r="N705">
            <v>2.0385912859988901E-4</v>
          </cell>
          <cell r="O705">
            <v>3.25904021962396E-4</v>
          </cell>
        </row>
        <row r="706">
          <cell r="A706" t="str">
            <v>T_TW-FCLH2O-S1</v>
          </cell>
          <cell r="B706" t="str">
            <v>VAR_cap</v>
          </cell>
          <cell r="C706" t="str">
            <v>-</v>
          </cell>
          <cell r="G706">
            <v>2.01925843594334E-5</v>
          </cell>
          <cell r="H706">
            <v>5.8660488477485035E-5</v>
          </cell>
          <cell r="I706">
            <v>9.8824008172532801E-5</v>
          </cell>
          <cell r="J706">
            <v>1.8722205197150278E-4</v>
          </cell>
          <cell r="K706">
            <v>3.0880851397027936E-4</v>
          </cell>
          <cell r="L706">
            <v>4.0479476772922626E-4</v>
          </cell>
          <cell r="M706">
            <v>4.7885082403594534E-4</v>
          </cell>
          <cell r="N706">
            <v>4.462282341453315E-4</v>
          </cell>
          <cell r="O706">
            <v>6.7196909618907549E-4</v>
          </cell>
        </row>
        <row r="707">
          <cell r="A707" t="str">
            <v>D-T-ELC-TW_Bat_S1</v>
          </cell>
          <cell r="B707" t="str">
            <v>VAR_fout</v>
          </cell>
          <cell r="C707" t="str">
            <v>T-ELC-TWSTGin_S1</v>
          </cell>
          <cell r="D707">
            <v>1.5559185393296947E-3</v>
          </cell>
          <cell r="E707">
            <v>2.0895026578670334E-3</v>
          </cell>
          <cell r="F707">
            <v>2.0982355244390321E-3</v>
          </cell>
          <cell r="G707">
            <v>2.0474022782071173E-3</v>
          </cell>
          <cell r="H707">
            <v>1.5954748449185183E-3</v>
          </cell>
          <cell r="I707">
            <v>1.4614428789657458E-3</v>
          </cell>
          <cell r="J707">
            <v>2.706927646299154E-3</v>
          </cell>
          <cell r="K707">
            <v>9.3658503387922656E-2</v>
          </cell>
          <cell r="L707">
            <v>0.13189360144195014</v>
          </cell>
          <cell r="M707">
            <v>0.15485558121444701</v>
          </cell>
          <cell r="N707">
            <v>0.15153745773294566</v>
          </cell>
          <cell r="O707">
            <v>0.15017722096886385</v>
          </cell>
        </row>
        <row r="708">
          <cell r="A708" t="str">
            <v>D-T-ELC-TW_Bat_S1</v>
          </cell>
          <cell r="B708" t="str">
            <v>VAR_fin</v>
          </cell>
          <cell r="C708" t="str">
            <v>TELC</v>
          </cell>
          <cell r="D708">
            <v>1.5559185393296947E-3</v>
          </cell>
          <cell r="E708">
            <v>2.0895026578670334E-3</v>
          </cell>
          <cell r="F708">
            <v>2.0982355244390321E-3</v>
          </cell>
          <cell r="G708">
            <v>2.0474022782071173E-3</v>
          </cell>
          <cell r="H708">
            <v>1.5954748449185183E-3</v>
          </cell>
          <cell r="I708">
            <v>1.4614428789657458E-3</v>
          </cell>
          <cell r="J708">
            <v>2.706927646299154E-3</v>
          </cell>
          <cell r="K708">
            <v>9.3658503387922656E-2</v>
          </cell>
          <cell r="L708">
            <v>0.13189360144195014</v>
          </cell>
          <cell r="M708">
            <v>0.15485558121444701</v>
          </cell>
          <cell r="N708">
            <v>0.15153745773294566</v>
          </cell>
          <cell r="O708">
            <v>0.15017722096886385</v>
          </cell>
        </row>
        <row r="709">
          <cell r="A709" t="str">
            <v>D-T-ELC-TW_Bat_S1</v>
          </cell>
          <cell r="B709" t="str">
            <v>VAR_ncap</v>
          </cell>
          <cell r="C709" t="str">
            <v>-</v>
          </cell>
          <cell r="D709">
            <v>1.6928209828892901E-4</v>
          </cell>
          <cell r="E709">
            <v>5.2521229833072401E-5</v>
          </cell>
          <cell r="F709">
            <v>1.1820006559564E-6</v>
          </cell>
          <cell r="G709">
            <v>4.5828092765967301E-5</v>
          </cell>
          <cell r="H709">
            <v>1.2239254433644899E-4</v>
          </cell>
          <cell r="I709">
            <v>2.26915890469009E-5</v>
          </cell>
          <cell r="J709">
            <v>2.00126430546359E-4</v>
          </cell>
          <cell r="K709">
            <v>9.69235408375675E-3</v>
          </cell>
          <cell r="L709">
            <v>4.1589156249927303E-3</v>
          </cell>
          <cell r="M709">
            <v>7.2438796224930197E-3</v>
          </cell>
          <cell r="N709">
            <v>8.0372822457074992E-3</v>
          </cell>
          <cell r="O709">
            <v>2.9487634919841202E-3</v>
          </cell>
        </row>
        <row r="710">
          <cell r="A710" t="str">
            <v>D-T-ELC-TW_Bat_S1</v>
          </cell>
          <cell r="B710" t="str">
            <v>VAR_cap</v>
          </cell>
          <cell r="C710" t="str">
            <v>-</v>
          </cell>
          <cell r="D710">
            <v>1.6928209828892901E-4</v>
          </cell>
          <cell r="E710">
            <v>2.21803328122002E-4</v>
          </cell>
          <cell r="F710">
            <v>2.2298532877795799E-4</v>
          </cell>
          <cell r="G710">
            <v>2.1643566255716799E-4</v>
          </cell>
          <cell r="H710">
            <v>1.6882622780872201E-4</v>
          </cell>
          <cell r="I710">
            <v>1.5470789253244299E-4</v>
          </cell>
          <cell r="J710">
            <v>2.8627989966680499E-4</v>
          </cell>
          <cell r="K710">
            <v>9.9002318984344508E-3</v>
          </cell>
          <cell r="L710">
            <v>1.39412887103069E-2</v>
          </cell>
          <cell r="M710">
            <v>1.63686127584729E-2</v>
          </cell>
          <cell r="N710">
            <v>1.6017797002379701E-2</v>
          </cell>
          <cell r="O710">
            <v>1.5874670875581399E-2</v>
          </cell>
        </row>
        <row r="711">
          <cell r="A711" t="str">
            <v>T_C-FC-H2O-S3</v>
          </cell>
          <cell r="B711" t="str">
            <v>VAR_fout</v>
          </cell>
          <cell r="C711" t="str">
            <v>TPCAR</v>
          </cell>
          <cell r="D711">
            <v>6.4266713439339819E-4</v>
          </cell>
          <cell r="E711">
            <v>1.5576055322496969E-3</v>
          </cell>
          <cell r="F711">
            <v>1.4764653299382288E-3</v>
          </cell>
          <cell r="G711">
            <v>1.9856688781706414E-6</v>
          </cell>
          <cell r="H711">
            <v>1.3682038482344431E-6</v>
          </cell>
          <cell r="I711">
            <v>9.3972592500727178E-7</v>
          </cell>
          <cell r="J711">
            <v>1.2357731344279304E-6</v>
          </cell>
          <cell r="K711">
            <v>1.3216174777593305E-6</v>
          </cell>
          <cell r="L711">
            <v>1.3851400340759306E-6</v>
          </cell>
          <cell r="M711">
            <v>1.7744297991427773E-6</v>
          </cell>
          <cell r="N711">
            <v>2.2941595581179422E-6</v>
          </cell>
          <cell r="O711">
            <v>4.8923846249200024E-6</v>
          </cell>
        </row>
        <row r="712">
          <cell r="A712" t="str">
            <v>T_C-FC-H2O-S3</v>
          </cell>
          <cell r="B712" t="str">
            <v>VAR_fin</v>
          </cell>
          <cell r="C712" t="str">
            <v>TH2O</v>
          </cell>
          <cell r="D712">
            <v>7.7429302017083972E-4</v>
          </cell>
          <cell r="E712">
            <v>1.8766217023666312E-3</v>
          </cell>
          <cell r="F712">
            <v>1.7788630199278349E-3</v>
          </cell>
          <cell r="G712">
            <v>2.392357521423899E-6</v>
          </cell>
          <cell r="H712">
            <v>1.5968694817925332E-6</v>
          </cell>
          <cell r="I712">
            <v>1.0145305345957365E-6</v>
          </cell>
          <cell r="J712">
            <v>1.2721995008820785E-6</v>
          </cell>
          <cell r="K712">
            <v>1.2921319540977039E-6</v>
          </cell>
          <cell r="L712">
            <v>1.2624801006259986E-6</v>
          </cell>
          <cell r="M712">
            <v>1.5189646063394342E-6</v>
          </cell>
          <cell r="N712">
            <v>1.9077624652179186E-6</v>
          </cell>
          <cell r="O712">
            <v>4.0254488868808822E-6</v>
          </cell>
        </row>
        <row r="713">
          <cell r="A713" t="str">
            <v>T_C-FC-H2O-S3</v>
          </cell>
          <cell r="B713" t="str">
            <v>VAR_ncap</v>
          </cell>
          <cell r="C713" t="str">
            <v>-</v>
          </cell>
          <cell r="E713">
            <v>4.2864620916797497E-7</v>
          </cell>
          <cell r="F713">
            <v>1.86671252309533E-7</v>
          </cell>
          <cell r="G713">
            <v>6.2820656317536095E-8</v>
          </cell>
          <cell r="H713">
            <v>8.7302905835406504E-8</v>
          </cell>
          <cell r="I713">
            <v>1.17599696423746E-7</v>
          </cell>
          <cell r="J713">
            <v>1.06915586624858E-7</v>
          </cell>
          <cell r="K713">
            <v>9.9975036197093203E-8</v>
          </cell>
          <cell r="L713">
            <v>1.00534589122011E-7</v>
          </cell>
          <cell r="M713">
            <v>1.13382770217538E-7</v>
          </cell>
          <cell r="N713">
            <v>1.2192356757155E-7</v>
          </cell>
          <cell r="O713">
            <v>2.5709094960089601E-7</v>
          </cell>
        </row>
        <row r="714">
          <cell r="A714" t="str">
            <v>T_C-FC-H2O-S3</v>
          </cell>
          <cell r="B714" t="str">
            <v>VAR_cap</v>
          </cell>
          <cell r="C714" t="str">
            <v>-</v>
          </cell>
          <cell r="D714">
            <v>5.3616688678280882E-5</v>
          </cell>
          <cell r="E714">
            <v>1.0848057068250489E-4</v>
          </cell>
          <cell r="F714">
            <v>1.0345323631732626E-4</v>
          </cell>
          <cell r="G714">
            <v>4.1637834285998868E-7</v>
          </cell>
          <cell r="H714">
            <v>3.0700593618003698E-7</v>
          </cell>
          <cell r="I714">
            <v>2.3703839660948501E-7</v>
          </cell>
          <cell r="J714">
            <v>2.5228667238978401E-7</v>
          </cell>
          <cell r="K714">
            <v>2.57410028654636E-7</v>
          </cell>
          <cell r="L714">
            <v>2.5315234305979199E-7</v>
          </cell>
          <cell r="M714">
            <v>2.5678599073124478E-7</v>
          </cell>
          <cell r="N714">
            <v>2.9013191350748721E-7</v>
          </cell>
          <cell r="O714">
            <v>4.9239728738998397E-7</v>
          </cell>
        </row>
        <row r="715">
          <cell r="A715" t="str">
            <v>T_B_c-ICEDSL-S3</v>
          </cell>
          <cell r="B715" t="str">
            <v>VAR_fout</v>
          </cell>
          <cell r="C715" t="str">
            <v>CO2_T</v>
          </cell>
          <cell r="D715">
            <v>11.77602891536316</v>
          </cell>
          <cell r="E715">
            <v>9.444330549245004</v>
          </cell>
          <cell r="F715">
            <v>11.668648836017013</v>
          </cell>
        </row>
        <row r="716">
          <cell r="A716" t="str">
            <v>T_B_c-ICEDSL-S3</v>
          </cell>
          <cell r="B716" t="str">
            <v>VAR_fout</v>
          </cell>
          <cell r="C716" t="str">
            <v>TPBSc</v>
          </cell>
          <cell r="D716">
            <v>9.3098951869200926E-3</v>
          </cell>
          <cell r="E716">
            <v>7.4957423018123014E-3</v>
          </cell>
          <cell r="F716">
            <v>9.2551380523992095E-3</v>
          </cell>
        </row>
        <row r="717">
          <cell r="A717" t="str">
            <v>T_B_c-ICEDSL-S3</v>
          </cell>
          <cell r="B717" t="str">
            <v>VAR_fin</v>
          </cell>
          <cell r="C717" t="str">
            <v>TDSL</v>
          </cell>
          <cell r="D717">
            <v>0.16065523759022052</v>
          </cell>
          <cell r="E717">
            <v>0.12884489153130985</v>
          </cell>
          <cell r="F717">
            <v>0.15919029789927719</v>
          </cell>
        </row>
        <row r="718">
          <cell r="A718" t="str">
            <v>T_B_c-ICEDSL-S3</v>
          </cell>
          <cell r="B718" t="str">
            <v>VAR_ncap</v>
          </cell>
          <cell r="C718" t="str">
            <v>-</v>
          </cell>
          <cell r="E718">
            <v>1.1932786379774299E-7</v>
          </cell>
          <cell r="F718">
            <v>1.42658765363178E-7</v>
          </cell>
        </row>
        <row r="719">
          <cell r="A719" t="str">
            <v>T_B_c-ICEDSL-S3</v>
          </cell>
          <cell r="B719" t="str">
            <v>VAR_cap</v>
          </cell>
          <cell r="C719" t="str">
            <v>-</v>
          </cell>
          <cell r="D719">
            <v>2.0272062437167113E-4</v>
          </cell>
          <cell r="E719">
            <v>2.0106851951767402E-4</v>
          </cell>
          <cell r="F719">
            <v>2.0121430934348579E-4</v>
          </cell>
          <cell r="G719">
            <v>1.987782016299542E-9</v>
          </cell>
        </row>
        <row r="720">
          <cell r="A720" t="str">
            <v>T_TW-FCLH2O-S2</v>
          </cell>
          <cell r="B720" t="str">
            <v>VAR_fout</v>
          </cell>
          <cell r="C720" t="str">
            <v>TPTWL</v>
          </cell>
          <cell r="G720">
            <v>2.7090796754511759E-5</v>
          </cell>
          <cell r="H720">
            <v>7.1432232359932676E-5</v>
          </cell>
          <cell r="I720">
            <v>1.1932425865524295E-4</v>
          </cell>
          <cell r="J720">
            <v>1.7899771010096213E-4</v>
          </cell>
          <cell r="K720">
            <v>2.4963822141002161E-4</v>
          </cell>
          <cell r="L720">
            <v>2.8328243296738763E-4</v>
          </cell>
          <cell r="M720">
            <v>3.7252223606008616E-4</v>
          </cell>
          <cell r="N720">
            <v>3.5630192282070115E-4</v>
          </cell>
          <cell r="O720">
            <v>5.3616743672528196E-4</v>
          </cell>
        </row>
        <row r="721">
          <cell r="A721" t="str">
            <v>T_TW-FCLH2O-S2</v>
          </cell>
          <cell r="B721" t="str">
            <v>VAR_fin</v>
          </cell>
          <cell r="C721" t="str">
            <v>TH2O</v>
          </cell>
          <cell r="G721">
            <v>1.0030333830714844E-5</v>
          </cell>
          <cell r="H721">
            <v>2.6203823563375407E-5</v>
          </cell>
          <cell r="I721">
            <v>4.3307769097401959E-5</v>
          </cell>
          <cell r="J721">
            <v>6.4117681320492004E-5</v>
          </cell>
          <cell r="K721">
            <v>8.8194584934662978E-5</v>
          </cell>
          <cell r="L721">
            <v>9.9244722415349926E-5</v>
          </cell>
          <cell r="M721">
            <v>1.3012003460320792E-4</v>
          </cell>
          <cell r="N721">
            <v>1.2445436550837508E-4</v>
          </cell>
          <cell r="O721">
            <v>1.8728043232445844E-4</v>
          </cell>
        </row>
        <row r="722">
          <cell r="A722" t="str">
            <v>T_TW-FCLH2O-S2</v>
          </cell>
          <cell r="B722" t="str">
            <v>VAR_ncap</v>
          </cell>
          <cell r="C722" t="str">
            <v>-</v>
          </cell>
          <cell r="G722">
            <v>1.03053873744233E-5</v>
          </cell>
          <cell r="H722">
            <v>1.7249750979792899E-5</v>
          </cell>
          <cell r="I722">
            <v>2.2452569212117298E-5</v>
          </cell>
          <cell r="J722">
            <v>3.1669501090038798E-5</v>
          </cell>
          <cell r="K722">
            <v>4.3196340242762998E-5</v>
          </cell>
          <cell r="L722">
            <v>4.5532004434926097E-5</v>
          </cell>
          <cell r="M722">
            <v>5.8044992257698697E-5</v>
          </cell>
          <cell r="N722">
            <v>5.9367195560177199E-5</v>
          </cell>
          <cell r="O722">
            <v>9.4502100221282104E-5</v>
          </cell>
        </row>
        <row r="723">
          <cell r="A723" t="str">
            <v>T_TW-FCLH2O-S2</v>
          </cell>
          <cell r="B723" t="str">
            <v>VAR_cap</v>
          </cell>
          <cell r="C723" t="str">
            <v>-</v>
          </cell>
          <cell r="G723">
            <v>1.03053873744233E-5</v>
          </cell>
          <cell r="H723">
            <v>2.7542319324085008E-5</v>
          </cell>
          <cell r="I723">
            <v>4.6010554574537105E-5</v>
          </cell>
          <cell r="J723">
            <v>6.863650240149802E-5</v>
          </cell>
          <cell r="K723">
            <v>9.7254507386853236E-5</v>
          </cell>
          <cell r="L723">
            <v>1.1184260382967935E-4</v>
          </cell>
          <cell r="M723">
            <v>1.4662992808469317E-4</v>
          </cell>
          <cell r="N723">
            <v>1.4095582421544102E-4</v>
          </cell>
          <cell r="O723">
            <v>2.1173614452758125E-4</v>
          </cell>
        </row>
        <row r="724">
          <cell r="A724" t="str">
            <v>D-T-ELC-TW_Bat_S2</v>
          </cell>
          <cell r="B724" t="str">
            <v>VAR_fout</v>
          </cell>
          <cell r="C724" t="str">
            <v>T-ELC-TWSTGin_S2</v>
          </cell>
          <cell r="D724">
            <v>3.5515251881993245E-4</v>
          </cell>
          <cell r="E724">
            <v>4.3229219684040587E-4</v>
          </cell>
          <cell r="F724">
            <v>4.3501412022484284E-4</v>
          </cell>
          <cell r="G724">
            <v>1.2708025232279836E-3</v>
          </cell>
          <cell r="H724">
            <v>1.8316598859072495E-3</v>
          </cell>
          <cell r="I724">
            <v>1.6979056619612872E-3</v>
          </cell>
          <cell r="J724">
            <v>1.6651889842723196E-3</v>
          </cell>
          <cell r="K724">
            <v>3.212057919951323E-3</v>
          </cell>
          <cell r="L724">
            <v>2.8764826677958981E-3</v>
          </cell>
          <cell r="M724">
            <v>4.7575388517539239E-3</v>
          </cell>
          <cell r="N724">
            <v>3.6491636230213784E-3</v>
          </cell>
          <cell r="O724">
            <v>7.8399983762327333E-3</v>
          </cell>
        </row>
        <row r="725">
          <cell r="A725" t="str">
            <v>D-T-ELC-TW_Bat_S2</v>
          </cell>
          <cell r="B725" t="str">
            <v>VAR_fin</v>
          </cell>
          <cell r="C725" t="str">
            <v>TELC</v>
          </cell>
          <cell r="D725">
            <v>3.5515251881993245E-4</v>
          </cell>
          <cell r="E725">
            <v>4.3229219684040587E-4</v>
          </cell>
          <cell r="F725">
            <v>4.3501412022484284E-4</v>
          </cell>
          <cell r="G725">
            <v>1.2708025232279836E-3</v>
          </cell>
          <cell r="H725">
            <v>1.8316598859072495E-3</v>
          </cell>
          <cell r="I725">
            <v>1.6979056619612872E-3</v>
          </cell>
          <cell r="J725">
            <v>1.6651889842723196E-3</v>
          </cell>
          <cell r="K725">
            <v>3.212057919951323E-3</v>
          </cell>
          <cell r="L725">
            <v>2.8764826677958981E-3</v>
          </cell>
          <cell r="M725">
            <v>4.7575388517539239E-3</v>
          </cell>
          <cell r="N725">
            <v>3.6491636230213784E-3</v>
          </cell>
          <cell r="O725">
            <v>7.8399983762327333E-3</v>
          </cell>
        </row>
        <row r="726">
          <cell r="A726" t="str">
            <v>D-T-ELC-TW_Bat_S2</v>
          </cell>
          <cell r="B726" t="str">
            <v>VAR_ncap</v>
          </cell>
          <cell r="C726" t="str">
            <v>-</v>
          </cell>
          <cell r="D726">
            <v>5.0526903108425801E-5</v>
          </cell>
          <cell r="E726">
            <v>3.2122989018271702E-7</v>
          </cell>
          <cell r="F726">
            <v>1.60030600486208E-6</v>
          </cell>
          <cell r="G726">
            <v>8.1912096575474503E-5</v>
          </cell>
          <cell r="H726">
            <v>1.10194822710113E-4</v>
          </cell>
          <cell r="I726">
            <v>1.9219777784119001E-5</v>
          </cell>
          <cell r="J726">
            <v>6.4025598238017295E-5</v>
          </cell>
          <cell r="K726">
            <v>2.5679168010046702E-4</v>
          </cell>
          <cell r="L726">
            <v>7.90968750666752E-7</v>
          </cell>
          <cell r="M726">
            <v>2.45940331066952E-4</v>
          </cell>
          <cell r="N726">
            <v>1.3982850529128799E-4</v>
          </cell>
          <cell r="O726">
            <v>4.44147864402479E-4</v>
          </cell>
        </row>
        <row r="727">
          <cell r="A727" t="str">
            <v>D-T-ELC-TW_Bat_S2</v>
          </cell>
          <cell r="B727" t="str">
            <v>VAR_cap</v>
          </cell>
          <cell r="C727" t="str">
            <v>-</v>
          </cell>
          <cell r="D727">
            <v>5.0526903108425801E-5</v>
          </cell>
          <cell r="E727">
            <v>5.0848132998608503E-5</v>
          </cell>
          <cell r="F727">
            <v>5.2448439003470603E-5</v>
          </cell>
          <cell r="G727">
            <v>1.34360535578945E-4</v>
          </cell>
          <cell r="H727">
            <v>1.9379053128837199E-4</v>
          </cell>
          <cell r="I727">
            <v>1.7977007069544101E-4</v>
          </cell>
          <cell r="J727">
            <v>1.7618920256952701E-4</v>
          </cell>
          <cell r="K727">
            <v>3.4003705612260402E-4</v>
          </cell>
          <cell r="L727">
            <v>3.0442997137825002E-4</v>
          </cell>
          <cell r="M727">
            <v>5.0352297991808597E-4</v>
          </cell>
          <cell r="N727">
            <v>3.86178962352996E-4</v>
          </cell>
          <cell r="O727">
            <v>8.2991670076071897E-4</v>
          </cell>
        </row>
        <row r="728">
          <cell r="A728" t="str">
            <v>T_C-FC-H2O-S4</v>
          </cell>
          <cell r="B728" t="str">
            <v>VAR_fout</v>
          </cell>
          <cell r="C728" t="str">
            <v>TPCAR</v>
          </cell>
          <cell r="E728">
            <v>6.0815697604423798E-6</v>
          </cell>
          <cell r="F728">
            <v>7.3757628980081998E-6</v>
          </cell>
          <cell r="G728">
            <v>1.1487217242938499E-6</v>
          </cell>
          <cell r="H728">
            <v>1.1578529811372697E-6</v>
          </cell>
          <cell r="I728">
            <v>1.1173912430607697E-6</v>
          </cell>
          <cell r="J728">
            <v>1.1653109333619489E-6</v>
          </cell>
          <cell r="K728">
            <v>1.1786923404555625E-6</v>
          </cell>
          <cell r="L728">
            <v>9.7133330498001016E-7</v>
          </cell>
          <cell r="M728">
            <v>1.2197652775261136E-6</v>
          </cell>
          <cell r="N728">
            <v>7.6449946208172026E-7</v>
          </cell>
          <cell r="O728">
            <v>3.7411173701200493E-6</v>
          </cell>
        </row>
        <row r="729">
          <cell r="A729" t="str">
            <v>T_C-FC-H2O-S4</v>
          </cell>
          <cell r="B729" t="str">
            <v>VAR_fin</v>
          </cell>
          <cell r="C729" t="str">
            <v>TH2O</v>
          </cell>
          <cell r="E729">
            <v>7.2680600627285552E-6</v>
          </cell>
          <cell r="F729">
            <v>8.8147451830378943E-6</v>
          </cell>
          <cell r="G729">
            <v>1.3728328073838464E-6</v>
          </cell>
          <cell r="H729">
            <v>1.3347553686151877E-6</v>
          </cell>
          <cell r="I729">
            <v>1.2077208308912733E-6</v>
          </cell>
          <cell r="J729">
            <v>1.2010252818062917E-6</v>
          </cell>
          <cell r="K729">
            <v>1.161838485350235E-6</v>
          </cell>
          <cell r="L729">
            <v>8.9787786598322026E-7</v>
          </cell>
          <cell r="M729">
            <v>1.052456392275272E-6</v>
          </cell>
          <cell r="N729">
            <v>6.4323623087898183E-7</v>
          </cell>
          <cell r="O729">
            <v>3.1313326100154583E-6</v>
          </cell>
        </row>
        <row r="730">
          <cell r="A730" t="str">
            <v>T_C-FC-H2O-S4</v>
          </cell>
          <cell r="B730" t="str">
            <v>VAR_ncap</v>
          </cell>
          <cell r="C730" t="str">
            <v>-</v>
          </cell>
          <cell r="E730">
            <v>5.6463440601874795E-7</v>
          </cell>
          <cell r="F730">
            <v>2.2374101880502999E-7</v>
          </cell>
          <cell r="G730">
            <v>7.3460031523267895E-8</v>
          </cell>
          <cell r="H730">
            <v>1.0239600498514999E-7</v>
          </cell>
          <cell r="I730">
            <v>1.4158168900439601E-7</v>
          </cell>
          <cell r="J730">
            <v>1.2233591002562601E-7</v>
          </cell>
          <cell r="K730">
            <v>1.0930380843488001E-7</v>
          </cell>
          <cell r="L730">
            <v>9.4290260432555701E-8</v>
          </cell>
          <cell r="M730">
            <v>1.09496972844674E-7</v>
          </cell>
          <cell r="N730">
            <v>9.4178898610541904E-8</v>
          </cell>
          <cell r="O730">
            <v>2.5646667097283E-7</v>
          </cell>
        </row>
        <row r="731">
          <cell r="A731" t="str">
            <v>T_C-FC-H2O-S4</v>
          </cell>
          <cell r="B731" t="str">
            <v>VAR_cap</v>
          </cell>
          <cell r="C731" t="str">
            <v>-</v>
          </cell>
          <cell r="E731">
            <v>5.5711734295793798E-7</v>
          </cell>
          <cell r="F731">
            <v>7.4599100115404004E-7</v>
          </cell>
          <cell r="G731">
            <v>2.28539947636251E-7</v>
          </cell>
          <cell r="H731">
            <v>2.8297054457325206E-7</v>
          </cell>
          <cell r="I731">
            <v>2.779064629982204E-7</v>
          </cell>
          <cell r="J731">
            <v>2.8650021314210254E-7</v>
          </cell>
          <cell r="K731">
            <v>2.7238750361510105E-7</v>
          </cell>
          <cell r="L731">
            <v>2.6501259187691801E-7</v>
          </cell>
          <cell r="M731">
            <v>2.4881719056832644E-7</v>
          </cell>
          <cell r="N731">
            <v>2.3587158996185028E-7</v>
          </cell>
          <cell r="O731">
            <v>4.6014254242804498E-7</v>
          </cell>
        </row>
        <row r="732">
          <cell r="A732" t="str">
            <v>T_B_c-ICEDSL-S4</v>
          </cell>
          <cell r="B732" t="str">
            <v>VAR_fout</v>
          </cell>
          <cell r="C732" t="str">
            <v>CO2_T</v>
          </cell>
          <cell r="D732">
            <v>0.9091346333446797</v>
          </cell>
          <cell r="E732">
            <v>6.4268215118026915E-3</v>
          </cell>
          <cell r="F732">
            <v>7.3036934190116396E-3</v>
          </cell>
        </row>
        <row r="733">
          <cell r="A733" t="str">
            <v>T_B_c-ICEDSL-S4</v>
          </cell>
          <cell r="B733" t="str">
            <v>VAR_fout</v>
          </cell>
          <cell r="C733" t="str">
            <v>TPBSc</v>
          </cell>
          <cell r="D733">
            <v>4.7932953187849407E-4</v>
          </cell>
          <cell r="E733">
            <v>3.4121620207110126E-6</v>
          </cell>
          <cell r="F733">
            <v>3.8969013299252115E-6</v>
          </cell>
        </row>
        <row r="734">
          <cell r="A734" t="str">
            <v>T_B_c-ICEDSL-S4</v>
          </cell>
          <cell r="B734" t="str">
            <v>VAR_fin</v>
          </cell>
          <cell r="C734" t="str">
            <v>TDSL</v>
          </cell>
          <cell r="D734">
            <v>1.2402928149313486E-2</v>
          </cell>
          <cell r="E734">
            <v>8.7678328946830884E-5</v>
          </cell>
          <cell r="F734">
            <v>9.9641110764142423E-5</v>
          </cell>
        </row>
        <row r="735">
          <cell r="A735" t="str">
            <v>T_B_c-ICEDSL-S4</v>
          </cell>
          <cell r="B735" t="str">
            <v>VAR_ncap</v>
          </cell>
          <cell r="C735" t="str">
            <v>-</v>
          </cell>
          <cell r="E735">
            <v>2.2358092250529202E-8</v>
          </cell>
          <cell r="F735">
            <v>2.0804918032723199E-8</v>
          </cell>
        </row>
        <row r="736">
          <cell r="A736" t="str">
            <v>T_B_c-ICEDSL-S4</v>
          </cell>
          <cell r="B736" t="str">
            <v>VAR_cap</v>
          </cell>
          <cell r="C736" t="str">
            <v>-</v>
          </cell>
          <cell r="D736">
            <v>1.0918447470264702E-5</v>
          </cell>
          <cell r="E736">
            <v>1.7249598146303074E-7</v>
          </cell>
          <cell r="F736">
            <v>1.8535225087705281E-7</v>
          </cell>
          <cell r="G736">
            <v>1.9617799554049832E-9</v>
          </cell>
        </row>
        <row r="737">
          <cell r="A737" t="str">
            <v>D-T-ELC-HGV</v>
          </cell>
          <cell r="B737" t="str">
            <v>VAR_fout</v>
          </cell>
          <cell r="C737" t="str">
            <v>T-ELC-HGV_BatSTGin</v>
          </cell>
          <cell r="D737">
            <v>5.5908359389245689E-3</v>
          </cell>
          <cell r="E737">
            <v>1.2885635762948667E-2</v>
          </cell>
          <cell r="F737">
            <v>1.2989130490080363E-2</v>
          </cell>
          <cell r="G737">
            <v>4.1815266683365507E-3</v>
          </cell>
          <cell r="H737">
            <v>1.4492606098267564</v>
          </cell>
          <cell r="I737">
            <v>2.433094518495889</v>
          </cell>
          <cell r="J737">
            <v>5.5684350628045767</v>
          </cell>
          <cell r="K737">
            <v>7.2106804285028323</v>
          </cell>
          <cell r="L737">
            <v>8.3095126847408505</v>
          </cell>
          <cell r="M737">
            <v>8.6195151055475563</v>
          </cell>
          <cell r="N737">
            <v>8.9156661518684661</v>
          </cell>
          <cell r="O737">
            <v>9.2972146629298571</v>
          </cell>
        </row>
        <row r="738">
          <cell r="A738" t="str">
            <v>D-T-ELC-HGV</v>
          </cell>
          <cell r="B738" t="str">
            <v>VAR_fin</v>
          </cell>
          <cell r="C738" t="str">
            <v>TELC</v>
          </cell>
          <cell r="D738">
            <v>5.5908359389245689E-3</v>
          </cell>
          <cell r="E738">
            <v>1.2885635762948667E-2</v>
          </cell>
          <cell r="F738">
            <v>1.2989130490080363E-2</v>
          </cell>
          <cell r="G738">
            <v>4.1815266683365507E-3</v>
          </cell>
          <cell r="H738">
            <v>1.4492606098267564</v>
          </cell>
          <cell r="I738">
            <v>2.433094518495889</v>
          </cell>
          <cell r="J738">
            <v>5.5684350628045767</v>
          </cell>
          <cell r="K738">
            <v>7.2106804285028323</v>
          </cell>
          <cell r="L738">
            <v>8.3095126847408505</v>
          </cell>
          <cell r="M738">
            <v>8.6195151055475563</v>
          </cell>
          <cell r="N738">
            <v>8.9156661518684661</v>
          </cell>
          <cell r="O738">
            <v>9.2972146629298571</v>
          </cell>
        </row>
        <row r="739">
          <cell r="A739" t="str">
            <v>D-T-ELC-HGV</v>
          </cell>
          <cell r="B739" t="str">
            <v>VAR_ncap</v>
          </cell>
          <cell r="C739" t="str">
            <v>-</v>
          </cell>
          <cell r="D739">
            <v>7.3249358349985496E-4</v>
          </cell>
          <cell r="E739">
            <v>9.10436949352615E-4</v>
          </cell>
          <cell r="F739">
            <v>3.8808212779711099E-5</v>
          </cell>
          <cell r="G739">
            <v>1.15021923607564E-4</v>
          </cell>
          <cell r="H739">
            <v>0.18166665357534001</v>
          </cell>
          <cell r="I739">
            <v>0.15957864238032299</v>
          </cell>
          <cell r="J739">
            <v>0.62075179675790704</v>
          </cell>
          <cell r="K739">
            <v>0.48948723670880701</v>
          </cell>
          <cell r="L739">
            <v>0.69098174776872401</v>
          </cell>
          <cell r="M739">
            <v>0.90651600195332704</v>
          </cell>
          <cell r="N739">
            <v>0.50523314703391198</v>
          </cell>
          <cell r="O739">
            <v>0.827450420543826</v>
          </cell>
        </row>
        <row r="740">
          <cell r="A740" t="str">
            <v>D-T-ELC-HGV</v>
          </cell>
          <cell r="B740" t="str">
            <v>VAR_cap</v>
          </cell>
          <cell r="C740" t="str">
            <v>-</v>
          </cell>
          <cell r="D740">
            <v>7.3249358349985496E-4</v>
          </cell>
          <cell r="E740">
            <v>1.64293053285247E-3</v>
          </cell>
          <cell r="F740">
            <v>1.68173874563218E-3</v>
          </cell>
          <cell r="G740">
            <v>5.3234108449163003E-4</v>
          </cell>
          <cell r="H740">
            <v>0.181696482730166</v>
          </cell>
          <cell r="I740">
            <v>0.30668378565767601</v>
          </cell>
          <cell r="J740">
            <v>0.70349507756756402</v>
          </cell>
          <cell r="K740">
            <v>0.90840955405352397</v>
          </cell>
          <cell r="L740">
            <v>1.0491379709367901</v>
          </cell>
          <cell r="M740">
            <v>1.0857114187046299</v>
          </cell>
          <cell r="N740">
            <v>1.12437116585192</v>
          </cell>
          <cell r="O740">
            <v>1.16841349444912</v>
          </cell>
        </row>
        <row r="741">
          <cell r="A741" t="str">
            <v>T_TW-FCLH2O-S3</v>
          </cell>
          <cell r="B741" t="str">
            <v>VAR_fout</v>
          </cell>
          <cell r="C741" t="str">
            <v>TPTWL</v>
          </cell>
          <cell r="G741">
            <v>1.5990059994301503E-5</v>
          </cell>
          <cell r="H741">
            <v>4.6838945012479756E-5</v>
          </cell>
          <cell r="I741">
            <v>7.9771797164710089E-5</v>
          </cell>
          <cell r="J741">
            <v>1.1403107969828853E-4</v>
          </cell>
          <cell r="K741">
            <v>1.5880112745904088E-4</v>
          </cell>
          <cell r="L741">
            <v>1.9002467587758947E-4</v>
          </cell>
          <cell r="M741">
            <v>2.3138569445035266E-4</v>
          </cell>
          <cell r="N741">
            <v>2.6722024393821639E-4</v>
          </cell>
          <cell r="O741">
            <v>3.3784047567010596E-4</v>
          </cell>
        </row>
        <row r="742">
          <cell r="A742" t="str">
            <v>T_TW-FCLH2O-S3</v>
          </cell>
          <cell r="B742" t="str">
            <v>VAR_fin</v>
          </cell>
          <cell r="C742" t="str">
            <v>TH2O</v>
          </cell>
          <cell r="G742">
            <v>9.0819148029068711E-6</v>
          </cell>
          <cell r="H742">
            <v>2.6322500783678279E-5</v>
          </cell>
          <cell r="I742">
            <v>4.4462400425426794E-5</v>
          </cell>
          <cell r="J742">
            <v>6.2843482163658251E-5</v>
          </cell>
          <cell r="K742">
            <v>8.6343960098915921E-5</v>
          </cell>
          <cell r="L742">
            <v>1.0234029523462928E-4</v>
          </cell>
          <cell r="M742">
            <v>1.2372639861515735E-4</v>
          </cell>
          <cell r="N742">
            <v>1.4250034714973094E-4</v>
          </cell>
          <cell r="O742">
            <v>1.8015994729557726E-4</v>
          </cell>
        </row>
        <row r="743">
          <cell r="A743" t="str">
            <v>T_TW-FCLH2O-S3</v>
          </cell>
          <cell r="B743" t="str">
            <v>VAR_ncap</v>
          </cell>
          <cell r="C743" t="str">
            <v>-</v>
          </cell>
          <cell r="G743">
            <v>6.0715866406556698E-6</v>
          </cell>
          <cell r="H743">
            <v>1.19077803491805E-5</v>
          </cell>
          <cell r="I743">
            <v>1.17240623462587E-5</v>
          </cell>
          <cell r="J743">
            <v>1.5821931818577499E-5</v>
          </cell>
          <cell r="K743">
            <v>2.1708715261843599E-5</v>
          </cell>
          <cell r="L743">
            <v>2.3377808816511901E-5</v>
          </cell>
          <cell r="M743">
            <v>2.9851154259969601E-5</v>
          </cell>
          <cell r="N743">
            <v>3.0432750779723401E-5</v>
          </cell>
          <cell r="O743">
            <v>4.8961529323847999E-5</v>
          </cell>
        </row>
        <row r="744">
          <cell r="A744" t="str">
            <v>T_TW-FCLH2O-S3</v>
          </cell>
          <cell r="B744" t="str">
            <v>VAR_cap</v>
          </cell>
          <cell r="C744" t="str">
            <v>-</v>
          </cell>
          <cell r="G744">
            <v>6.0715866406556698E-6</v>
          </cell>
          <cell r="H744">
            <v>1.79793669898362E-5</v>
          </cell>
          <cell r="I744">
            <v>2.9665310520498788E-5</v>
          </cell>
          <cell r="J744">
            <v>4.3565234246123008E-5</v>
          </cell>
          <cell r="K744">
            <v>6.1094704638162429E-5</v>
          </cell>
          <cell r="L744">
            <v>7.4622711060908834E-5</v>
          </cell>
          <cell r="M744">
            <v>9.0659907347200128E-5</v>
          </cell>
          <cell r="N744">
            <v>1.0528596260675945E-4</v>
          </cell>
          <cell r="O744">
            <v>1.3250472205871951E-4</v>
          </cell>
        </row>
        <row r="745">
          <cell r="A745" t="str">
            <v>D-T-ELC-TW_Bat_S3</v>
          </cell>
          <cell r="B745" t="str">
            <v>VAR_fout</v>
          </cell>
          <cell r="C745" t="str">
            <v>T-ELC-TWSTGin_S3</v>
          </cell>
          <cell r="D745">
            <v>8.1962350577144679E-5</v>
          </cell>
          <cell r="E745">
            <v>1.3430090626545785E-4</v>
          </cell>
          <cell r="F745">
            <v>1.4133669796989969E-4</v>
          </cell>
          <cell r="G745">
            <v>1.3346167798251503E-3</v>
          </cell>
          <cell r="H745">
            <v>3.0643673201372445E-3</v>
          </cell>
          <cell r="I745">
            <v>2.8941761937726499E-3</v>
          </cell>
          <cell r="J745">
            <v>2.5536460707267913E-3</v>
          </cell>
          <cell r="K745">
            <v>5.2425892602084717E-3</v>
          </cell>
          <cell r="L745">
            <v>4.074633225870334E-3</v>
          </cell>
          <cell r="M745">
            <v>5.9527318613408608E-3</v>
          </cell>
          <cell r="N745">
            <v>5.8493176437601335E-3</v>
          </cell>
          <cell r="O745">
            <v>1.1040248005470201E-2</v>
          </cell>
        </row>
        <row r="746">
          <cell r="A746" t="str">
            <v>D-T-ELC-TW_Bat_S3</v>
          </cell>
          <cell r="B746" t="str">
            <v>VAR_fin</v>
          </cell>
          <cell r="C746" t="str">
            <v>TELC</v>
          </cell>
          <cell r="D746">
            <v>8.1962350577144679E-5</v>
          </cell>
          <cell r="E746">
            <v>1.3430090626545785E-4</v>
          </cell>
          <cell r="F746">
            <v>1.4133669796989969E-4</v>
          </cell>
          <cell r="G746">
            <v>1.3346167798251503E-3</v>
          </cell>
          <cell r="H746">
            <v>3.0643673201372445E-3</v>
          </cell>
          <cell r="I746">
            <v>2.8941761937726499E-3</v>
          </cell>
          <cell r="J746">
            <v>2.5536460707267913E-3</v>
          </cell>
          <cell r="K746">
            <v>5.2425892602084717E-3</v>
          </cell>
          <cell r="L746">
            <v>4.074633225870334E-3</v>
          </cell>
          <cell r="M746">
            <v>5.9527318613408608E-3</v>
          </cell>
          <cell r="N746">
            <v>5.8493176437601335E-3</v>
          </cell>
          <cell r="O746">
            <v>1.1040248005470201E-2</v>
          </cell>
        </row>
        <row r="747">
          <cell r="A747" t="str">
            <v>D-T-ELC-TW_Bat_S3</v>
          </cell>
          <cell r="B747" t="str">
            <v>VAR_ncap</v>
          </cell>
          <cell r="C747" t="str">
            <v>-</v>
          </cell>
          <cell r="D747">
            <v>3.8102308614966097E-5</v>
          </cell>
          <cell r="E747">
            <v>2.3784147706800801E-7</v>
          </cell>
          <cell r="F747">
            <v>6.3138828051370997E-7</v>
          </cell>
          <cell r="G747">
            <v>1.02153464465949E-4</v>
          </cell>
          <cell r="H747">
            <v>1.8299753197873901E-4</v>
          </cell>
          <cell r="I747">
            <v>4.3798013148084001E-6</v>
          </cell>
          <cell r="J747">
            <v>1.28817679625298E-5</v>
          </cell>
          <cell r="K747">
            <v>3.5465665458046298E-4</v>
          </cell>
          <cell r="L747">
            <v>4.1348219344217503E-6</v>
          </cell>
          <cell r="M747">
            <v>2.5810748381156702E-4</v>
          </cell>
          <cell r="N747">
            <v>2.0166699838765899E-6</v>
          </cell>
          <cell r="O747">
            <v>9.04113301142941E-4</v>
          </cell>
        </row>
        <row r="748">
          <cell r="A748" t="str">
            <v>D-T-ELC-TW_Bat_S3</v>
          </cell>
          <cell r="B748" t="str">
            <v>VAR_cap</v>
          </cell>
          <cell r="C748" t="str">
            <v>-</v>
          </cell>
          <cell r="D748">
            <v>3.8102308614966097E-5</v>
          </cell>
          <cell r="E748">
            <v>3.83401500920341E-5</v>
          </cell>
          <cell r="F748">
            <v>3.8971538372547901E-5</v>
          </cell>
          <cell r="G748">
            <v>1.4112500283849699E-4</v>
          </cell>
          <cell r="H748">
            <v>3.2412253481723502E-4</v>
          </cell>
          <cell r="I748">
            <v>3.0611598006285903E-4</v>
          </cell>
          <cell r="J748">
            <v>2.7014035167679601E-4</v>
          </cell>
          <cell r="K748">
            <v>5.5491575583653996E-4</v>
          </cell>
          <cell r="L748">
            <v>4.3102356359895402E-4</v>
          </cell>
          <cell r="M748">
            <v>6.2978072828898102E-4</v>
          </cell>
          <cell r="N748">
            <v>6.1891563031032796E-4</v>
          </cell>
          <cell r="O748">
            <v>1.16837227687281E-3</v>
          </cell>
        </row>
        <row r="749">
          <cell r="A749" t="str">
            <v>T_TW-FCLH2O-S4</v>
          </cell>
          <cell r="B749" t="str">
            <v>VAR_fout</v>
          </cell>
          <cell r="C749" t="str">
            <v>TPTWL</v>
          </cell>
          <cell r="G749">
            <v>9.4460718736355415E-6</v>
          </cell>
          <cell r="H749">
            <v>2.4587616649865858E-5</v>
          </cell>
          <cell r="I749">
            <v>4.6360430036710475E-5</v>
          </cell>
          <cell r="J749">
            <v>7.0266838219232896E-5</v>
          </cell>
          <cell r="K749">
            <v>1.075151010889161E-4</v>
          </cell>
          <cell r="L749">
            <v>1.3234645367005628E-4</v>
          </cell>
          <cell r="M749">
            <v>1.6427528145520904E-4</v>
          </cell>
          <cell r="N749">
            <v>1.8855808358850352E-4</v>
          </cell>
          <cell r="O749">
            <v>2.4576531992148113E-4</v>
          </cell>
        </row>
        <row r="750">
          <cell r="A750" t="str">
            <v>T_TW-FCLH2O-S4</v>
          </cell>
          <cell r="B750" t="str">
            <v>VAR_fin</v>
          </cell>
          <cell r="C750" t="str">
            <v>TH2O</v>
          </cell>
          <cell r="G750">
            <v>6.0472617515989128E-6</v>
          </cell>
          <cell r="H750">
            <v>1.5565118533954158E-5</v>
          </cell>
          <cell r="I750">
            <v>2.9044613210673047E-5</v>
          </cell>
          <cell r="J750">
            <v>4.3497377239405851E-5</v>
          </cell>
          <cell r="K750">
            <v>6.5677681855267955E-5</v>
          </cell>
          <cell r="L750">
            <v>8.0020212683884742E-5</v>
          </cell>
          <cell r="M750">
            <v>9.8560295732242397E-5</v>
          </cell>
          <cell r="N750">
            <v>1.1259293453022736E-4</v>
          </cell>
          <cell r="O750">
            <v>1.464644980967538E-4</v>
          </cell>
        </row>
        <row r="751">
          <cell r="A751" t="str">
            <v>T_TW-FCLH2O-S4</v>
          </cell>
          <cell r="B751" t="str">
            <v>VAR_ncap</v>
          </cell>
          <cell r="C751" t="str">
            <v>-</v>
          </cell>
          <cell r="G751">
            <v>3.6097459141005299E-6</v>
          </cell>
          <cell r="H751">
            <v>5.7624508515436198E-6</v>
          </cell>
          <cell r="I751">
            <v>7.2029339861428398E-6</v>
          </cell>
          <cell r="J751">
            <v>9.7226462522830508E-6</v>
          </cell>
          <cell r="K751">
            <v>1.4668830617385899E-5</v>
          </cell>
          <cell r="L751">
            <v>1.4191617607444601E-5</v>
          </cell>
          <cell r="M751">
            <v>1.8245086910460601E-5</v>
          </cell>
          <cell r="N751">
            <v>1.85666185954017E-5</v>
          </cell>
          <cell r="O751">
            <v>3.0024189913030701E-5</v>
          </cell>
        </row>
        <row r="752">
          <cell r="A752" t="str">
            <v>T_TW-FCLH2O-S4</v>
          </cell>
          <cell r="B752" t="str">
            <v>VAR_cap</v>
          </cell>
          <cell r="C752" t="str">
            <v>-</v>
          </cell>
          <cell r="G752">
            <v>3.6097459141005299E-6</v>
          </cell>
          <cell r="H752">
            <v>9.3721967656441506E-6</v>
          </cell>
          <cell r="I752">
            <v>1.6550139841252211E-5</v>
          </cell>
          <cell r="J752">
            <v>2.6286990981304E-5</v>
          </cell>
          <cell r="K752">
            <v>4.0931112824631167E-5</v>
          </cell>
          <cell r="L752">
            <v>5.1485662985256964E-5</v>
          </cell>
          <cell r="M752">
            <v>6.3954526959059685E-5</v>
          </cell>
          <cell r="N752">
            <v>7.3802852833259954E-5</v>
          </cell>
          <cell r="O752">
            <v>9.5635104649162506E-5</v>
          </cell>
        </row>
        <row r="753">
          <cell r="A753" t="str">
            <v>D-T-ELC-TW_Bat_S4</v>
          </cell>
          <cell r="B753" t="str">
            <v>VAR_fout</v>
          </cell>
          <cell r="C753" t="str">
            <v>T-ELC-TWSTGin_S4</v>
          </cell>
          <cell r="D753">
            <v>1.7650995540555197E-5</v>
          </cell>
          <cell r="E753">
            <v>3.9723532587204718E-5</v>
          </cell>
          <cell r="F753">
            <v>4.9428244763317323E-5</v>
          </cell>
          <cell r="G753">
            <v>1.5133924543402715E-3</v>
          </cell>
          <cell r="H753">
            <v>3.071371819369474E-3</v>
          </cell>
          <cell r="I753">
            <v>3.2636496759172805E-3</v>
          </cell>
          <cell r="J753">
            <v>3.4680356512861634E-3</v>
          </cell>
          <cell r="K753">
            <v>6.1815448532244518E-3</v>
          </cell>
          <cell r="L753">
            <v>5.0520154904885733E-3</v>
          </cell>
          <cell r="M753">
            <v>7.7228718144443619E-3</v>
          </cell>
          <cell r="N753">
            <v>7.4843016080841391E-3</v>
          </cell>
          <cell r="O753">
            <v>1.4317765555625491E-2</v>
          </cell>
        </row>
        <row r="754">
          <cell r="A754" t="str">
            <v>D-T-ELC-TW_Bat_S4</v>
          </cell>
          <cell r="B754" t="str">
            <v>VAR_fin</v>
          </cell>
          <cell r="C754" t="str">
            <v>TELC</v>
          </cell>
          <cell r="D754">
            <v>1.7650995540555197E-5</v>
          </cell>
          <cell r="E754">
            <v>3.9723532587204718E-5</v>
          </cell>
          <cell r="F754">
            <v>4.9428244763317323E-5</v>
          </cell>
          <cell r="G754">
            <v>1.5133924543402715E-3</v>
          </cell>
          <cell r="H754">
            <v>3.071371819369474E-3</v>
          </cell>
          <cell r="I754">
            <v>3.2636496759172805E-3</v>
          </cell>
          <cell r="J754">
            <v>3.4680356512861634E-3</v>
          </cell>
          <cell r="K754">
            <v>6.1815448532244518E-3</v>
          </cell>
          <cell r="L754">
            <v>5.0520154904885733E-3</v>
          </cell>
          <cell r="M754">
            <v>7.7228718144443619E-3</v>
          </cell>
          <cell r="N754">
            <v>7.4843016080841391E-3</v>
          </cell>
          <cell r="O754">
            <v>1.4317765555625491E-2</v>
          </cell>
        </row>
        <row r="755">
          <cell r="A755" t="str">
            <v>D-T-ELC-TW_Bat_S4</v>
          </cell>
          <cell r="B755" t="str">
            <v>VAR_ncap</v>
          </cell>
          <cell r="C755" t="str">
            <v>-</v>
          </cell>
          <cell r="D755">
            <v>3.5995605204879399E-5</v>
          </cell>
          <cell r="E755">
            <v>2.3474159923291799E-7</v>
          </cell>
          <cell r="F755">
            <v>6.7997431625035303E-7</v>
          </cell>
          <cell r="G755">
            <v>1.2313113868356399E-4</v>
          </cell>
          <cell r="H755">
            <v>1.6482426356602899E-4</v>
          </cell>
          <cell r="I755">
            <v>2.03489357795505E-5</v>
          </cell>
          <cell r="J755">
            <v>4.50651518149258E-5</v>
          </cell>
          <cell r="K755">
            <v>3.00715957035281E-4</v>
          </cell>
          <cell r="L755">
            <v>3.41759511919557E-6</v>
          </cell>
          <cell r="M755">
            <v>4.4735245752978601E-4</v>
          </cell>
          <cell r="N755">
            <v>2.2751275837833702E-6</v>
          </cell>
          <cell r="O755">
            <v>7.6107912551367704E-4</v>
          </cell>
        </row>
        <row r="756">
          <cell r="A756" t="str">
            <v>D-T-ELC-TW_Bat_S4</v>
          </cell>
          <cell r="B756" t="str">
            <v>VAR_cap</v>
          </cell>
          <cell r="C756" t="str">
            <v>-</v>
          </cell>
          <cell r="D756">
            <v>3.5995605204879399E-5</v>
          </cell>
          <cell r="E756">
            <v>3.6230346804112301E-5</v>
          </cell>
          <cell r="F756">
            <v>3.6910321120362598E-5</v>
          </cell>
          <cell r="G756">
            <v>1.6004145980392701E-4</v>
          </cell>
          <cell r="H756">
            <v>3.2486572336995598E-4</v>
          </cell>
          <cell r="I756">
            <v>3.4521465914950602E-4</v>
          </cell>
          <cell r="J756">
            <v>3.66766899203426E-4</v>
          </cell>
          <cell r="K756">
            <v>6.5408544687935004E-4</v>
          </cell>
          <cell r="L756">
            <v>5.3437190331498202E-4</v>
          </cell>
          <cell r="M756">
            <v>8.1690009727873895E-4</v>
          </cell>
          <cell r="N756">
            <v>7.9177134092922E-4</v>
          </cell>
          <cell r="O756">
            <v>1.5148402627817199E-3</v>
          </cell>
        </row>
        <row r="757">
          <cell r="A757" t="str">
            <v>T_B_u-ICENGA-S1</v>
          </cell>
          <cell r="B757" t="str">
            <v>VAR_fout</v>
          </cell>
          <cell r="C757" t="str">
            <v>CO2_T</v>
          </cell>
          <cell r="E757">
            <v>3.6593877649997802E-3</v>
          </cell>
          <cell r="F757">
            <v>1.4615598622228849E-2</v>
          </cell>
        </row>
        <row r="758">
          <cell r="A758" t="str">
            <v>T_B_u-ICENGA-S1</v>
          </cell>
          <cell r="B758" t="str">
            <v>VAR_fout</v>
          </cell>
          <cell r="C758" t="str">
            <v>TPBSu</v>
          </cell>
          <cell r="E758">
            <v>7.8013423521538894E-6</v>
          </cell>
          <cell r="F758">
            <v>3.2360163733405254E-5</v>
          </cell>
        </row>
        <row r="759">
          <cell r="A759" t="str">
            <v>T_B_u-ICENGA-S1</v>
          </cell>
          <cell r="B759" t="str">
            <v>VAR_fin</v>
          </cell>
          <cell r="C759" t="str">
            <v>TNGA</v>
          </cell>
          <cell r="E759">
            <v>6.4882761790776341E-5</v>
          </cell>
          <cell r="F759">
            <v>2.591418195430652E-4</v>
          </cell>
        </row>
        <row r="760">
          <cell r="A760" t="str">
            <v>T_B_u-ICENGA-S1</v>
          </cell>
          <cell r="B760" t="str">
            <v>VAR_ncap</v>
          </cell>
          <cell r="C760" t="str">
            <v>-</v>
          </cell>
          <cell r="E760">
            <v>1.9501044190821801E-7</v>
          </cell>
          <cell r="F760">
            <v>4.6599172627096702E-7</v>
          </cell>
        </row>
        <row r="761">
          <cell r="A761" t="str">
            <v>T_B_u-ICENGA-S1</v>
          </cell>
          <cell r="B761" t="str">
            <v>VAR_cap</v>
          </cell>
          <cell r="C761" t="str">
            <v>-</v>
          </cell>
          <cell r="E761">
            <v>1.9501044190821801E-7</v>
          </cell>
          <cell r="F761">
            <v>6.6100216817918498E-7</v>
          </cell>
          <cell r="G761">
            <v>5.2229104961093786E-10</v>
          </cell>
          <cell r="H761">
            <v>2.3878422709100586E-10</v>
          </cell>
        </row>
        <row r="762">
          <cell r="A762" t="str">
            <v>T_B_u-ICENGA-S2</v>
          </cell>
          <cell r="B762" t="str">
            <v>VAR_fout</v>
          </cell>
          <cell r="C762" t="str">
            <v>CO2_T</v>
          </cell>
          <cell r="E762">
            <v>2.7884407583854401E-3</v>
          </cell>
          <cell r="F762">
            <v>2.6611182056699052E-2</v>
          </cell>
        </row>
        <row r="763">
          <cell r="A763" t="str">
            <v>T_B_u-ICENGA-S2</v>
          </cell>
          <cell r="B763" t="str">
            <v>VAR_fout</v>
          </cell>
          <cell r="C763" t="str">
            <v>TPBSu</v>
          </cell>
          <cell r="E763">
            <v>4.2023422013146698E-6</v>
          </cell>
          <cell r="F763">
            <v>4.1926139033616398E-5</v>
          </cell>
        </row>
        <row r="764">
          <cell r="A764" t="str">
            <v>T_B_u-ICENGA-S2</v>
          </cell>
          <cell r="B764" t="str">
            <v>VAR_fin</v>
          </cell>
          <cell r="C764" t="str">
            <v>TNGA</v>
          </cell>
          <cell r="E764">
            <v>4.9440438978465199E-5</v>
          </cell>
          <cell r="F764">
            <v>4.7182946909040947E-4</v>
          </cell>
        </row>
        <row r="765">
          <cell r="A765" t="str">
            <v>T_B_u-ICENGA-S2</v>
          </cell>
          <cell r="B765" t="str">
            <v>VAR_ncap</v>
          </cell>
          <cell r="C765" t="str">
            <v>-</v>
          </cell>
          <cell r="E765">
            <v>1.0905811369814E-7</v>
          </cell>
          <cell r="F765">
            <v>7.0678508927878699E-7</v>
          </cell>
        </row>
        <row r="766">
          <cell r="A766" t="str">
            <v>T_B_u-ICENGA-S2</v>
          </cell>
          <cell r="B766" t="str">
            <v>VAR_cap</v>
          </cell>
          <cell r="C766" t="str">
            <v>-</v>
          </cell>
          <cell r="E766">
            <v>1.0905811369814E-7</v>
          </cell>
          <cell r="F766">
            <v>8.1584320297692799E-7</v>
          </cell>
          <cell r="G766">
            <v>1.6834057949870766E-9</v>
          </cell>
          <cell r="H766">
            <v>9.1638347450599695E-10</v>
          </cell>
        </row>
        <row r="767">
          <cell r="A767" t="str">
            <v>T_B_c-ICEDSLEXT</v>
          </cell>
          <cell r="B767" t="str">
            <v>VAR_fout</v>
          </cell>
          <cell r="C767" t="str">
            <v>CO2_T</v>
          </cell>
          <cell r="D767">
            <v>0.441840375256072</v>
          </cell>
          <cell r="E767">
            <v>0.44076682724939598</v>
          </cell>
          <cell r="F767">
            <v>0.43755821951306501</v>
          </cell>
        </row>
        <row r="768">
          <cell r="A768" t="str">
            <v>T_B_c-ICEDSLEXT</v>
          </cell>
          <cell r="B768" t="str">
            <v>VAR_fout</v>
          </cell>
          <cell r="C768" t="str">
            <v>TPBSc</v>
          </cell>
          <cell r="D768">
            <v>5.9978472231800625E-2</v>
          </cell>
          <cell r="E768">
            <v>4.7983612528881371E-2</v>
          </cell>
          <cell r="F768">
            <v>2.9990003001775248E-2</v>
          </cell>
        </row>
        <row r="769">
          <cell r="A769" t="str">
            <v>T_B_c-ICEDSLEXT</v>
          </cell>
          <cell r="B769" t="str">
            <v>VAR_fin</v>
          </cell>
          <cell r="C769" t="str">
            <v>TDSL</v>
          </cell>
          <cell r="D769">
            <v>6.0278359516517275E-3</v>
          </cell>
          <cell r="E769">
            <v>6.0131900034023928E-3</v>
          </cell>
          <cell r="F769">
            <v>5.9694163644347141E-3</v>
          </cell>
        </row>
        <row r="770">
          <cell r="A770" t="str">
            <v>T_B_c-ICEDSLEXT</v>
          </cell>
          <cell r="B770" t="str">
            <v>VAR_cap</v>
          </cell>
          <cell r="C770" t="str">
            <v>-</v>
          </cell>
          <cell r="D770">
            <v>1.3033197460756317E-3</v>
          </cell>
          <cell r="E770">
            <v>1.04265638017014E-3</v>
          </cell>
          <cell r="F770">
            <v>6.5166023760633498E-4</v>
          </cell>
        </row>
        <row r="771">
          <cell r="A771" t="str">
            <v>T_B_u-ICENGA-S3</v>
          </cell>
          <cell r="B771" t="str">
            <v>VAR_fout</v>
          </cell>
          <cell r="C771" t="str">
            <v>CO2_T</v>
          </cell>
          <cell r="E771">
            <v>2.1925991711358801E-3</v>
          </cell>
          <cell r="F771">
            <v>0.46367481616446243</v>
          </cell>
        </row>
        <row r="772">
          <cell r="A772" t="str">
            <v>T_B_u-ICENGA-S3</v>
          </cell>
          <cell r="B772" t="str">
            <v>VAR_fout</v>
          </cell>
          <cell r="C772" t="str">
            <v>TPBSu</v>
          </cell>
          <cell r="E772">
            <v>2.193459628738065E-6</v>
          </cell>
          <cell r="F772">
            <v>4.8782652897393596E-4</v>
          </cell>
        </row>
        <row r="773">
          <cell r="A773" t="str">
            <v>T_B_u-ICENGA-S3</v>
          </cell>
          <cell r="B773" t="str">
            <v>VAR_fin</v>
          </cell>
          <cell r="C773" t="str">
            <v>TNGA</v>
          </cell>
          <cell r="E773">
            <v>3.8875871828650454E-5</v>
          </cell>
          <cell r="F773">
            <v>8.2211846837670736E-3</v>
          </cell>
        </row>
        <row r="774">
          <cell r="A774" t="str">
            <v>T_B_u-ICENGA-S3</v>
          </cell>
          <cell r="B774" t="str">
            <v>VAR_ncap</v>
          </cell>
          <cell r="C774" t="str">
            <v>-</v>
          </cell>
          <cell r="E774">
            <v>6.6488724149529306E-8</v>
          </cell>
          <cell r="F774">
            <v>9.1475793994472307E-6</v>
          </cell>
        </row>
        <row r="775">
          <cell r="A775" t="str">
            <v>T_B_u-ICENGA-S3</v>
          </cell>
          <cell r="B775" t="str">
            <v>VAR_cap</v>
          </cell>
          <cell r="C775" t="str">
            <v>-</v>
          </cell>
          <cell r="E775">
            <v>6.6488724149529306E-8</v>
          </cell>
          <cell r="F775">
            <v>9.2140681235967602E-6</v>
          </cell>
          <cell r="G775">
            <v>-1.3917840989007853E-9</v>
          </cell>
        </row>
        <row r="776">
          <cell r="A776" t="str">
            <v>T_B_u-ICENGA-S4</v>
          </cell>
          <cell r="B776" t="str">
            <v>VAR_fout</v>
          </cell>
          <cell r="C776" t="str">
            <v>CO2_T</v>
          </cell>
          <cell r="F776">
            <v>6.2275514089773202E-5</v>
          </cell>
        </row>
        <row r="777">
          <cell r="A777" t="str">
            <v>T_B_u-ICENGA-S4</v>
          </cell>
          <cell r="B777" t="str">
            <v>VAR_fout</v>
          </cell>
          <cell r="C777" t="str">
            <v>TPBSu</v>
          </cell>
          <cell r="F777">
            <v>4.3806770750656304E-8</v>
          </cell>
        </row>
        <row r="778">
          <cell r="A778" t="str">
            <v>T_B_u-ICENGA-S4</v>
          </cell>
          <cell r="B778" t="str">
            <v>VAR_fin</v>
          </cell>
          <cell r="C778" t="str">
            <v>TNGA</v>
          </cell>
          <cell r="F778">
            <v>1.104175781733567E-6</v>
          </cell>
        </row>
        <row r="779">
          <cell r="A779" t="str">
            <v>T_B_u-ICENGA-S4</v>
          </cell>
          <cell r="B779" t="str">
            <v>VAR_ncap</v>
          </cell>
          <cell r="C779" t="str">
            <v>-</v>
          </cell>
          <cell r="F779">
            <v>1.0859833604823101E-8</v>
          </cell>
        </row>
        <row r="780">
          <cell r="A780" t="str">
            <v>T_B_u-ICENGA-S4</v>
          </cell>
          <cell r="B780" t="str">
            <v>VAR_cap</v>
          </cell>
          <cell r="C780" t="str">
            <v>-</v>
          </cell>
          <cell r="F780">
            <v>1.0859833604823101E-8</v>
          </cell>
          <cell r="G780">
            <v>4.1928062445366956E-10</v>
          </cell>
          <cell r="J780">
            <v>-6.0276921829770802E-9</v>
          </cell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18.87302183786943</v>
          </cell>
          <cell r="C9">
            <v>22.214536304470954</v>
          </cell>
          <cell r="D9">
            <v>26.368676734018248</v>
          </cell>
          <cell r="E9">
            <v>36.449843041868057</v>
          </cell>
          <cell r="F9">
            <v>55.88097654678382</v>
          </cell>
          <cell r="G9">
            <v>61.176702541900426</v>
          </cell>
          <cell r="H9">
            <v>73.464616403328719</v>
          </cell>
          <cell r="I9">
            <v>87.602804279178542</v>
          </cell>
          <cell r="J9">
            <v>89.472547303650472</v>
          </cell>
          <cell r="K9">
            <v>90.591063280513282</v>
          </cell>
          <cell r="L9">
            <v>91.255031772637508</v>
          </cell>
          <cell r="M9">
            <v>93.570813694972969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1.5430908564742247E-4</v>
          </cell>
          <cell r="H28">
            <v>5.2663818342612211E-2</v>
          </cell>
          <cell r="I28">
            <v>4.1469460580134725E-2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82.760001041399249</v>
          </cell>
          <cell r="C14">
            <v>83.109723988198439</v>
          </cell>
          <cell r="D14">
            <v>73.079987456944266</v>
          </cell>
          <cell r="E14">
            <v>73.079999689760854</v>
          </cell>
          <cell r="F14">
            <v>62.88127271354896</v>
          </cell>
          <cell r="G14">
            <v>33.169788735211199</v>
          </cell>
          <cell r="H14">
            <v>0</v>
          </cell>
          <cell r="I14">
            <v>0</v>
          </cell>
          <cell r="J14">
            <v>15.421886090005225</v>
          </cell>
          <cell r="K14">
            <v>59.121363224005634</v>
          </cell>
          <cell r="L14">
            <v>59.121369138564148</v>
          </cell>
          <cell r="M14">
            <v>59.12140649866312</v>
          </cell>
        </row>
        <row r="15">
          <cell r="B15">
            <v>66.745680088377071</v>
          </cell>
          <cell r="C15">
            <v>49.798799722341876</v>
          </cell>
          <cell r="D15">
            <v>68.759755657448594</v>
          </cell>
          <cell r="E15">
            <v>70.433937115459273</v>
          </cell>
          <cell r="F15">
            <v>71.412754713245391</v>
          </cell>
          <cell r="G15">
            <v>72.497214989103384</v>
          </cell>
          <cell r="H15">
            <v>73.751516415820063</v>
          </cell>
          <cell r="I15">
            <v>74.836042025299747</v>
          </cell>
          <cell r="J15">
            <v>74.836040768483002</v>
          </cell>
          <cell r="K15">
            <v>74.836031988774351</v>
          </cell>
          <cell r="L15">
            <v>74.836043919688052</v>
          </cell>
          <cell r="M15">
            <v>74.836046431157499</v>
          </cell>
        </row>
        <row r="16">
          <cell r="B16">
            <v>66.632400800332718</v>
          </cell>
          <cell r="C16">
            <v>55.764000177773013</v>
          </cell>
          <cell r="D16">
            <v>65.549981576886267</v>
          </cell>
          <cell r="E16">
            <v>64.714132717575382</v>
          </cell>
          <cell r="F16">
            <v>63.735335557976605</v>
          </cell>
          <cell r="G16">
            <v>62.650879471046949</v>
          </cell>
          <cell r="H16">
            <v>61.565654120856394</v>
          </cell>
          <cell r="I16">
            <v>60.481131486524234</v>
          </cell>
          <cell r="J16">
            <v>60.481132757118907</v>
          </cell>
          <cell r="K16">
            <v>60.481142542782081</v>
          </cell>
          <cell r="L16">
            <v>60.481130642433271</v>
          </cell>
          <cell r="M16">
            <v>60.481130502249073</v>
          </cell>
        </row>
        <row r="17">
          <cell r="B17">
            <v>12.841921267466056</v>
          </cell>
          <cell r="C17">
            <v>16.033549401597519</v>
          </cell>
          <cell r="D17">
            <v>5.4917743142351823</v>
          </cell>
          <cell r="E17">
            <v>12.781122532928386</v>
          </cell>
          <cell r="F17">
            <v>13.061293181217611</v>
          </cell>
          <cell r="G17">
            <v>13.128705464476573</v>
          </cell>
          <cell r="H17">
            <v>13.211474555325713</v>
          </cell>
          <cell r="I17">
            <v>13.291398796742699</v>
          </cell>
          <cell r="J17">
            <v>13.330987144450303</v>
          </cell>
          <cell r="K17">
            <v>14.710333642881785</v>
          </cell>
          <cell r="L17">
            <v>14.654468291183058</v>
          </cell>
          <cell r="M17">
            <v>15.246891305812348</v>
          </cell>
        </row>
        <row r="18">
          <cell r="B18">
            <v>3.960071003441492E-2</v>
          </cell>
          <cell r="C18">
            <v>1.6453302231506718E-5</v>
          </cell>
          <cell r="D18">
            <v>9.4894950293896547E-4</v>
          </cell>
          <cell r="E18">
            <v>1.350024876789115E-4</v>
          </cell>
          <cell r="F18">
            <v>1.1189406710975719E-4</v>
          </cell>
          <cell r="G18">
            <v>0.17123429718303645</v>
          </cell>
          <cell r="H18">
            <v>0.17136161295500915</v>
          </cell>
          <cell r="I18">
            <v>5.7174409393104292E-6</v>
          </cell>
          <cell r="J18">
            <v>1.2400393065883615E-3</v>
          </cell>
          <cell r="K18">
            <v>8.0577574098791664E-4</v>
          </cell>
          <cell r="L18">
            <v>5.0305595953196623E-4</v>
          </cell>
          <cell r="M18">
            <v>9.9080682757237532E-4</v>
          </cell>
        </row>
        <row r="19">
          <cell r="B19">
            <v>6.5070002627691226</v>
          </cell>
          <cell r="C19">
            <v>7.3027683676917832</v>
          </cell>
          <cell r="D19">
            <v>7.4118225570691143</v>
          </cell>
          <cell r="E19">
            <v>7.398138463708273</v>
          </cell>
          <cell r="F19">
            <v>7.4918604016485055</v>
          </cell>
          <cell r="G19">
            <v>5.8265106745164523</v>
          </cell>
          <cell r="H19">
            <v>4.5214694346412339</v>
          </cell>
          <cell r="I19">
            <v>4.6999649268793622</v>
          </cell>
          <cell r="J19">
            <v>4.6534304199090784</v>
          </cell>
          <cell r="K19">
            <v>4.6534310347284107</v>
          </cell>
          <cell r="L19">
            <v>4.6534304364026395</v>
          </cell>
          <cell r="M19">
            <v>4.6534305780201199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1.8926597466232913</v>
          </cell>
          <cell r="H20">
            <v>4.3142957357868061</v>
          </cell>
          <cell r="I20">
            <v>4.4885569046677452</v>
          </cell>
          <cell r="J20">
            <v>4.4441164384134186</v>
          </cell>
          <cell r="K20">
            <v>4.4441160823340207</v>
          </cell>
          <cell r="L20">
            <v>4.4441157987212412</v>
          </cell>
          <cell r="M20">
            <v>4.4441160592023996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5.3314049092129994E-6</v>
          </cell>
          <cell r="H21">
            <v>3.2343324716187345E-6</v>
          </cell>
          <cell r="I21">
            <v>7.5366641328156661E-5</v>
          </cell>
          <cell r="J21">
            <v>1.1479195972352188E-3</v>
          </cell>
          <cell r="K21">
            <v>6.9516390145520546E-4</v>
          </cell>
          <cell r="L21">
            <v>7.4050318766784903E-4</v>
          </cell>
          <cell r="M21">
            <v>1.2078827649235865E-3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1.2680393358188893E-6</v>
          </cell>
          <cell r="H22">
            <v>0</v>
          </cell>
          <cell r="I22">
            <v>3.5669693060187059E-2</v>
          </cell>
          <cell r="J22">
            <v>1.8492377878373423E-2</v>
          </cell>
          <cell r="K22">
            <v>2.8217394985529266E-3</v>
          </cell>
          <cell r="L22">
            <v>4.8730394324285418E-3</v>
          </cell>
          <cell r="M22">
            <v>5.0628710867298976E-3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2.9271330516076174E-6</v>
          </cell>
          <cell r="I23">
            <v>7.859814173920335E-5</v>
          </cell>
          <cell r="J23">
            <v>1.9371654820664327E-2</v>
          </cell>
          <cell r="K23">
            <v>4.051853740276179E-2</v>
          </cell>
          <cell r="L23">
            <v>3.7688979750700222E-2</v>
          </cell>
          <cell r="M23">
            <v>3.6986830493931311E-2</v>
          </cell>
        </row>
        <row r="24">
          <cell r="B24">
            <v>0.9658806156904286</v>
          </cell>
          <cell r="C24">
            <v>9.9389320089835151E-5</v>
          </cell>
          <cell r="D24">
            <v>5.8233958880704562E-4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6.9848810291371646E-2</v>
          </cell>
          <cell r="C25">
            <v>1.0270590487977133E-4</v>
          </cell>
          <cell r="D25">
            <v>4.9492420048918703E-3</v>
          </cell>
          <cell r="E25">
            <v>3.9381908966219434E-4</v>
          </cell>
          <cell r="F25">
            <v>1.3743495180132629E-3</v>
          </cell>
          <cell r="G25">
            <v>0.78177601572649869</v>
          </cell>
          <cell r="H25">
            <v>1.1675213588581672</v>
          </cell>
          <cell r="I25">
            <v>1.0007230480889928</v>
          </cell>
          <cell r="J25">
            <v>0.97781965178230534</v>
          </cell>
          <cell r="K25">
            <v>0.98020949800743518</v>
          </cell>
          <cell r="L25">
            <v>0.98006789872985023</v>
          </cell>
          <cell r="M25">
            <v>1.0043358278921881</v>
          </cell>
        </row>
        <row r="26">
          <cell r="B26">
            <v>1.5475484230932124</v>
          </cell>
          <cell r="C26">
            <v>1.42351896495828</v>
          </cell>
          <cell r="D26">
            <v>1.4387375099446462</v>
          </cell>
          <cell r="E26">
            <v>1.413770455209552</v>
          </cell>
          <cell r="F26">
            <v>1.403207849250667</v>
          </cell>
          <cell r="G26">
            <v>1.0919163651946073</v>
          </cell>
          <cell r="H26">
            <v>0.68348879182917655</v>
          </cell>
          <cell r="I26">
            <v>0.70435521920545519</v>
          </cell>
          <cell r="J26">
            <v>0.7085757409532456</v>
          </cell>
          <cell r="K26">
            <v>0.7085830460278546</v>
          </cell>
          <cell r="L26">
            <v>0.70858445885190124</v>
          </cell>
          <cell r="M26">
            <v>0.70858210730290061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0.3165925061260032</v>
          </cell>
          <cell r="H27">
            <v>0.7063149311995891</v>
          </cell>
          <cell r="I27">
            <v>0.71886919664513804</v>
          </cell>
          <cell r="J27">
            <v>0.71175170231575025</v>
          </cell>
          <cell r="K27">
            <v>0.71175173274795966</v>
          </cell>
          <cell r="L27">
            <v>0.71175163982480494</v>
          </cell>
          <cell r="M27">
            <v>0.7117517258482714</v>
          </cell>
        </row>
        <row r="28">
          <cell r="B28">
            <v>1.8006198062013497E-3</v>
          </cell>
          <cell r="C28">
            <v>1.08792144324976E-5</v>
          </cell>
          <cell r="D28">
            <v>3.2677614641867837E-4</v>
          </cell>
          <cell r="E28">
            <v>1.06894024165973E-4</v>
          </cell>
          <cell r="F28">
            <v>4.4021405744772102E-5</v>
          </cell>
          <cell r="G28">
            <v>2.9838672393199382E-4</v>
          </cell>
          <cell r="H28">
            <v>1.7148829987597054E-4</v>
          </cell>
          <cell r="I28">
            <v>0</v>
          </cell>
          <cell r="J28">
            <v>3.8262377234470394E-5</v>
          </cell>
          <cell r="K28">
            <v>3.846996842410536E-5</v>
          </cell>
          <cell r="L28">
            <v>3.8533999269870373E-5</v>
          </cell>
          <cell r="M28">
            <v>4.0415502992702196E-5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0.25915936975577308</v>
          </cell>
          <cell r="H30">
            <v>0.74160487625112492</v>
          </cell>
          <cell r="I30">
            <v>1.0960218605118135</v>
          </cell>
          <cell r="J30">
            <v>1.0960214991578126</v>
          </cell>
          <cell r="K30">
            <v>1.0960243735637896</v>
          </cell>
          <cell r="L30">
            <v>1.0960271031034416</v>
          </cell>
          <cell r="M30">
            <v>1.0960644390720709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1.6549285022852668E-4</v>
          </cell>
          <cell r="H31">
            <v>1.870329412255874E-2</v>
          </cell>
          <cell r="I31">
            <v>0.3946657124751819</v>
          </cell>
          <cell r="J31">
            <v>0.41899210362030354</v>
          </cell>
          <cell r="K31">
            <v>0.41999236003762758</v>
          </cell>
          <cell r="L31">
            <v>0.41995159244063668</v>
          </cell>
          <cell r="M31">
            <v>0.43019239928965064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7.8763790507012689E-3</v>
          </cell>
          <cell r="I32">
            <v>7.878961100993653E-3</v>
          </cell>
          <cell r="J32">
            <v>7.8790003207750529E-3</v>
          </cell>
          <cell r="K32">
            <v>6.8423623561515825E-3</v>
          </cell>
          <cell r="L32">
            <v>6.1965820541027006E-3</v>
          </cell>
          <cell r="M32">
            <v>6.818640331717812E-3</v>
          </cell>
        </row>
        <row r="33">
          <cell r="B33">
            <v>0.52400000000000047</v>
          </cell>
          <cell r="C33">
            <v>0.5452920200817869</v>
          </cell>
          <cell r="D33">
            <v>0.50316461841533633</v>
          </cell>
          <cell r="E33">
            <v>0.8832110575869917</v>
          </cell>
          <cell r="F33">
            <v>0.93304815218883508</v>
          </cell>
          <cell r="G33">
            <v>0.93305177228171399</v>
          </cell>
          <cell r="H33">
            <v>1.0395443026461719</v>
          </cell>
          <cell r="I33">
            <v>1.0396049881998357</v>
          </cell>
          <cell r="J33">
            <v>1.0397264974108105</v>
          </cell>
          <cell r="K33">
            <v>1.0397292756045473</v>
          </cell>
          <cell r="L33">
            <v>1.0397311896922414</v>
          </cell>
          <cell r="M33">
            <v>1.0397668421824393</v>
          </cell>
        </row>
        <row r="34">
          <cell r="B34">
            <v>0</v>
          </cell>
          <cell r="C34">
            <v>0</v>
          </cell>
          <cell r="D34">
            <v>0.15619199140881254</v>
          </cell>
          <cell r="E34">
            <v>0.53820197418086257</v>
          </cell>
          <cell r="F34">
            <v>2.3202712431334307</v>
          </cell>
          <cell r="G34">
            <v>4.4199726398165282</v>
          </cell>
          <cell r="H34">
            <v>7.58916390979598</v>
          </cell>
          <cell r="I34">
            <v>10.3973469353749</v>
          </cell>
          <cell r="J34">
            <v>9.3643030369678364</v>
          </cell>
          <cell r="K34">
            <v>7.5268745871342055</v>
          </cell>
          <cell r="L34">
            <v>3.1482966100972889</v>
          </cell>
          <cell r="M34">
            <v>9.714531530406488E-3</v>
          </cell>
        </row>
        <row r="35">
          <cell r="B35">
            <v>3.517953999707534</v>
          </cell>
          <cell r="C35">
            <v>4.8486222356889401</v>
          </cell>
          <cell r="D35">
            <v>11.92707545613972</v>
          </cell>
          <cell r="E35">
            <v>14.116607401194445</v>
          </cell>
          <cell r="F35">
            <v>19.784681033659098</v>
          </cell>
          <cell r="G35">
            <v>20.793899785268458</v>
          </cell>
          <cell r="H35">
            <v>21.854598158133335</v>
          </cell>
          <cell r="I35">
            <v>22.969402670731807</v>
          </cell>
          <cell r="J35">
            <v>24.141073245777378</v>
          </cell>
          <cell r="K35">
            <v>25.372510822386094</v>
          </cell>
          <cell r="L35">
            <v>26.666764103258508</v>
          </cell>
          <cell r="M35">
            <v>28.027037445681916</v>
          </cell>
        </row>
        <row r="36">
          <cell r="B36">
            <v>2.1349390887346629</v>
          </cell>
          <cell r="C36">
            <v>3.3906686915362538</v>
          </cell>
          <cell r="D36">
            <v>4.3179351709054075</v>
          </cell>
          <cell r="E36">
            <v>18.917580596754281</v>
          </cell>
          <cell r="F36">
            <v>19.882573945649721</v>
          </cell>
          <cell r="G36">
            <v>20.896785108054345</v>
          </cell>
          <cell r="H36">
            <v>21.962731837043215</v>
          </cell>
          <cell r="I36">
            <v>23.08305313006721</v>
          </cell>
          <cell r="J36">
            <v>24.260521465854932</v>
          </cell>
          <cell r="K36">
            <v>25.498053193172272</v>
          </cell>
          <cell r="L36">
            <v>26.798712134508392</v>
          </cell>
          <cell r="M36">
            <v>28.165746990458214</v>
          </cell>
        </row>
        <row r="37">
          <cell r="B37">
            <v>0.86248322578584768</v>
          </cell>
          <cell r="C37">
            <v>1.2875863295603227</v>
          </cell>
          <cell r="D37">
            <v>5.8107243514000695</v>
          </cell>
          <cell r="E37">
            <v>13.460658837188824</v>
          </cell>
          <cell r="F37">
            <v>14.147294685371929</v>
          </cell>
          <cell r="G37">
            <v>14.868949310939627</v>
          </cell>
          <cell r="H37">
            <v>15.627416412030506</v>
          </cell>
          <cell r="I37">
            <v>16.424572656087921</v>
          </cell>
          <cell r="J37">
            <v>17.262391453740406</v>
          </cell>
          <cell r="K37">
            <v>18.142947910370474</v>
          </cell>
          <cell r="L37">
            <v>19.068421934292566</v>
          </cell>
          <cell r="M37">
            <v>20.041108846541491</v>
          </cell>
        </row>
        <row r="38">
          <cell r="B38">
            <v>2.8396236857719668</v>
          </cell>
          <cell r="C38">
            <v>3.2944550545356099</v>
          </cell>
          <cell r="D38">
            <v>6.5880739898092395</v>
          </cell>
          <cell r="E38">
            <v>7.6095089037110881</v>
          </cell>
          <cell r="F38">
            <v>23.592749133050297</v>
          </cell>
          <cell r="G38">
            <v>24.796316375554802</v>
          </cell>
          <cell r="H38">
            <v>26.06118034458898</v>
          </cell>
          <cell r="I38">
            <v>27.390563148791145</v>
          </cell>
          <cell r="J38">
            <v>28.787757521402131</v>
          </cell>
          <cell r="K38">
            <v>30.256222938054368</v>
          </cell>
          <cell r="L38">
            <v>31.79959510877757</v>
          </cell>
          <cell r="M38">
            <v>33.421696822226302</v>
          </cell>
        </row>
        <row r="39">
          <cell r="B39">
            <v>0.6699627863032771</v>
          </cell>
          <cell r="C39">
            <v>0.42366575547938495</v>
          </cell>
          <cell r="D39">
            <v>5.1736277226681289E-2</v>
          </cell>
          <cell r="E39">
            <v>0.35852505179857935</v>
          </cell>
          <cell r="F39">
            <v>0.21170364482663534</v>
          </cell>
          <cell r="G39">
            <v>0.66612688240697471</v>
          </cell>
          <cell r="H39">
            <v>0.42389938484521994</v>
          </cell>
          <cell r="I39">
            <v>0.42425769025567123</v>
          </cell>
          <cell r="J39">
            <v>0.42410259097256642</v>
          </cell>
          <cell r="K39">
            <v>0.24588498480349386</v>
          </cell>
          <cell r="L39">
            <v>0.42425899702954106</v>
          </cell>
          <cell r="M39">
            <v>0.42419660385310803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1.9905807855674059E-3</v>
          </cell>
          <cell r="H40">
            <v>0.24509332002668546</v>
          </cell>
          <cell r="I40">
            <v>0.24531133910182862</v>
          </cell>
          <cell r="J40">
            <v>0.24521514810761866</v>
          </cell>
          <cell r="K40">
            <v>0.14217706562106802</v>
          </cell>
          <cell r="L40">
            <v>0.24530975712917527</v>
          </cell>
          <cell r="M40">
            <v>0.24527180941361498</v>
          </cell>
        </row>
        <row r="41">
          <cell r="B41">
            <v>7.050093640473501E-2</v>
          </cell>
          <cell r="C41">
            <v>0.17150104267362748</v>
          </cell>
          <cell r="D41">
            <v>8.6496740712307518E-3</v>
          </cell>
          <cell r="E41">
            <v>0.17128701591304016</v>
          </cell>
          <cell r="F41">
            <v>0.17137339067395693</v>
          </cell>
          <cell r="G41">
            <v>0</v>
          </cell>
          <cell r="H41">
            <v>0</v>
          </cell>
          <cell r="I41">
            <v>0</v>
          </cell>
          <cell r="J41">
            <v>2.3548346920756334E-2</v>
          </cell>
          <cell r="K41">
            <v>2.3494753427322955E-2</v>
          </cell>
          <cell r="L41">
            <v>0.17099107627492133</v>
          </cell>
          <cell r="M41">
            <v>0.17050037340820973</v>
          </cell>
        </row>
        <row r="42">
          <cell r="B42">
            <v>0.17246292296113241</v>
          </cell>
          <cell r="C42">
            <v>0.24220737833386427</v>
          </cell>
          <cell r="D42">
            <v>1.1323118805290979</v>
          </cell>
          <cell r="E42">
            <v>1.5919336827101949</v>
          </cell>
          <cell r="F42">
            <v>1.590537969479368</v>
          </cell>
          <cell r="G42">
            <v>0.64936907649224984</v>
          </cell>
          <cell r="H42">
            <v>0.2066748959405407</v>
          </cell>
          <cell r="I42">
            <v>6.3491039588376363E-4</v>
          </cell>
          <cell r="J42">
            <v>5.3012200051159625E-4</v>
          </cell>
          <cell r="K42">
            <v>5.3611693468727376E-4</v>
          </cell>
          <cell r="L42">
            <v>4.3871298004888385E-4</v>
          </cell>
          <cell r="M42">
            <v>5.6133021427271098E-4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2.5780617397837005</v>
          </cell>
          <cell r="H43">
            <v>3.6213357996055757</v>
          </cell>
          <cell r="I43">
            <v>4.2935793635317419</v>
          </cell>
          <cell r="J43">
            <v>4.2134854798835217</v>
          </cell>
          <cell r="K43">
            <v>4.2935812863129019</v>
          </cell>
          <cell r="L43">
            <v>4.2758292207523558</v>
          </cell>
          <cell r="M43">
            <v>4.2935834320320003</v>
          </cell>
        </row>
        <row r="44">
          <cell r="B44">
            <v>0.23004158599748697</v>
          </cell>
          <cell r="C44">
            <v>0.23015752008988025</v>
          </cell>
          <cell r="D44">
            <v>0.33670584319491753</v>
          </cell>
          <cell r="E44">
            <v>0.33294537810692854</v>
          </cell>
          <cell r="F44">
            <v>0.32918527475093873</v>
          </cell>
          <cell r="G44">
            <v>0.28401500172765787</v>
          </cell>
          <cell r="H44">
            <v>6.749184892376838E-5</v>
          </cell>
          <cell r="I44">
            <v>2.891583633560927E-5</v>
          </cell>
          <cell r="J44">
            <v>4.7938761950116358E-5</v>
          </cell>
          <cell r="K44">
            <v>2.9757718873450354E-5</v>
          </cell>
          <cell r="L44">
            <v>5.0452092581943858E-5</v>
          </cell>
          <cell r="M44">
            <v>3.1760017796041219E-5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3.9159383911322732E-2</v>
          </cell>
          <cell r="H45">
            <v>0.59584805732905555</v>
          </cell>
          <cell r="I45">
            <v>0.5929313152418394</v>
          </cell>
          <cell r="J45">
            <v>0.59290172356128712</v>
          </cell>
          <cell r="K45">
            <v>0.59292986222039257</v>
          </cell>
          <cell r="L45">
            <v>0.59290536440477137</v>
          </cell>
          <cell r="M45">
            <v>0.59293193605807737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3.9436611773864122E-3</v>
          </cell>
          <cell r="F46">
            <v>0.69428295530281092</v>
          </cell>
          <cell r="G46">
            <v>3.0406136021856951</v>
          </cell>
          <cell r="H46">
            <v>4.1439442446430759</v>
          </cell>
          <cell r="I46">
            <v>4.1439445136192008</v>
          </cell>
          <cell r="J46">
            <v>4.1439451105560599</v>
          </cell>
          <cell r="K46">
            <v>4.1439435553468096</v>
          </cell>
          <cell r="L46">
            <v>4.1439439053344351</v>
          </cell>
          <cell r="M46">
            <v>4.1439447497994211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1.2893702007445954E-4</v>
          </cell>
          <cell r="F47">
            <v>2.0445735128429466E-4</v>
          </cell>
          <cell r="G47">
            <v>1.8605790097175102E-3</v>
          </cell>
          <cell r="H47">
            <v>9.9116284954010219E-4</v>
          </cell>
          <cell r="I47">
            <v>4.1439249373334492E-4</v>
          </cell>
          <cell r="J47">
            <v>6.5776631847260533E-4</v>
          </cell>
          <cell r="K47">
            <v>4.4711006997604305E-4</v>
          </cell>
          <cell r="L47">
            <v>4.0789074748626402E-4</v>
          </cell>
          <cell r="M47">
            <v>5.1548453161001152E-4</v>
          </cell>
        </row>
        <row r="48">
          <cell r="B48">
            <v>1.3278675168270639E-2</v>
          </cell>
          <cell r="C48">
            <v>2.3500247258333232E-3</v>
          </cell>
          <cell r="D48">
            <v>6.7281964104890964E-3</v>
          </cell>
          <cell r="E48">
            <v>3.1488840031901936E-3</v>
          </cell>
          <cell r="F48">
            <v>2.9206557567927442E-3</v>
          </cell>
          <cell r="G48">
            <v>2.0368910072621747E-3</v>
          </cell>
          <cell r="H48">
            <v>0</v>
          </cell>
          <cell r="I48">
            <v>0</v>
          </cell>
          <cell r="J48">
            <v>8.367596850316929E-4</v>
          </cell>
          <cell r="K48">
            <v>1.6565915935311752E-3</v>
          </cell>
          <cell r="L48">
            <v>1.9523163262733277E-3</v>
          </cell>
          <cell r="M48">
            <v>3.1842512641905921E-3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4.0207679287338285E-4</v>
          </cell>
          <cell r="K49">
            <v>6.598097934126467E-4</v>
          </cell>
          <cell r="L49">
            <v>6.5786987082918811E-4</v>
          </cell>
          <cell r="M49">
            <v>1.3838471125679963E-3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2.328110636986438E-4</v>
          </cell>
          <cell r="F50">
            <v>3.9136868844165374E-4</v>
          </cell>
          <cell r="G50">
            <v>1.486720450993682E-3</v>
          </cell>
          <cell r="H50">
            <v>2.707346859043201E-3</v>
          </cell>
          <cell r="I50">
            <v>3.363777296191286E-3</v>
          </cell>
          <cell r="J50">
            <v>2.1844415750874374E-3</v>
          </cell>
          <cell r="K50">
            <v>1.5153407195407568E-3</v>
          </cell>
          <cell r="L50">
            <v>1.5117054780536729E-3</v>
          </cell>
          <cell r="M50">
            <v>2.0777952975544935E-3</v>
          </cell>
        </row>
        <row r="51">
          <cell r="B51">
            <v>2.7677277080493404E-2</v>
          </cell>
          <cell r="C51">
            <v>2.9161853616625363E-2</v>
          </cell>
          <cell r="D51">
            <v>0.11879005005609712</v>
          </cell>
          <cell r="E51">
            <v>0.11788361467254695</v>
          </cell>
          <cell r="F51">
            <v>0.1187450487663467</v>
          </cell>
          <cell r="G51">
            <v>5.0503870964901484E-2</v>
          </cell>
          <cell r="H51">
            <v>0</v>
          </cell>
          <cell r="I51">
            <v>0</v>
          </cell>
          <cell r="J51">
            <v>6.2493381305847259E-4</v>
          </cell>
          <cell r="K51">
            <v>2.5147942237822062E-3</v>
          </cell>
          <cell r="L51">
            <v>1.6255878538650194E-3</v>
          </cell>
          <cell r="M51">
            <v>4.7408612252940581E-2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8.4073021513594404E-4</v>
          </cell>
          <cell r="K52">
            <v>1.4847110430838938E-3</v>
          </cell>
          <cell r="L52">
            <v>1.1354395980396443E-3</v>
          </cell>
          <cell r="M52">
            <v>3.2581994317487451E-3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3.4201992017229865E-4</v>
          </cell>
          <cell r="F53">
            <v>6.0192497579330054E-4</v>
          </cell>
          <cell r="G53">
            <v>0.15783319342870661</v>
          </cell>
          <cell r="H53">
            <v>0.19534931983884046</v>
          </cell>
          <cell r="I53">
            <v>0.1924098770219263</v>
          </cell>
          <cell r="J53">
            <v>0.19175235366738211</v>
          </cell>
          <cell r="K53">
            <v>0.18994876312345257</v>
          </cell>
          <cell r="L53">
            <v>0.19044686559156596</v>
          </cell>
          <cell r="M53">
            <v>0.15466560372660904</v>
          </cell>
        </row>
        <row r="54">
          <cell r="B54">
            <v>0.95936516149899553</v>
          </cell>
          <cell r="C54">
            <v>1.105943898847088</v>
          </cell>
          <cell r="D54">
            <v>1.1059816895013885</v>
          </cell>
          <cell r="E54">
            <v>1.105981959474738</v>
          </cell>
          <cell r="F54">
            <v>1.3642020669640391</v>
          </cell>
          <cell r="G54">
            <v>1.3712193807226902</v>
          </cell>
          <cell r="H54">
            <v>3.101033421767637</v>
          </cell>
          <cell r="I54">
            <v>3.3169191796476003</v>
          </cell>
          <cell r="J54">
            <v>4.1618041490195292</v>
          </cell>
          <cell r="K54">
            <v>5.1702432483562726</v>
          </cell>
          <cell r="L54">
            <v>5.5585801246201294</v>
          </cell>
          <cell r="M54">
            <v>5.5587460218020057</v>
          </cell>
        </row>
        <row r="55">
          <cell r="B55">
            <v>0.59440064606576692</v>
          </cell>
          <cell r="C55">
            <v>0.62586719656574508</v>
          </cell>
          <cell r="D55">
            <v>1.2205953112565564</v>
          </cell>
          <cell r="E55">
            <v>1.3317314670384279</v>
          </cell>
          <cell r="F55">
            <v>1.2839934571302525</v>
          </cell>
          <cell r="G55">
            <v>0.78123866470346748</v>
          </cell>
          <cell r="H55">
            <v>0</v>
          </cell>
          <cell r="I55">
            <v>0</v>
          </cell>
          <cell r="J55">
            <v>8.609349883585024E-4</v>
          </cell>
          <cell r="K55">
            <v>7.418480375534685E-4</v>
          </cell>
          <cell r="L55">
            <v>5.8466613806681922E-4</v>
          </cell>
          <cell r="M55">
            <v>1.527337312626158E-3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2.6239219748181385E-4</v>
          </cell>
          <cell r="F56">
            <v>2.6976641512391236E-4</v>
          </cell>
          <cell r="G56">
            <v>2.5544773114058693E-3</v>
          </cell>
          <cell r="H56">
            <v>2.2280923430040567E-3</v>
          </cell>
          <cell r="I56">
            <v>1.3872318013526143E-3</v>
          </cell>
          <cell r="J56">
            <v>1.9021217855984937E-3</v>
          </cell>
          <cell r="K56">
            <v>9.8195129270950139E-4</v>
          </cell>
          <cell r="L56">
            <v>7.6492913760757987E-4</v>
          </cell>
          <cell r="M56">
            <v>1.3700494497843939E-3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5.1392030869423669E-4</v>
          </cell>
          <cell r="F57">
            <v>1.3305210502067399E-3</v>
          </cell>
          <cell r="G57">
            <v>5.6758170413752163E-3</v>
          </cell>
          <cell r="H57">
            <v>1.7658887965536604E-2</v>
          </cell>
          <cell r="I57">
            <v>3.0646194597673496E-2</v>
          </cell>
          <cell r="J57">
            <v>2.5676274679246811E-2</v>
          </cell>
          <cell r="K57">
            <v>1.1016267882856715E-2</v>
          </cell>
          <cell r="L57">
            <v>3.5216206486748582E-3</v>
          </cell>
          <cell r="M57">
            <v>9.4548327017566786E-3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4.6604176376054189E-4</v>
          </cell>
          <cell r="K58">
            <v>6.1406136207562117E-4</v>
          </cell>
          <cell r="L58">
            <v>4.6457289096595787E-4</v>
          </cell>
          <cell r="M58">
            <v>1.2759965236415769E-3</v>
          </cell>
        </row>
        <row r="70">
          <cell r="B70">
            <v>9.450879150576863E-2</v>
          </cell>
          <cell r="C70">
            <v>7.2442695256962836E-3</v>
          </cell>
          <cell r="D70">
            <v>8.6861787726894985E-2</v>
          </cell>
          <cell r="E70">
            <v>4.4787248020969631E-2</v>
          </cell>
          <cell r="F70">
            <v>3.448298800628475E-2</v>
          </cell>
          <cell r="G70">
            <v>2.4167287007740887E-2</v>
          </cell>
          <cell r="H70">
            <v>3.0439232765488957E-2</v>
          </cell>
          <cell r="I70">
            <v>9.4478094324318446E-2</v>
          </cell>
          <cell r="J70">
            <v>9.4490839781633404E-2</v>
          </cell>
          <cell r="K70">
            <v>9.4493208381237773E-2</v>
          </cell>
          <cell r="L70">
            <v>9.4495325250437009E-2</v>
          </cell>
          <cell r="M70">
            <v>9.4498053401568111E-2</v>
          </cell>
        </row>
        <row r="71">
          <cell r="B71">
            <v>1.1360036726088382E-3</v>
          </cell>
          <cell r="C71">
            <v>9.0949188582788295E-4</v>
          </cell>
          <cell r="D71">
            <v>1.1243087225735915E-3</v>
          </cell>
          <cell r="E71">
            <v>1.1391792514837623E-3</v>
          </cell>
          <cell r="F71">
            <v>0.60589771691195959</v>
          </cell>
          <cell r="G71">
            <v>1.03705317397634</v>
          </cell>
          <cell r="H71">
            <v>1.0417029972996126</v>
          </cell>
          <cell r="I71">
            <v>1.6234857183855873</v>
          </cell>
          <cell r="J71">
            <v>1.7756206415690938</v>
          </cell>
          <cell r="K71">
            <v>2.0398100032282476</v>
          </cell>
          <cell r="L71">
            <v>2.0398904498291253</v>
          </cell>
          <cell r="M71">
            <v>2.0479573854830067</v>
          </cell>
        </row>
        <row r="72">
          <cell r="B72">
            <v>1.0312747972079075E-3</v>
          </cell>
          <cell r="C72">
            <v>8.2939666527800937E-4</v>
          </cell>
          <cell r="D72">
            <v>1.0151112996954466E-3</v>
          </cell>
          <cell r="E72">
            <v>1.0689298323983943E-3</v>
          </cell>
          <cell r="F72">
            <v>1.3737198992704801E-2</v>
          </cell>
          <cell r="G72">
            <v>2.0538574030477728E-2</v>
          </cell>
          <cell r="H72">
            <v>0.99455227916654698</v>
          </cell>
          <cell r="I72">
            <v>1.6790712130373233</v>
          </cell>
          <cell r="J72">
            <v>1.4018003264336401</v>
          </cell>
          <cell r="K72">
            <v>1.5124680070919452</v>
          </cell>
          <cell r="L72">
            <v>1.5788951423046904</v>
          </cell>
          <cell r="M72">
            <v>1.5862312356748489</v>
          </cell>
        </row>
        <row r="73">
          <cell r="B73">
            <v>3.3255669767060344E-4</v>
          </cell>
          <cell r="C73">
            <v>3.3224686324079549E-4</v>
          </cell>
          <cell r="D73">
            <v>3.3334498233155595E-4</v>
          </cell>
          <cell r="E73">
            <v>7.1941049164141513E-2</v>
          </cell>
          <cell r="F73">
            <v>0.19122167523749584</v>
          </cell>
          <cell r="G73">
            <v>0.28190374284982722</v>
          </cell>
          <cell r="H73">
            <v>0.35359665174574295</v>
          </cell>
          <cell r="I73">
            <v>0.37245242343350055</v>
          </cell>
          <cell r="J73">
            <v>0.44056409865272328</v>
          </cell>
          <cell r="K73">
            <v>0.51623018731548864</v>
          </cell>
          <cell r="L73">
            <v>0.59008690162592548</v>
          </cell>
          <cell r="M73">
            <v>0.53895218913653575</v>
          </cell>
        </row>
        <row r="74">
          <cell r="B74">
            <v>6.6772374697999137E-4</v>
          </cell>
          <cell r="C74">
            <v>6.6706434882070147E-4</v>
          </cell>
          <cell r="D74">
            <v>6.6927848643827587E-4</v>
          </cell>
          <cell r="E74">
            <v>2.7983187435725351E-2</v>
          </cell>
          <cell r="F74">
            <v>4.2907327633846276E-2</v>
          </cell>
          <cell r="G74">
            <v>2.8601249779694353E-2</v>
          </cell>
          <cell r="H74">
            <v>3.9515265728814981E-2</v>
          </cell>
          <cell r="I74">
            <v>5.2064211193703955E-2</v>
          </cell>
          <cell r="J74">
            <v>3.7318683187309146E-2</v>
          </cell>
          <cell r="K74">
            <v>6.4522965569912133E-2</v>
          </cell>
          <cell r="L74">
            <v>5.852579238281358E-2</v>
          </cell>
          <cell r="M74">
            <v>9.1767010729606233E-2</v>
          </cell>
        </row>
        <row r="75">
          <cell r="B75">
            <v>6.6749545148934346E-4</v>
          </cell>
          <cell r="C75">
            <v>6.6683121921214605E-4</v>
          </cell>
          <cell r="D75">
            <v>6.6895844366367165E-4</v>
          </cell>
          <cell r="E75">
            <v>4.2076477910360864E-2</v>
          </cell>
          <cell r="F75">
            <v>8.276032354974365E-2</v>
          </cell>
          <cell r="G75">
            <v>7.1066332760403167E-2</v>
          </cell>
          <cell r="H75">
            <v>4.8555018980466949E-2</v>
          </cell>
          <cell r="I75">
            <v>6.8186855835052518E-2</v>
          </cell>
          <cell r="J75">
            <v>9.5027420601684676E-2</v>
          </cell>
          <cell r="K75">
            <v>7.5090091278204471E-2</v>
          </cell>
          <cell r="L75">
            <v>5.7814747990119292E-2</v>
          </cell>
          <cell r="M75">
            <v>9.1921582591937084E-2</v>
          </cell>
        </row>
        <row r="76">
          <cell r="B76">
            <v>3.3386359616963997E-4</v>
          </cell>
          <cell r="C76">
            <v>3.3355680307306024E-4</v>
          </cell>
          <cell r="D76">
            <v>3.3460277411110956E-4</v>
          </cell>
          <cell r="E76">
            <v>2.6054436511070499E-2</v>
          </cell>
          <cell r="F76">
            <v>8.257796488285836E-2</v>
          </cell>
          <cell r="G76">
            <v>6.0993121081828541E-2</v>
          </cell>
          <cell r="H76">
            <v>3.2934783730125726E-2</v>
          </cell>
          <cell r="I76">
            <v>4.762361689038911E-2</v>
          </cell>
          <cell r="J76">
            <v>7.134503469025219E-2</v>
          </cell>
          <cell r="K76">
            <v>5.3388335328818586E-2</v>
          </cell>
          <cell r="L76">
            <v>3.8698810271417146E-2</v>
          </cell>
          <cell r="M76">
            <v>6.1595847568762366E-2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1.3116272280030907E-4</v>
          </cell>
          <cell r="H90">
            <v>1.3143097057984212E-4</v>
          </cell>
          <cell r="I90">
            <v>1.3202309676651865E-4</v>
          </cell>
          <cell r="J90">
            <v>1.3222208896558252E-4</v>
          </cell>
          <cell r="K90">
            <v>1.3306953522528877E-4</v>
          </cell>
          <cell r="L90">
            <v>1.350765198658568E-4</v>
          </cell>
          <cell r="M90">
            <v>1.9682216418705803E-4</v>
          </cell>
        </row>
        <row r="91">
          <cell r="B91">
            <v>1.8035509698916812</v>
          </cell>
          <cell r="C91">
            <v>1.9098204151783376E-4</v>
          </cell>
          <cell r="D91">
            <v>1.1664240285472643E-3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0.46822711503103981</v>
          </cell>
          <cell r="C92">
            <v>0.24879340735967015</v>
          </cell>
          <cell r="D92">
            <v>0.19976643927164139</v>
          </cell>
          <cell r="E92">
            <v>1.0679094178516887E-3</v>
          </cell>
          <cell r="F92">
            <v>3.6620552103084317E-3</v>
          </cell>
          <cell r="G92">
            <v>2.0445617044143645</v>
          </cell>
          <cell r="H92">
            <v>3.0533539237154836</v>
          </cell>
          <cell r="I92">
            <v>3.9359803746450015</v>
          </cell>
          <cell r="J92">
            <v>4.0739491587127361</v>
          </cell>
          <cell r="K92">
            <v>3.8823444468001393</v>
          </cell>
          <cell r="L92">
            <v>4.0810206828824995</v>
          </cell>
          <cell r="M92">
            <v>4.1683975144588929</v>
          </cell>
        </row>
        <row r="93">
          <cell r="B93">
            <v>14.461261091593432</v>
          </cell>
          <cell r="C93">
            <v>13.051647914505713</v>
          </cell>
          <cell r="D93">
            <v>13.178265398744951</v>
          </cell>
          <cell r="E93">
            <v>12.779634043718589</v>
          </cell>
          <cell r="F93">
            <v>12.342946653003239</v>
          </cell>
          <cell r="G93">
            <v>12.115062212715362</v>
          </cell>
          <cell r="H93">
            <v>10.99536926986981</v>
          </cell>
          <cell r="I93">
            <v>10.865288364139975</v>
          </cell>
          <cell r="J93">
            <v>10.757712602012646</v>
          </cell>
          <cell r="K93">
            <v>10.757711528648134</v>
          </cell>
          <cell r="L93">
            <v>10.757710723085923</v>
          </cell>
          <cell r="M93">
            <v>10.757712463527564</v>
          </cell>
        </row>
        <row r="94">
          <cell r="B94">
            <v>9.2603304318926473E-3</v>
          </cell>
          <cell r="C94">
            <v>5.5950245652844764E-5</v>
          </cell>
          <cell r="D94">
            <v>1.6805630387246322E-3</v>
          </cell>
          <cell r="E94">
            <v>5.4974069571071826E-4</v>
          </cell>
          <cell r="F94">
            <v>2.2639580097311349E-4</v>
          </cell>
          <cell r="G94">
            <v>1.5345602945073945E-3</v>
          </cell>
          <cell r="H94">
            <v>8.8193982793356262E-4</v>
          </cell>
          <cell r="I94">
            <v>7.8471902369418809E-6</v>
          </cell>
          <cell r="J94">
            <v>1.9677794006299018E-4</v>
          </cell>
          <cell r="K94">
            <v>1.9784555189539892E-4</v>
          </cell>
          <cell r="L94">
            <v>1.981748533879046E-4</v>
          </cell>
          <cell r="M94">
            <v>2.0785115824818243E-4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0.31469352041772347</v>
          </cell>
          <cell r="H96">
            <v>0.91817746583472304</v>
          </cell>
          <cell r="I96">
            <v>1.3830752049315727</v>
          </cell>
          <cell r="J96">
            <v>1.3830747489372361</v>
          </cell>
          <cell r="K96">
            <v>1.3830783761638268</v>
          </cell>
          <cell r="L96">
            <v>1.3830818205829134</v>
          </cell>
          <cell r="M96">
            <v>1.3831289350195159</v>
          </cell>
        </row>
        <row r="97">
          <cell r="B97">
            <v>1.7329000195561637</v>
          </cell>
          <cell r="C97">
            <v>1.6425201712515971</v>
          </cell>
          <cell r="D97">
            <v>1.6640516214380583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0.9017754555887233</v>
          </cell>
          <cell r="C98">
            <v>0.90177408733018893</v>
          </cell>
          <cell r="D98">
            <v>0.90177423953444635</v>
          </cell>
          <cell r="E98">
            <v>0.9017742156148516</v>
          </cell>
          <cell r="F98">
            <v>0.90177528222505454</v>
          </cell>
          <cell r="G98">
            <v>0.90177551182530136</v>
          </cell>
          <cell r="H98">
            <v>0.90177317380870792</v>
          </cell>
          <cell r="I98">
            <v>0.90177542570970814</v>
          </cell>
          <cell r="J98">
            <v>0.9017711795450013</v>
          </cell>
          <cell r="K98">
            <v>2.6861271327724836</v>
          </cell>
          <cell r="L98">
            <v>5.2671938260586399</v>
          </cell>
          <cell r="M98">
            <v>7.7350356595296894</v>
          </cell>
        </row>
        <row r="99">
          <cell r="B99">
            <v>2.9000148631390599</v>
          </cell>
          <cell r="C99">
            <v>7.6037951997469424</v>
          </cell>
          <cell r="D99">
            <v>7.6034470171842621</v>
          </cell>
          <cell r="E99">
            <v>2.300517497056084</v>
          </cell>
          <cell r="F99">
            <v>1.7126331845508753</v>
          </cell>
          <cell r="G99">
            <v>0</v>
          </cell>
          <cell r="H99">
            <v>0</v>
          </cell>
          <cell r="I99">
            <v>0</v>
          </cell>
          <cell r="J99">
            <v>5.4931431908608186</v>
          </cell>
          <cell r="K99">
            <v>9.3354140006073365</v>
          </cell>
          <cell r="L99">
            <v>9.3353913545783662</v>
          </cell>
          <cell r="M99">
            <v>9.335433289721907</v>
          </cell>
        </row>
        <row r="100">
          <cell r="B100">
            <v>0.18406645913070718</v>
          </cell>
          <cell r="C100">
            <v>0.18586354238592556</v>
          </cell>
          <cell r="D100">
            <v>5.3464847275634303E-2</v>
          </cell>
          <cell r="E100">
            <v>5.3676996555987649E-2</v>
          </cell>
          <cell r="F100">
            <v>2.8165839671481606E-4</v>
          </cell>
          <cell r="G100">
            <v>2.7687760767327892E-5</v>
          </cell>
          <cell r="H100">
            <v>1.5696674788770196E-4</v>
          </cell>
          <cell r="I100">
            <v>4.0912847664586097E-5</v>
          </cell>
          <cell r="J100">
            <v>3.487987792796859E-6</v>
          </cell>
          <cell r="K100">
            <v>1.1788143015540558E-6</v>
          </cell>
          <cell r="L100">
            <v>3.2386199900499886E-6</v>
          </cell>
          <cell r="M100">
            <v>1.0229598532973377E-6</v>
          </cell>
        </row>
        <row r="101">
          <cell r="B101">
            <v>2.0468369479711899</v>
          </cell>
          <cell r="C101">
            <v>1.8472700748178537</v>
          </cell>
          <cell r="D101">
            <v>1.5838087122237479</v>
          </cell>
          <cell r="E101">
            <v>3.607102748420616</v>
          </cell>
          <cell r="F101">
            <v>3.1865069809248299</v>
          </cell>
          <cell r="G101">
            <v>2.4656584082691322</v>
          </cell>
          <cell r="H101">
            <v>1.9078803583316919</v>
          </cell>
          <cell r="I101">
            <v>1.4762872042276143</v>
          </cell>
          <cell r="J101">
            <v>1.1423167698271637</v>
          </cell>
          <cell r="K101">
            <v>0.88390421931202745</v>
          </cell>
          <cell r="L101">
            <v>0.68394791267262123</v>
          </cell>
          <cell r="M101">
            <v>0.52925342889624827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1.6132896605564218E-5</v>
          </cell>
          <cell r="F102">
            <v>2.6185295483843906E-5</v>
          </cell>
          <cell r="G102">
            <v>2.6413714335614168E-5</v>
          </cell>
          <cell r="H102">
            <v>2.6859199386327247E-5</v>
          </cell>
          <cell r="I102">
            <v>2.8084800470098928E-5</v>
          </cell>
          <cell r="J102">
            <v>2.823931024283369E-5</v>
          </cell>
          <cell r="K102">
            <v>3.0116258318436429E-5</v>
          </cell>
          <cell r="L102">
            <v>3.1534405810745752E-5</v>
          </cell>
          <cell r="M102">
            <v>6.1483706831698227E-5</v>
          </cell>
        </row>
        <row r="103">
          <cell r="F103">
            <v>0.34454585977863383</v>
          </cell>
          <cell r="G103">
            <v>0.75671524852020855</v>
          </cell>
          <cell r="H103">
            <v>0.7485597719641508</v>
          </cell>
          <cell r="I103">
            <v>0.74004997981618637</v>
          </cell>
          <cell r="J103">
            <v>0.73977223793073332</v>
          </cell>
          <cell r="K103">
            <v>0.42891068731135906</v>
          </cell>
          <cell r="L103">
            <v>0.74004967564910973</v>
          </cell>
          <cell r="M103">
            <v>0.73993877255795881</v>
          </cell>
        </row>
        <row r="104">
          <cell r="B104">
            <v>0.92933052533514404</v>
          </cell>
          <cell r="C104">
            <v>2.0726429847650989</v>
          </cell>
          <cell r="D104">
            <v>9.0307299501465238E-2</v>
          </cell>
          <cell r="E104">
            <v>1.3187848241430067</v>
          </cell>
          <cell r="F104">
            <v>0.84966833146967002</v>
          </cell>
          <cell r="G104">
            <v>0</v>
          </cell>
          <cell r="H104">
            <v>0</v>
          </cell>
          <cell r="I104">
            <v>0</v>
          </cell>
          <cell r="J104">
            <v>5.2200090719975015E-2</v>
          </cell>
          <cell r="K104">
            <v>5.2081288953182661E-2</v>
          </cell>
          <cell r="L104">
            <v>0.37903933231039627</v>
          </cell>
          <cell r="M104">
            <v>0.37795158146974922</v>
          </cell>
        </row>
        <row r="105">
          <cell r="B105">
            <v>0.65957207790589445</v>
          </cell>
          <cell r="C105">
            <v>0.84351614807671915</v>
          </cell>
          <cell r="D105">
            <v>3.3628603484852189</v>
          </cell>
          <cell r="E105">
            <v>3.3675520211177301</v>
          </cell>
          <cell r="F105">
            <v>3.3645995508217497</v>
          </cell>
          <cell r="G105">
            <v>6.8272574959683681</v>
          </cell>
          <cell r="H105">
            <v>8.0977149328860349</v>
          </cell>
          <cell r="I105">
            <v>9.0839148102315299</v>
          </cell>
          <cell r="J105">
            <v>8.9142637732162466</v>
          </cell>
          <cell r="K105">
            <v>9.0837098914853058</v>
          </cell>
          <cell r="L105">
            <v>9.0459513982801063</v>
          </cell>
          <cell r="M105">
            <v>9.0837677662902063</v>
          </cell>
        </row>
        <row r="106">
          <cell r="B106">
            <v>1.9347928724572365</v>
          </cell>
          <cell r="C106">
            <v>1.8587668352721942</v>
          </cell>
          <cell r="D106">
            <v>2.5502862834784072</v>
          </cell>
          <cell r="E106">
            <v>2.2433295472487895</v>
          </cell>
          <cell r="F106">
            <v>1.9426654203137352</v>
          </cell>
          <cell r="G106">
            <v>1.6368908453497668</v>
          </cell>
          <cell r="H106">
            <v>2.5199141832417133</v>
          </cell>
          <cell r="I106">
            <v>2.0114677394002194</v>
          </cell>
          <cell r="J106">
            <v>2.0114318875698824</v>
          </cell>
          <cell r="K106">
            <v>2.0114656662659121</v>
          </cell>
          <cell r="L106">
            <v>2.011452764050373</v>
          </cell>
          <cell r="M106">
            <v>2.0114794935292886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6.4468510037229797E-5</v>
          </cell>
          <cell r="F107">
            <v>9.7070347972130728E-5</v>
          </cell>
          <cell r="G107">
            <v>8.3640707776291834E-4</v>
          </cell>
          <cell r="H107">
            <v>4.2275576231792577E-4</v>
          </cell>
          <cell r="I107">
            <v>1.6721100624327956E-4</v>
          </cell>
          <cell r="J107">
            <v>2.6541447938368314E-4</v>
          </cell>
          <cell r="K107">
            <v>1.8041283525349126E-4</v>
          </cell>
          <cell r="L107">
            <v>1.6458749459972083E-4</v>
          </cell>
          <cell r="M107">
            <v>2.0800253029877681E-4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2.9477871426928748E-3</v>
          </cell>
          <cell r="F108">
            <v>0.46776437493633816</v>
          </cell>
          <cell r="G108">
            <v>1.8243681613114149</v>
          </cell>
          <cell r="H108">
            <v>2.279169334553691</v>
          </cell>
          <cell r="I108">
            <v>2.0719722568096008</v>
          </cell>
          <cell r="J108">
            <v>2.0719725552780313</v>
          </cell>
          <cell r="K108">
            <v>2.0719717776734048</v>
          </cell>
          <cell r="L108">
            <v>2.0719719526672189</v>
          </cell>
          <cell r="M108">
            <v>2.0719723748997105</v>
          </cell>
        </row>
        <row r="109">
          <cell r="B109">
            <v>3.1967180960651598E-2</v>
          </cell>
          <cell r="C109">
            <v>5.6002705635731743E-3</v>
          </cell>
          <cell r="D109">
            <v>1.5788122264824966E-2</v>
          </cell>
          <cell r="E109">
            <v>7.1974491501490302E-3</v>
          </cell>
          <cell r="F109">
            <v>6.6172250730341959E-3</v>
          </cell>
          <cell r="G109">
            <v>4.5740710338519064E-3</v>
          </cell>
          <cell r="H109">
            <v>0</v>
          </cell>
          <cell r="I109">
            <v>0</v>
          </cell>
          <cell r="J109">
            <v>2.621941867022512E-3</v>
          </cell>
          <cell r="K109">
            <v>4.9184220141516438E-3</v>
          </cell>
          <cell r="L109">
            <v>5.5569786573556124E-3</v>
          </cell>
          <cell r="M109">
            <v>9.6852055921707314E-3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6.2848925621061531E-4</v>
          </cell>
          <cell r="F110">
            <v>1.0346972617741024E-3</v>
          </cell>
          <cell r="G110">
            <v>3.8476554714949847E-3</v>
          </cell>
          <cell r="H110">
            <v>6.867634511729879E-3</v>
          </cell>
          <cell r="I110">
            <v>8.3600509061745217E-3</v>
          </cell>
          <cell r="J110">
            <v>5.4290284882928062E-3</v>
          </cell>
          <cell r="K110">
            <v>3.7661011535763322E-3</v>
          </cell>
          <cell r="L110">
            <v>3.7570664282624176E-3</v>
          </cell>
          <cell r="M110">
            <v>5.1639787449168396E-3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6.0126498485209817E-2</v>
          </cell>
          <cell r="C112">
            <v>6.2734856584915052E-2</v>
          </cell>
          <cell r="D112">
            <v>0.25178029000395813</v>
          </cell>
          <cell r="E112">
            <v>0.24362613698993082</v>
          </cell>
          <cell r="F112">
            <v>0.24242158589676058</v>
          </cell>
          <cell r="G112">
            <v>0.10183567424070297</v>
          </cell>
          <cell r="H112">
            <v>0</v>
          </cell>
          <cell r="I112">
            <v>0</v>
          </cell>
          <cell r="J112">
            <v>2.911168901128882E-3</v>
          </cell>
          <cell r="K112">
            <v>7.9178881394166376E-3</v>
          </cell>
          <cell r="L112">
            <v>5.4696165859427111E-3</v>
          </cell>
          <cell r="M112">
            <v>9.9804313296703057E-2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9.098066842021745E-4</v>
          </cell>
          <cell r="F113">
            <v>1.6011797385634622E-3</v>
          </cell>
          <cell r="G113">
            <v>0.41985184458867808</v>
          </cell>
          <cell r="H113">
            <v>0.51964843700972363</v>
          </cell>
          <cell r="I113">
            <v>0.51182922951645482</v>
          </cell>
          <cell r="J113">
            <v>0.51008015261274076</v>
          </cell>
          <cell r="K113">
            <v>0.50528242407223856</v>
          </cell>
          <cell r="L113">
            <v>0.5066074257115557</v>
          </cell>
          <cell r="M113">
            <v>0.41142574390329534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1.4243091875396776</v>
          </cell>
          <cell r="C115">
            <v>1.5783241030147259</v>
          </cell>
          <cell r="D115">
            <v>1.4829727836142801</v>
          </cell>
          <cell r="E115">
            <v>1.3239643542614394</v>
          </cell>
          <cell r="F115">
            <v>1.4369445841582278</v>
          </cell>
          <cell r="G115">
            <v>1.2471936791747811</v>
          </cell>
          <cell r="H115">
            <v>2.8205474170733789</v>
          </cell>
          <cell r="I115">
            <v>3.0169064799899497</v>
          </cell>
          <cell r="J115">
            <v>3.7853722763784829</v>
          </cell>
          <cell r="K115">
            <v>4.7025988618593706</v>
          </cell>
          <cell r="L115">
            <v>5.0558109767665389</v>
          </cell>
          <cell r="M115">
            <v>5.0559618686803587</v>
          </cell>
        </row>
        <row r="116">
          <cell r="B116">
            <v>0.69257948795220847</v>
          </cell>
          <cell r="C116">
            <v>0.7501991916078744</v>
          </cell>
          <cell r="D116">
            <v>1.5243766192817216</v>
          </cell>
          <cell r="E116">
            <v>1.7746472670291535</v>
          </cell>
          <cell r="F116">
            <v>1.8185112145200486</v>
          </cell>
          <cell r="G116">
            <v>1.1718579970552001</v>
          </cell>
          <cell r="H116">
            <v>0</v>
          </cell>
          <cell r="I116">
            <v>0</v>
          </cell>
          <cell r="J116">
            <v>1.2914024825377533E-3</v>
          </cell>
          <cell r="K116">
            <v>1.112772056330203E-3</v>
          </cell>
          <cell r="L116">
            <v>8.7699920710022797E-4</v>
          </cell>
          <cell r="M116">
            <v>2.2910059689392357E-3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4.19346922712167E-4</v>
          </cell>
          <cell r="F117">
            <v>4.2184052296799718E-4</v>
          </cell>
          <cell r="G117">
            <v>3.9065157800888548E-3</v>
          </cell>
          <cell r="H117">
            <v>3.3397744035795055E-3</v>
          </cell>
          <cell r="I117">
            <v>2.0372831565430918E-3</v>
          </cell>
          <cell r="J117">
            <v>2.7934485582835015E-3</v>
          </cell>
          <cell r="K117">
            <v>1.442089798714384E-3</v>
          </cell>
          <cell r="L117">
            <v>1.1233719169914268E-3</v>
          </cell>
          <cell r="M117">
            <v>2.012049222743706E-3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1.3530244754338309E-4</v>
          </cell>
          <cell r="K118">
            <v>1.7827587931227681E-4</v>
          </cell>
          <cell r="L118">
            <v>1.3487600060302002E-4</v>
          </cell>
          <cell r="M118">
            <v>3.7045060363787708E-4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3.8679265338566215E-4</v>
          </cell>
          <cell r="F119">
            <v>9.195638174479524E-4</v>
          </cell>
          <cell r="G119">
            <v>3.5736625816066175E-3</v>
          </cell>
          <cell r="H119">
            <v>1.0549834839314152E-2</v>
          </cell>
          <cell r="I119">
            <v>1.732176216390241E-2</v>
          </cell>
          <cell r="J119">
            <v>1.4512676992617777E-2</v>
          </cell>
          <cell r="K119">
            <v>6.2265861946581482E-3</v>
          </cell>
          <cell r="L119">
            <v>1.9904812362075311E-3</v>
          </cell>
          <cell r="M119">
            <v>5.3440358749059589E-3</v>
          </cell>
        </row>
        <row r="123">
          <cell r="B123">
            <v>0</v>
          </cell>
          <cell r="C123">
            <v>3.7935822155235046</v>
          </cell>
          <cell r="D123">
            <v>3.9085319689379676</v>
          </cell>
          <cell r="E123">
            <v>4.4350603018538459</v>
          </cell>
          <cell r="F123">
            <v>5.8775552164687115</v>
          </cell>
          <cell r="G123">
            <v>6.1773698412575486</v>
          </cell>
          <cell r="H123">
            <v>6.4924779006983782</v>
          </cell>
          <cell r="I123">
            <v>6.8240994769753378</v>
          </cell>
          <cell r="J123">
            <v>7.1721970179859396</v>
          </cell>
          <cell r="K123">
            <v>7.5380662746495073</v>
          </cell>
          <cell r="L123">
            <v>7.9225876181693033</v>
          </cell>
          <cell r="M123">
            <v>8.3268979620554706</v>
          </cell>
        </row>
      </sheetData>
      <sheetData sheetId="59">
        <row r="13">
          <cell r="B13">
            <v>16.052401790936504</v>
          </cell>
          <cell r="C13">
            <v>20.04193706513146</v>
          </cell>
          <cell r="D13">
            <v>6.8647180718398744</v>
          </cell>
          <cell r="E13">
            <v>15.976403223574179</v>
          </cell>
          <cell r="F13">
            <v>16.326616774439383</v>
          </cell>
          <cell r="G13">
            <v>16.410881438784099</v>
          </cell>
          <cell r="H13">
            <v>16.514342804703144</v>
          </cell>
          <cell r="I13">
            <v>16.614247977817282</v>
          </cell>
          <cell r="J13">
            <v>16.663733410212984</v>
          </cell>
          <cell r="K13">
            <v>18.387916443534905</v>
          </cell>
          <cell r="L13">
            <v>18.318084844625361</v>
          </cell>
          <cell r="M13">
            <v>19.058613480379453</v>
          </cell>
        </row>
        <row r="14">
          <cell r="B14">
            <v>250.94818035658074</v>
          </cell>
          <cell r="C14">
            <v>254.39253930225379</v>
          </cell>
          <cell r="D14">
            <v>224.18691654461458</v>
          </cell>
          <cell r="E14">
            <v>221.53743643626376</v>
          </cell>
          <cell r="F14">
            <v>190.49803017823334</v>
          </cell>
          <cell r="G14">
            <v>100.03575474187697</v>
          </cell>
          <cell r="H14">
            <v>0</v>
          </cell>
          <cell r="I14">
            <v>0</v>
          </cell>
          <cell r="J14">
            <v>48.9527190522886</v>
          </cell>
          <cell r="K14">
            <v>182.4529585590488</v>
          </cell>
          <cell r="L14">
            <v>182.45297573389612</v>
          </cell>
          <cell r="M14">
            <v>182.45308795171348</v>
          </cell>
        </row>
        <row r="15">
          <cell r="B15">
            <v>66.745680088377071</v>
          </cell>
          <cell r="C15">
            <v>49.798799722341876</v>
          </cell>
          <cell r="D15">
            <v>68.759755657448594</v>
          </cell>
          <cell r="E15">
            <v>70.433937115459273</v>
          </cell>
          <cell r="F15">
            <v>71.412754713245391</v>
          </cell>
          <cell r="G15">
            <v>72.497214989103384</v>
          </cell>
          <cell r="H15">
            <v>73.751516415820063</v>
          </cell>
          <cell r="I15">
            <v>74.836042025299747</v>
          </cell>
          <cell r="J15">
            <v>74.836040768483002</v>
          </cell>
          <cell r="K15">
            <v>74.836031988774351</v>
          </cell>
          <cell r="L15">
            <v>74.836043919688052</v>
          </cell>
          <cell r="M15">
            <v>74.836046431157499</v>
          </cell>
        </row>
        <row r="16">
          <cell r="B16">
            <v>66.632400800332718</v>
          </cell>
          <cell r="C16">
            <v>55.764000177773013</v>
          </cell>
          <cell r="D16">
            <v>65.549981576886267</v>
          </cell>
          <cell r="E16">
            <v>64.714132717575382</v>
          </cell>
          <cell r="F16">
            <v>63.735335557976605</v>
          </cell>
          <cell r="G16">
            <v>62.650879471046949</v>
          </cell>
          <cell r="H16">
            <v>61.565654120856394</v>
          </cell>
          <cell r="I16">
            <v>60.481131486524234</v>
          </cell>
          <cell r="J16">
            <v>60.481132757118907</v>
          </cell>
          <cell r="K16">
            <v>60.481142542782081</v>
          </cell>
          <cell r="L16">
            <v>60.481130642433271</v>
          </cell>
          <cell r="M16">
            <v>60.481130502249073</v>
          </cell>
        </row>
        <row r="18">
          <cell r="B18">
            <v>0.11490672198146758</v>
          </cell>
          <cell r="C18">
            <v>2.7219634446439044E-4</v>
          </cell>
          <cell r="D18">
            <v>3.2343932624696193E-3</v>
          </cell>
          <cell r="E18">
            <v>5.0131908587721925E-4</v>
          </cell>
          <cell r="F18">
            <v>3.7344002042221183E-4</v>
          </cell>
          <cell r="G18">
            <v>0.49199597469966577</v>
          </cell>
          <cell r="H18">
            <v>0.49672209060405481</v>
          </cell>
          <cell r="I18">
            <v>1.9206518442637001E-5</v>
          </cell>
          <cell r="J18">
            <v>3.9336445144050602E-3</v>
          </cell>
          <cell r="K18">
            <v>2.6091865480981496E-3</v>
          </cell>
          <cell r="L18">
            <v>1.6519838108600769E-3</v>
          </cell>
          <cell r="M18">
            <v>3.2507013859882899E-3</v>
          </cell>
        </row>
        <row r="19">
          <cell r="B19">
            <v>18.203591213768831</v>
          </cell>
          <cell r="C19">
            <v>20.429784036573913</v>
          </cell>
          <cell r="D19">
            <v>20.734867454955268</v>
          </cell>
          <cell r="E19">
            <v>20.696585661254268</v>
          </cell>
          <cell r="F19">
            <v>20.958776498372803</v>
          </cell>
          <cell r="G19">
            <v>16.299894611717971</v>
          </cell>
          <cell r="H19">
            <v>12.648990003072901</v>
          </cell>
          <cell r="I19">
            <v>13.148338219300063</v>
          </cell>
          <cell r="J19">
            <v>13.018156091128322</v>
          </cell>
          <cell r="K19">
            <v>13.01815781110977</v>
          </cell>
          <cell r="L19">
            <v>13.018156137269703</v>
          </cell>
          <cell r="M19">
            <v>13.018156533450219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5.6546527811838967</v>
          </cell>
          <cell r="H20">
            <v>12.762093879068948</v>
          </cell>
          <cell r="I20">
            <v>13.147402557181262</v>
          </cell>
          <cell r="J20">
            <v>13.017232279275941</v>
          </cell>
          <cell r="K20">
            <v>13.017231236286122</v>
          </cell>
          <cell r="L20">
            <v>13.017230405557788</v>
          </cell>
          <cell r="M20">
            <v>13.017231168531463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1.0367410912551138E-5</v>
          </cell>
          <cell r="H21">
            <v>9.593798873485111E-6</v>
          </cell>
          <cell r="I21">
            <v>2.1177802881406217E-4</v>
          </cell>
          <cell r="J21">
            <v>1.9916204050932449E-3</v>
          </cell>
          <cell r="K21">
            <v>1.3528170355710479E-3</v>
          </cell>
          <cell r="L21">
            <v>1.4234222878351784E-3</v>
          </cell>
          <cell r="M21">
            <v>2.3566422879599596E-3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8.0361683630072183E-6</v>
          </cell>
          <cell r="H22">
            <v>3.8646134981762954E-6</v>
          </cell>
          <cell r="I22">
            <v>8.1040131661914996E-2</v>
          </cell>
          <cell r="J22">
            <v>4.4940626042047224E-2</v>
          </cell>
          <cell r="K22">
            <v>7.0337546742729662E-3</v>
          </cell>
          <cell r="L22">
            <v>1.2045985899031648E-2</v>
          </cell>
          <cell r="M22">
            <v>1.250296599691262E-2</v>
          </cell>
          <cell r="P22">
            <v>2.5508050829685183</v>
          </cell>
          <cell r="Q22">
            <v>1.3206731659666524</v>
          </cell>
          <cell r="R22">
            <v>1.5328606967784761</v>
          </cell>
          <cell r="S22">
            <v>1.3890948501521505</v>
          </cell>
          <cell r="T22">
            <v>1.2341803811609995</v>
          </cell>
          <cell r="U22">
            <v>1.0512257412169275</v>
          </cell>
          <cell r="V22">
            <v>0.57254247570269479</v>
          </cell>
          <cell r="W22">
            <v>0.31824002512155264</v>
          </cell>
          <cell r="X22">
            <v>2.1589185307211876E-3</v>
          </cell>
          <cell r="Y22">
            <v>3.0653103567884398E-3</v>
          </cell>
          <cell r="Z22">
            <v>2.5289790022270144E-3</v>
          </cell>
          <cell r="AA22">
            <v>1.9714130170287794E-2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1.0195427205000821E-5</v>
          </cell>
          <cell r="I23">
            <v>2.337407181638491E-4</v>
          </cell>
          <cell r="J23">
            <v>3.548768372442717E-2</v>
          </cell>
          <cell r="K23">
            <v>7.401974484147901E-2</v>
          </cell>
          <cell r="L23">
            <v>6.8958924593802803E-2</v>
          </cell>
          <cell r="M23">
            <v>6.7861148115356346E-2</v>
          </cell>
          <cell r="P23">
            <v>6.7209554003033856E-2</v>
          </cell>
          <cell r="Q23">
            <v>6.0878942041374035E-2</v>
          </cell>
          <cell r="R23">
            <v>0.11111647427744936</v>
          </cell>
          <cell r="S23">
            <v>2.8787580198180292E-2</v>
          </cell>
          <cell r="T23">
            <v>3.1968577089233494E-2</v>
          </cell>
          <cell r="U23">
            <v>0.10104089748355534</v>
          </cell>
          <cell r="V23">
            <v>0.1568836216209297</v>
          </cell>
          <cell r="W23">
            <v>0.43292339626580678</v>
          </cell>
          <cell r="X23">
            <v>0.75359963322357926</v>
          </cell>
          <cell r="Y23">
            <v>0.44864637911846444</v>
          </cell>
          <cell r="Z23">
            <v>0.75503930834661359</v>
          </cell>
          <cell r="AA23">
            <v>0.78354417052650382</v>
          </cell>
        </row>
        <row r="24">
          <cell r="B24">
            <v>3.6697764500625034</v>
          </cell>
          <cell r="C24">
            <v>5.1625673826446105E-4</v>
          </cell>
          <cell r="D24">
            <v>2.767711915946834E-3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4.5753457823105985E-5</v>
          </cell>
          <cell r="K24">
            <v>7.0668842867511376E-5</v>
          </cell>
          <cell r="L24">
            <v>6.1229325182686733E-5</v>
          </cell>
          <cell r="M24">
            <v>1.2880981186924432E-4</v>
          </cell>
        </row>
        <row r="25">
          <cell r="B25">
            <v>0.28646968519995303</v>
          </cell>
          <cell r="C25">
            <v>4.7358177316455993E-4</v>
          </cell>
          <cell r="D25">
            <v>1.9407856685635213E-2</v>
          </cell>
          <cell r="E25">
            <v>1.6167895511830779E-3</v>
          </cell>
          <cell r="F25">
            <v>5.008847890655508E-3</v>
          </cell>
          <cell r="G25">
            <v>2.5532668011315724</v>
          </cell>
          <cell r="H25">
            <v>3.8181126671220711</v>
          </cell>
          <cell r="I25">
            <v>3.2694751861418152</v>
          </cell>
          <cell r="J25">
            <v>3.1949944480503598</v>
          </cell>
          <cell r="K25">
            <v>3.2069884893322125</v>
          </cell>
          <cell r="L25">
            <v>3.2036183287646085</v>
          </cell>
          <cell r="M25">
            <v>3.2872761970877118</v>
          </cell>
        </row>
        <row r="26">
          <cell r="B26">
            <v>40.317903689558584</v>
          </cell>
          <cell r="C26">
            <v>38.406056772761964</v>
          </cell>
          <cell r="D26">
            <v>38.460648509244123</v>
          </cell>
          <cell r="E26">
            <v>38.17274520230869</v>
          </cell>
          <cell r="F26">
            <v>37.931495893137139</v>
          </cell>
          <cell r="G26">
            <v>30.893432255194014</v>
          </cell>
          <cell r="H26">
            <v>26.506029644634687</v>
          </cell>
          <cell r="I26">
            <v>27.762302968152518</v>
          </cell>
          <cell r="J26">
            <v>28.449813324876086</v>
          </cell>
          <cell r="K26">
            <v>28.450451147631199</v>
          </cell>
          <cell r="L26">
            <v>28.450572480769324</v>
          </cell>
          <cell r="M26">
            <v>28.45036317975455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6.5624752039374119</v>
          </cell>
          <cell r="H27">
            <v>13.81641712855672</v>
          </cell>
          <cell r="I27">
            <v>13.312392530465509</v>
          </cell>
          <cell r="J27">
            <v>13.180587079921306</v>
          </cell>
          <cell r="K27">
            <v>13.180587643480745</v>
          </cell>
          <cell r="L27">
            <v>13.180585922681569</v>
          </cell>
          <cell r="M27">
            <v>13.180587515708734</v>
          </cell>
        </row>
        <row r="28">
          <cell r="B28">
            <v>1.822679353208214E-2</v>
          </cell>
          <cell r="C28">
            <v>3.2278181041735753E-4</v>
          </cell>
          <cell r="D28">
            <v>3.3535889369166795E-3</v>
          </cell>
          <cell r="E28">
            <v>1.0813295014507887E-3</v>
          </cell>
          <cell r="F28">
            <v>4.3551313755161783E-4</v>
          </cell>
          <cell r="G28">
            <v>2.9586976650499649E-3</v>
          </cell>
          <cell r="H28">
            <v>1.6959163167888799E-3</v>
          </cell>
          <cell r="I28">
            <v>1.5551558319848095E-5</v>
          </cell>
          <cell r="J28">
            <v>4.2560526339842131E-4</v>
          </cell>
          <cell r="K28">
            <v>4.5789974641595064E-4</v>
          </cell>
          <cell r="L28">
            <v>4.4297908245054138E-4</v>
          </cell>
          <cell r="M28">
            <v>5.4904996984339084E-4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0.61704611846612678</v>
          </cell>
          <cell r="H30">
            <v>1.7657258958360116</v>
          </cell>
          <cell r="I30">
            <v>2.6095758583614628</v>
          </cell>
          <cell r="J30">
            <v>2.6095749979947871</v>
          </cell>
          <cell r="K30">
            <v>2.6095818418185472</v>
          </cell>
          <cell r="L30">
            <v>2.6095883407224814</v>
          </cell>
          <cell r="M30">
            <v>2.6096772358858833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1.1826249073297098E-3</v>
          </cell>
          <cell r="H31">
            <v>8.3669650578528112E-2</v>
          </cell>
          <cell r="I31">
            <v>1.4938397013693654</v>
          </cell>
          <cell r="J31">
            <v>1.5864069753311927</v>
          </cell>
          <cell r="K31">
            <v>1.5899496341814197</v>
          </cell>
          <cell r="L31">
            <v>1.600321119077923</v>
          </cell>
          <cell r="M31">
            <v>1.6321473698887126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5.2509193671341811E-2</v>
          </cell>
          <cell r="I32">
            <v>5.252640733995767E-2</v>
          </cell>
          <cell r="J32">
            <v>5.2526668805167008E-2</v>
          </cell>
          <cell r="K32">
            <v>4.5615749041010498E-2</v>
          </cell>
          <cell r="L32">
            <v>4.131054702735136E-2</v>
          </cell>
          <cell r="M32">
            <v>4.545760221145205E-2</v>
          </cell>
        </row>
        <row r="33">
          <cell r="B33">
            <v>0.52400000000000047</v>
          </cell>
          <cell r="C33">
            <v>0.5452920200817869</v>
          </cell>
          <cell r="D33">
            <v>0.50316461841533633</v>
          </cell>
          <cell r="E33">
            <v>0.8832110575869917</v>
          </cell>
          <cell r="F33">
            <v>0.93304815218883508</v>
          </cell>
          <cell r="G33">
            <v>0.93305177228171399</v>
          </cell>
          <cell r="H33">
            <v>1.0395443026461719</v>
          </cell>
          <cell r="I33">
            <v>1.0396049881998357</v>
          </cell>
          <cell r="J33">
            <v>1.0397264974108105</v>
          </cell>
          <cell r="K33">
            <v>1.0397292756045473</v>
          </cell>
          <cell r="L33">
            <v>1.0397311896922414</v>
          </cell>
          <cell r="M33">
            <v>1.0397668421824393</v>
          </cell>
        </row>
        <row r="34">
          <cell r="B34">
            <v>0</v>
          </cell>
          <cell r="C34">
            <v>0</v>
          </cell>
          <cell r="D34">
            <v>0.15619199140881254</v>
          </cell>
          <cell r="E34">
            <v>0.53820197418086257</v>
          </cell>
          <cell r="F34">
            <v>2.3202712431334307</v>
          </cell>
          <cell r="G34">
            <v>4.4199726398165282</v>
          </cell>
          <cell r="H34">
            <v>7.58916390979598</v>
          </cell>
          <cell r="I34">
            <v>10.3973469353749</v>
          </cell>
          <cell r="J34">
            <v>9.3643030369678364</v>
          </cell>
          <cell r="K34">
            <v>7.5268745871342055</v>
          </cell>
          <cell r="L34">
            <v>3.1482966100972889</v>
          </cell>
          <cell r="M34">
            <v>9.714531530406488E-3</v>
          </cell>
        </row>
        <row r="35">
          <cell r="B35">
            <v>3.517953999707534</v>
          </cell>
          <cell r="C35">
            <v>4.8486222356889401</v>
          </cell>
          <cell r="D35">
            <v>11.92707545613972</v>
          </cell>
          <cell r="E35">
            <v>14.116607401194445</v>
          </cell>
          <cell r="F35">
            <v>19.784681033659098</v>
          </cell>
          <cell r="G35">
            <v>20.793899785268458</v>
          </cell>
          <cell r="H35">
            <v>21.854598158133335</v>
          </cell>
          <cell r="I35">
            <v>22.969402670731807</v>
          </cell>
          <cell r="J35">
            <v>24.141073245777378</v>
          </cell>
          <cell r="K35">
            <v>25.372510822386094</v>
          </cell>
          <cell r="L35">
            <v>26.666764103258508</v>
          </cell>
          <cell r="M35">
            <v>28.027037445681916</v>
          </cell>
        </row>
        <row r="36">
          <cell r="B36">
            <v>2.1349390887346629</v>
          </cell>
          <cell r="C36">
            <v>3.3906686915362538</v>
          </cell>
          <cell r="D36">
            <v>4.3179351709054075</v>
          </cell>
          <cell r="E36">
            <v>18.917580596754281</v>
          </cell>
          <cell r="F36">
            <v>19.882573945649721</v>
          </cell>
          <cell r="G36">
            <v>20.896785108054345</v>
          </cell>
          <cell r="H36">
            <v>21.962731837043215</v>
          </cell>
          <cell r="I36">
            <v>23.08305313006721</v>
          </cell>
          <cell r="J36">
            <v>24.260521465854932</v>
          </cell>
          <cell r="K36">
            <v>25.498053193172272</v>
          </cell>
          <cell r="L36">
            <v>26.798712134508392</v>
          </cell>
          <cell r="M36">
            <v>28.165746990458214</v>
          </cell>
        </row>
        <row r="37">
          <cell r="B37">
            <v>0.86248322578584768</v>
          </cell>
          <cell r="C37">
            <v>1.2875863295603227</v>
          </cell>
          <cell r="D37">
            <v>5.8107243514000695</v>
          </cell>
          <cell r="E37">
            <v>13.460658837188824</v>
          </cell>
          <cell r="F37">
            <v>14.147294685371929</v>
          </cell>
          <cell r="G37">
            <v>14.868949310939627</v>
          </cell>
          <cell r="H37">
            <v>15.627416412030506</v>
          </cell>
          <cell r="I37">
            <v>16.424572656087921</v>
          </cell>
          <cell r="J37">
            <v>17.262391453740406</v>
          </cell>
          <cell r="K37">
            <v>18.142947910370474</v>
          </cell>
          <cell r="L37">
            <v>19.068421934292566</v>
          </cell>
          <cell r="M37">
            <v>20.041108846541491</v>
          </cell>
        </row>
        <row r="38">
          <cell r="B38">
            <v>2.8396236857719668</v>
          </cell>
          <cell r="C38">
            <v>3.2944550545356099</v>
          </cell>
          <cell r="D38">
            <v>6.5880739898092395</v>
          </cell>
          <cell r="E38">
            <v>7.6095089037110881</v>
          </cell>
          <cell r="F38">
            <v>23.592749133050297</v>
          </cell>
          <cell r="G38">
            <v>24.796316375554802</v>
          </cell>
          <cell r="H38">
            <v>26.06118034458898</v>
          </cell>
          <cell r="I38">
            <v>27.390563148791145</v>
          </cell>
          <cell r="J38">
            <v>28.787757521402131</v>
          </cell>
          <cell r="K38">
            <v>30.256222938054368</v>
          </cell>
          <cell r="L38">
            <v>31.79959510877757</v>
          </cell>
          <cell r="M38">
            <v>33.421696822226302</v>
          </cell>
        </row>
        <row r="39">
          <cell r="B39">
            <v>1.9161736504764206</v>
          </cell>
          <cell r="C39">
            <v>1.2036573858084236</v>
          </cell>
          <cell r="D39">
            <v>0.14656778193717479</v>
          </cell>
          <cell r="E39">
            <v>0.99593480271620149</v>
          </cell>
          <cell r="F39">
            <v>0.59634882601230488</v>
          </cell>
          <cell r="G39">
            <v>1.8623248881926264</v>
          </cell>
          <cell r="H39">
            <v>1.9475806678784802</v>
          </cell>
          <cell r="I39">
            <v>1.9467809634433955</v>
          </cell>
          <cell r="J39">
            <v>1.9496225906670239</v>
          </cell>
          <cell r="K39">
            <v>1.1282554069918391</v>
          </cell>
          <cell r="L39">
            <v>1.9471324809203061</v>
          </cell>
          <cell r="M39">
            <v>1.9478476067179444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6.4981347779184085E-3</v>
          </cell>
          <cell r="H40">
            <v>0.75765153073907765</v>
          </cell>
          <cell r="I40">
            <v>0.75855943512620283</v>
          </cell>
          <cell r="J40">
            <v>0.7598558221023396</v>
          </cell>
          <cell r="K40">
            <v>0.44140485841305754</v>
          </cell>
          <cell r="L40">
            <v>0.7610597536693926</v>
          </cell>
          <cell r="M40">
            <v>0.76134210467422347</v>
          </cell>
        </row>
        <row r="41">
          <cell r="B41">
            <v>0.29224658546899529</v>
          </cell>
          <cell r="C41">
            <v>0.6952966229747386</v>
          </cell>
          <cell r="D41">
            <v>3.4759615925573042E-2</v>
          </cell>
          <cell r="E41">
            <v>0.65030247747754621</v>
          </cell>
          <cell r="F41">
            <v>0.65076033443734338</v>
          </cell>
          <cell r="G41">
            <v>0</v>
          </cell>
          <cell r="H41">
            <v>0</v>
          </cell>
          <cell r="I41">
            <v>0</v>
          </cell>
          <cell r="J41">
            <v>8.9729626527406417E-2</v>
          </cell>
          <cell r="K41">
            <v>8.9700693168994164E-2</v>
          </cell>
          <cell r="L41">
            <v>0.65066360903099252</v>
          </cell>
          <cell r="M41">
            <v>0.65066542097282531</v>
          </cell>
        </row>
        <row r="42">
          <cell r="B42">
            <v>0.87269936065982789</v>
          </cell>
          <cell r="C42">
            <v>1.0725915462507314</v>
          </cell>
          <cell r="D42">
            <v>4.5387121450519858</v>
          </cell>
          <cell r="E42">
            <v>5.2368420133673554</v>
          </cell>
          <cell r="F42">
            <v>5.5743879239609111</v>
          </cell>
          <cell r="G42">
            <v>1.847939484503488</v>
          </cell>
          <cell r="H42">
            <v>0.57453988914235399</v>
          </cell>
          <cell r="I42">
            <v>1.8394535669895755E-3</v>
          </cell>
          <cell r="J42">
            <v>1.5550560220376176E-3</v>
          </cell>
          <cell r="K42">
            <v>1.7225230826127056E-3</v>
          </cell>
          <cell r="L42">
            <v>1.3249370936656885E-3</v>
          </cell>
          <cell r="M42">
            <v>2.2325461636215479E-3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7.6870277316753448</v>
          </cell>
          <cell r="H43">
            <v>10.586432586669098</v>
          </cell>
          <cell r="I43">
            <v>12.298478301591805</v>
          </cell>
          <cell r="J43">
            <v>12.071925762985364</v>
          </cell>
          <cell r="K43">
            <v>12.303882023112742</v>
          </cell>
          <cell r="L43">
            <v>12.250906848844366</v>
          </cell>
          <cell r="M43">
            <v>12.307918617635504</v>
          </cell>
        </row>
        <row r="44">
          <cell r="B44">
            <v>3.7119618596376989</v>
          </cell>
          <cell r="C44">
            <v>3.7138490661564467</v>
          </cell>
          <cell r="D44">
            <v>5.4331360707085947</v>
          </cell>
          <cell r="E44">
            <v>5.3724566410962966</v>
          </cell>
          <cell r="F44">
            <v>5.3117830484458999</v>
          </cell>
          <cell r="G44">
            <v>4.5829087367979255</v>
          </cell>
          <cell r="H44">
            <v>1.0890586138544197E-3</v>
          </cell>
          <cell r="I44">
            <v>4.6659027927459641E-4</v>
          </cell>
          <cell r="J44">
            <v>7.7354706489459911E-4</v>
          </cell>
          <cell r="K44">
            <v>4.8017502238520524E-4</v>
          </cell>
          <cell r="L44">
            <v>8.1410254555934816E-4</v>
          </cell>
          <cell r="M44">
            <v>5.1248441861499359E-4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0.7020907798811491</v>
          </cell>
          <cell r="H45">
            <v>10.682993077934089</v>
          </cell>
          <cell r="I45">
            <v>10.630698646250403</v>
          </cell>
          <cell r="J45">
            <v>10.630168095358083</v>
          </cell>
          <cell r="K45">
            <v>10.630672594947796</v>
          </cell>
          <cell r="L45">
            <v>10.630233372244124</v>
          </cell>
          <cell r="M45">
            <v>10.630709776899391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7.9669922775483064E-3</v>
          </cell>
          <cell r="F46">
            <v>1.3287712063211699</v>
          </cell>
          <cell r="G46">
            <v>5.5283883676103489</v>
          </cell>
          <cell r="H46">
            <v>7.2068595559009996</v>
          </cell>
          <cell r="I46">
            <v>6.9065741893653376</v>
          </cell>
          <cell r="J46">
            <v>6.9065751842601006</v>
          </cell>
          <cell r="K46">
            <v>6.9065725922446894</v>
          </cell>
          <cell r="L46">
            <v>6.9065731755573889</v>
          </cell>
          <cell r="M46">
            <v>6.9065745829990357</v>
          </cell>
        </row>
        <row r="47">
          <cell r="B47">
            <v>0</v>
          </cell>
        </row>
        <row r="48">
          <cell r="B48">
            <v>5.4737387962173423E-2</v>
          </cell>
          <cell r="C48">
            <v>8.6775925796414022E-3</v>
          </cell>
          <cell r="D48">
            <v>2.5940531732638286E-2</v>
          </cell>
          <cell r="E48">
            <v>1.1906401633792554E-2</v>
          </cell>
          <cell r="F48">
            <v>1.1068171796709698E-2</v>
          </cell>
          <cell r="G48">
            <v>7.7681697086826708E-3</v>
          </cell>
          <cell r="H48">
            <v>0</v>
          </cell>
          <cell r="I48">
            <v>0</v>
          </cell>
          <cell r="J48">
            <v>3.0551858882407997E-3</v>
          </cell>
          <cell r="K48">
            <v>6.0312973121681955E-3</v>
          </cell>
          <cell r="L48">
            <v>6.9924089856636101E-3</v>
          </cell>
          <cell r="M48">
            <v>1.1648606448134315E-2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8.93503984163073E-4</v>
          </cell>
          <cell r="K49">
            <v>1.4662439853614369E-3</v>
          </cell>
          <cell r="L49">
            <v>1.4619330462870839E-3</v>
          </cell>
          <cell r="M49">
            <v>3.0752158057066616E-3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1.3455560132492879E-3</v>
          </cell>
          <cell r="F50">
            <v>2.0973043073620394E-3</v>
          </cell>
          <cell r="G50">
            <v>6.4553113672246171E-3</v>
          </cell>
          <cell r="H50">
            <v>1.0732941205439776E-2</v>
          </cell>
          <cell r="I50">
            <v>1.2914473604511093E-2</v>
          </cell>
          <cell r="J50">
            <v>8.4597439365506292E-3</v>
          </cell>
          <cell r="K50">
            <v>6.2453909450861204E-3</v>
          </cell>
          <cell r="L50">
            <v>5.960236468671283E-3</v>
          </cell>
          <cell r="M50">
            <v>9.269698583271653E-3</v>
          </cell>
        </row>
        <row r="51">
          <cell r="B51">
            <v>0.10102656153165605</v>
          </cell>
          <cell r="C51">
            <v>9.9902168428100249E-2</v>
          </cell>
          <cell r="D51">
            <v>0.40436220152670732</v>
          </cell>
          <cell r="E51">
            <v>0.39444378867492869</v>
          </cell>
          <cell r="F51">
            <v>0.39488081197999991</v>
          </cell>
          <cell r="G51">
            <v>0.1668356503562767</v>
          </cell>
          <cell r="H51">
            <v>0</v>
          </cell>
          <cell r="I51">
            <v>0</v>
          </cell>
          <cell r="J51">
            <v>2.2166036370468421E-3</v>
          </cell>
          <cell r="K51">
            <v>8.4382995531153554E-3</v>
          </cell>
          <cell r="L51">
            <v>5.5381184961109864E-3</v>
          </cell>
          <cell r="M51">
            <v>0.15398612148285629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1.868289366968765E-3</v>
          </cell>
          <cell r="K52">
            <v>3.2993578735197667E-3</v>
          </cell>
          <cell r="L52">
            <v>2.5231991067547642E-3</v>
          </cell>
          <cell r="M52">
            <v>7.2404431816638776E-3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1.6895135804348279E-3</v>
          </cell>
          <cell r="F53">
            <v>2.7996673779116989E-3</v>
          </cell>
          <cell r="G53">
            <v>0.57783513964571132</v>
          </cell>
          <cell r="H53">
            <v>0.69915505170021253</v>
          </cell>
          <cell r="I53">
            <v>0.6745189907180581</v>
          </cell>
          <cell r="J53">
            <v>0.67228829733394935</v>
          </cell>
          <cell r="K53">
            <v>0.66640952225115668</v>
          </cell>
          <cell r="L53">
            <v>0.66764384261426091</v>
          </cell>
          <cell r="M53">
            <v>0.54406572307575884</v>
          </cell>
        </row>
        <row r="54">
          <cell r="B54">
            <v>2.6453943542757732</v>
          </cell>
          <cell r="C54">
            <v>3.04605943885164</v>
          </cell>
          <cell r="D54">
            <v>3.0412998185550828</v>
          </cell>
          <cell r="E54">
            <v>3.0324891711760307</v>
          </cell>
          <cell r="F54">
            <v>3.6947360968269756</v>
          </cell>
          <cell r="G54">
            <v>3.6665734240341346</v>
          </cell>
          <cell r="H54">
            <v>8.1687696183013436</v>
          </cell>
          <cell r="I54">
            <v>8.6125212269759253</v>
          </cell>
          <cell r="J54">
            <v>10.836689225650133</v>
          </cell>
          <cell r="K54">
            <v>13.467222566507504</v>
          </cell>
          <cell r="L54">
            <v>14.490671822870723</v>
          </cell>
          <cell r="M54">
            <v>14.490742627738991</v>
          </cell>
        </row>
        <row r="55">
          <cell r="B55">
            <v>1.6550622703810205</v>
          </cell>
          <cell r="C55">
            <v>1.7385326598667135</v>
          </cell>
          <cell r="D55">
            <v>3.3911790183852841</v>
          </cell>
          <cell r="E55">
            <v>3.7030595341936214</v>
          </cell>
          <cell r="F55">
            <v>3.5799700123549067</v>
          </cell>
          <cell r="G55">
            <v>2.1784555401021106</v>
          </cell>
          <cell r="H55">
            <v>0</v>
          </cell>
          <cell r="I55">
            <v>0</v>
          </cell>
          <cell r="J55">
            <v>2.4866630793347502E-3</v>
          </cell>
          <cell r="K55">
            <v>2.2425801704719275E-3</v>
          </cell>
          <cell r="L55">
            <v>1.7732632410060721E-3</v>
          </cell>
          <cell r="M55">
            <v>4.6196017150275754E-3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1.007523568788549E-3</v>
          </cell>
          <cell r="F56">
            <v>1.1118400313793724E-3</v>
          </cell>
          <cell r="G56">
            <v>7.5442453607425224E-3</v>
          </cell>
          <cell r="H56">
            <v>6.3408768285293186E-3</v>
          </cell>
          <cell r="I56">
            <v>3.8979004995295069E-3</v>
          </cell>
          <cell r="J56">
            <v>5.288826292046341E-3</v>
          </cell>
          <cell r="K56">
            <v>2.9698544143066915E-3</v>
          </cell>
          <cell r="L56">
            <v>2.220128970834978E-3</v>
          </cell>
          <cell r="M56">
            <v>4.4839112369655758E-3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1.0819374919878667E-3</v>
          </cell>
          <cell r="F57">
            <v>2.6217163550871754E-3</v>
          </cell>
          <cell r="G57">
            <v>1.0510772298843001E-2</v>
          </cell>
          <cell r="H57">
            <v>3.1675135364191219E-2</v>
          </cell>
          <cell r="I57">
            <v>5.3297729735084315E-2</v>
          </cell>
          <cell r="J57">
            <v>4.4654390746516191E-2</v>
          </cell>
          <cell r="K57">
            <v>1.9158726752794276E-2</v>
          </cell>
          <cell r="L57">
            <v>6.124557649869319E-3</v>
          </cell>
          <cell r="M57">
            <v>1.6443187307402945E-2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7.5168026412990611E-4</v>
          </cell>
          <cell r="K58">
            <v>9.9042155173487221E-4</v>
          </cell>
          <cell r="L58">
            <v>7.4931111446122295E-4</v>
          </cell>
          <cell r="M58">
            <v>2.0580589090993186E-3</v>
          </cell>
        </row>
        <row r="63">
          <cell r="B63">
            <v>0.13501669137727132</v>
          </cell>
          <cell r="C63">
            <v>1.0349191316701509E-2</v>
          </cell>
          <cell r="D63">
            <v>0.12408846836389724</v>
          </cell>
          <cell r="E63">
            <v>6.3982006987663348E-2</v>
          </cell>
          <cell r="F63">
            <v>4.9261784590828639E-2</v>
          </cell>
          <cell r="G63">
            <v>3.4524871298073724E-2</v>
          </cell>
          <cell r="H63">
            <v>4.3484848903661541E-2</v>
          </cell>
          <cell r="I63">
            <v>0.13496913850942702</v>
          </cell>
          <cell r="J63">
            <v>0.1349873164316982</v>
          </cell>
          <cell r="K63">
            <v>0.13499073587130289</v>
          </cell>
          <cell r="L63">
            <v>0.1349936920933644</v>
          </cell>
          <cell r="M63">
            <v>0.13499768396741918</v>
          </cell>
        </row>
        <row r="64">
          <cell r="B64">
            <v>1.3106232621311674E-3</v>
          </cell>
          <cell r="C64">
            <v>1.0495937528827021E-3</v>
          </cell>
          <cell r="D64">
            <v>1.2968492687889745E-3</v>
          </cell>
          <cell r="E64">
            <v>1.3140506390945498E-3</v>
          </cell>
          <cell r="F64">
            <v>0.69881250421381447</v>
          </cell>
          <cell r="G64">
            <v>1.1960855403157034</v>
          </cell>
          <cell r="H64">
            <v>1.2014484014897375</v>
          </cell>
          <cell r="I64">
            <v>1.8724478835736993</v>
          </cell>
          <cell r="J64">
            <v>2.0479125205070416</v>
          </cell>
          <cell r="K64">
            <v>2.3526158585956782</v>
          </cell>
          <cell r="L64">
            <v>2.352708261905494</v>
          </cell>
          <cell r="M64">
            <v>2.3620126729023503</v>
          </cell>
        </row>
        <row r="65">
          <cell r="B65">
            <v>1.1535132705777504E-3</v>
          </cell>
          <cell r="C65">
            <v>9.2754052436254365E-4</v>
          </cell>
          <cell r="D65">
            <v>1.1352765796256827E-3</v>
          </cell>
          <cell r="E65">
            <v>1.1954974300948037E-3</v>
          </cell>
          <cell r="F65">
            <v>1.5361640702277538E-2</v>
          </cell>
          <cell r="G65">
            <v>2.2966914876830093E-2</v>
          </cell>
          <cell r="H65">
            <v>1.1121391656320381</v>
          </cell>
          <cell r="I65">
            <v>1.8775897024031656</v>
          </cell>
          <cell r="J65">
            <v>1.5675366369246748</v>
          </cell>
          <cell r="K65">
            <v>1.6912887506059502</v>
          </cell>
          <cell r="L65">
            <v>1.7655695789632542</v>
          </cell>
          <cell r="M65">
            <v>1.7737731700873478</v>
          </cell>
        </row>
        <row r="66">
          <cell r="B66">
            <v>3.6796934937591101E-4</v>
          </cell>
          <cell r="C66">
            <v>3.6767997964286915E-4</v>
          </cell>
          <cell r="D66">
            <v>3.6878773855139509E-4</v>
          </cell>
          <cell r="E66">
            <v>7.95571897601976E-2</v>
          </cell>
          <cell r="F66">
            <v>0.21146543474891</v>
          </cell>
          <cell r="G66">
            <v>0.31174746125397557</v>
          </cell>
          <cell r="H66">
            <v>0.39103015209792213</v>
          </cell>
          <cell r="I66">
            <v>0.41188234911537019</v>
          </cell>
          <cell r="J66">
            <v>0.48720446972003872</v>
          </cell>
          <cell r="K66">
            <v>0.57088127692906621</v>
          </cell>
          <cell r="L66">
            <v>0.65255658230086278</v>
          </cell>
          <cell r="M66">
            <v>0.59600874112087443</v>
          </cell>
        </row>
        <row r="67">
          <cell r="B67">
            <v>7.3882539473531066E-4</v>
          </cell>
          <cell r="C67">
            <v>7.3820272003530187E-4</v>
          </cell>
          <cell r="D67">
            <v>7.4043803220856877E-4</v>
          </cell>
          <cell r="E67">
            <v>3.0945854013488934E-2</v>
          </cell>
          <cell r="F67">
            <v>4.7449934742175237E-2</v>
          </cell>
          <cell r="G67">
            <v>3.1629188335829665E-2</v>
          </cell>
          <cell r="H67">
            <v>4.3698672685974702E-2</v>
          </cell>
          <cell r="I67">
            <v>5.757662975071802E-2</v>
          </cell>
          <cell r="J67">
            <v>4.1269712990495734E-2</v>
          </cell>
          <cell r="K67">
            <v>7.1354633947067203E-2</v>
          </cell>
          <cell r="L67">
            <v>6.4722121364923751E-2</v>
          </cell>
          <cell r="M67">
            <v>0.10148288379510834</v>
          </cell>
        </row>
        <row r="68">
          <cell r="B68">
            <v>7.3857293078902762E-4</v>
          </cell>
          <cell r="C68">
            <v>7.3794491020821103E-4</v>
          </cell>
          <cell r="D68">
            <v>7.4008410817079785E-4</v>
          </cell>
          <cell r="E68">
            <v>4.6531127709250782E-2</v>
          </cell>
          <cell r="F68">
            <v>9.1521959952715948E-2</v>
          </cell>
          <cell r="G68">
            <v>7.8589828820199478E-2</v>
          </cell>
          <cell r="H68">
            <v>5.3695417345717394E-2</v>
          </cell>
          <cell r="I68">
            <v>7.5406094883835817E-2</v>
          </cell>
          <cell r="J68">
            <v>0.10508777738819985</v>
          </cell>
          <cell r="K68">
            <v>8.3040446622644259E-2</v>
          </cell>
          <cell r="L68">
            <v>6.393580281389083E-2</v>
          </cell>
          <cell r="M68">
            <v>0.10165381937616823</v>
          </cell>
        </row>
        <row r="69">
          <cell r="B69">
            <v>3.6941460241842047E-4</v>
          </cell>
          <cell r="C69">
            <v>3.6912859598872233E-4</v>
          </cell>
          <cell r="D69">
            <v>3.7017868620156029E-4</v>
          </cell>
          <cell r="E69">
            <v>2.8812800151096638E-2</v>
          </cell>
          <cell r="F69">
            <v>9.1320180120411223E-2</v>
          </cell>
          <cell r="G69">
            <v>6.7450181901409417E-2</v>
          </cell>
          <cell r="H69">
            <v>3.6421481712523712E-2</v>
          </cell>
          <cell r="I69">
            <v>5.266560711513029E-2</v>
          </cell>
          <cell r="J69">
            <v>7.8898107698213399E-2</v>
          </cell>
          <cell r="K69">
            <v>5.9040759394225789E-2</v>
          </cell>
          <cell r="L69">
            <v>4.2795903970503847E-2</v>
          </cell>
          <cell r="M69">
            <v>6.8117168334184117E-2</v>
          </cell>
        </row>
        <row r="90">
          <cell r="B90">
            <v>2.028076372683814</v>
          </cell>
          <cell r="C90">
            <v>1.9223015254077498</v>
          </cell>
          <cell r="D90">
            <v>1.947500570303581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1.1839515223147696</v>
          </cell>
          <cell r="C91">
            <v>1.1839497259121672</v>
          </cell>
          <cell r="D91">
            <v>1.1839499257429129</v>
          </cell>
          <cell r="E91">
            <v>1.1839498943385975</v>
          </cell>
          <cell r="F91">
            <v>1.1839512947035846</v>
          </cell>
          <cell r="G91">
            <v>1.1839515961484268</v>
          </cell>
          <cell r="H91">
            <v>1.1839485265391507</v>
          </cell>
          <cell r="I91">
            <v>1.183951483086261</v>
          </cell>
          <cell r="J91">
            <v>1.1839459082470494</v>
          </cell>
          <cell r="K91">
            <v>3.5266476685160688</v>
          </cell>
          <cell r="L91">
            <v>6.9153602596312007</v>
          </cell>
          <cell r="M91">
            <v>10.155418610590207</v>
          </cell>
        </row>
        <row r="92">
          <cell r="B92">
            <v>1.4500074315695299</v>
          </cell>
          <cell r="C92">
            <v>3.8018975998734712</v>
          </cell>
          <cell r="D92">
            <v>3.801723508592131</v>
          </cell>
          <cell r="E92">
            <v>1.150258748528042</v>
          </cell>
          <cell r="F92">
            <v>0.85631659227543766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0.21541971986483632</v>
          </cell>
          <cell r="C93">
            <v>0.21752291222938339</v>
          </cell>
          <cell r="D93">
            <v>6.257186929724555E-2</v>
          </cell>
          <cell r="E93">
            <v>6.2820155371520414E-2</v>
          </cell>
          <cell r="F93">
            <v>3.2963513941884864E-4</v>
          </cell>
          <cell r="G93">
            <v>3.24040006873112E-5</v>
          </cell>
          <cell r="H93">
            <v>1.8370393507733911E-4</v>
          </cell>
          <cell r="I93">
            <v>4.7881804346110473E-5</v>
          </cell>
          <cell r="J93">
            <v>4.0821198862890328E-6</v>
          </cell>
          <cell r="K93">
            <v>1.3796095595727871E-6</v>
          </cell>
          <cell r="L93">
            <v>3.7902756118637048E-6</v>
          </cell>
          <cell r="M93">
            <v>1.197207389499479E-6</v>
          </cell>
        </row>
        <row r="94">
          <cell r="B94">
            <v>2.9240527828159859</v>
          </cell>
          <cell r="C94">
            <v>2.6389572497397915</v>
          </cell>
          <cell r="D94">
            <v>2.2625838746053555</v>
          </cell>
          <cell r="E94">
            <v>5.1530039263151659</v>
          </cell>
          <cell r="F94">
            <v>4.5521528298926155</v>
          </cell>
          <cell r="G94">
            <v>3.5223691546701894</v>
          </cell>
          <cell r="H94">
            <v>2.7255433690452744</v>
          </cell>
          <cell r="I94">
            <v>2.1089817203251626</v>
          </cell>
          <cell r="J94">
            <v>1.6318810997530913</v>
          </cell>
          <cell r="K94">
            <v>1.2627203133028972</v>
          </cell>
          <cell r="L94">
            <v>0.97706844667517234</v>
          </cell>
          <cell r="M94">
            <v>0.75607632699464089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3.2265793211128416E-5</v>
          </cell>
          <cell r="F95">
            <v>5.2370590967687806E-5</v>
          </cell>
          <cell r="G95">
            <v>5.2827428671228371E-5</v>
          </cell>
          <cell r="H95">
            <v>5.3718398772654447E-5</v>
          </cell>
          <cell r="I95">
            <v>5.6169600940197828E-5</v>
          </cell>
          <cell r="J95">
            <v>5.6478620485667387E-5</v>
          </cell>
          <cell r="K95">
            <v>6.0232516636872825E-5</v>
          </cell>
          <cell r="L95">
            <v>6.3068811621491558E-5</v>
          </cell>
          <cell r="M95">
            <v>1.2296741366339643E-4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1.5430908564742247E-4</v>
          </cell>
          <cell r="H96">
            <v>1.5462467127040251E-4</v>
          </cell>
          <cell r="I96">
            <v>1.5532129031355129E-4</v>
          </cell>
          <cell r="J96">
            <v>1.5555539878303826E-4</v>
          </cell>
          <cell r="K96">
            <v>1.565523943826927E-4</v>
          </cell>
          <cell r="L96">
            <v>1.5891355278336102E-4</v>
          </cell>
          <cell r="M96">
            <v>2.3155548727889157E-4</v>
          </cell>
        </row>
        <row r="97">
          <cell r="B97">
            <v>0</v>
          </cell>
          <cell r="C97">
            <v>1.2645274051745015</v>
          </cell>
          <cell r="D97">
            <v>1.3028439896459891</v>
          </cell>
          <cell r="E97">
            <v>1.4783534339512834</v>
          </cell>
          <cell r="F97">
            <v>1.9591850721562385</v>
          </cell>
          <cell r="G97">
            <v>2.0591232804191839</v>
          </cell>
          <cell r="H97">
            <v>2.1641593002327952</v>
          </cell>
          <cell r="I97">
            <v>2.2746998256584461</v>
          </cell>
          <cell r="J97">
            <v>2.390732339328645</v>
          </cell>
          <cell r="K97">
            <v>2.5126887582165018</v>
          </cell>
          <cell r="L97">
            <v>2.6408625393897669</v>
          </cell>
          <cell r="M97">
            <v>2.7756326540184912</v>
          </cell>
        </row>
      </sheetData>
      <sheetData sheetId="60">
        <row r="14">
          <cell r="B14">
            <v>3.0935587219222112</v>
          </cell>
          <cell r="C14">
            <v>3.0935586181501256</v>
          </cell>
          <cell r="D14">
            <v>2.8346965215179027</v>
          </cell>
          <cell r="E14">
            <v>2.7577517671968819</v>
          </cell>
          <cell r="F14">
            <v>2.3634326122577169</v>
          </cell>
          <cell r="G14">
            <v>1.3535311699324843</v>
          </cell>
          <cell r="H14">
            <v>0.120558721922211</v>
          </cell>
          <cell r="I14">
            <v>0.120558721922211</v>
          </cell>
          <cell r="J14">
            <v>0.69936679926706846</v>
          </cell>
          <cell r="K14">
            <v>2.2765695309917131</v>
          </cell>
          <cell r="L14">
            <v>2.276569770921399</v>
          </cell>
          <cell r="M14">
            <v>2.2765711608003718</v>
          </cell>
        </row>
        <row r="15">
          <cell r="B15">
            <v>7.3394300010600002</v>
          </cell>
          <cell r="C15">
            <v>7.3400781134235471</v>
          </cell>
          <cell r="D15">
            <v>7.3422287815630343</v>
          </cell>
          <cell r="E15">
            <v>7.414947985221521</v>
          </cell>
          <cell r="F15">
            <v>7.4418403069536483</v>
          </cell>
          <cell r="G15">
            <v>7.4521408242361566</v>
          </cell>
          <cell r="H15">
            <v>7.5788699520322682</v>
          </cell>
          <cell r="I15">
            <v>7.6884371818553063</v>
          </cell>
          <cell r="J15">
            <v>7.6884372571287631</v>
          </cell>
          <cell r="K15">
            <v>7.688437452783214</v>
          </cell>
          <cell r="L15">
            <v>7.6884376907678194</v>
          </cell>
          <cell r="M15">
            <v>7.6884393862936236</v>
          </cell>
        </row>
        <row r="16">
          <cell r="B16">
            <v>4.7247299999999992</v>
          </cell>
          <cell r="C16">
            <v>4.8072018721658392</v>
          </cell>
          <cell r="D16">
            <v>4.8585093065942768</v>
          </cell>
          <cell r="E16">
            <v>4.8799304097586091</v>
          </cell>
          <cell r="F16">
            <v>4.8875347035430963</v>
          </cell>
          <cell r="G16">
            <v>4.8875349732652387</v>
          </cell>
          <cell r="H16">
            <v>4.8875352484562402</v>
          </cell>
          <cell r="I16">
            <v>4.8875353880852606</v>
          </cell>
          <cell r="J16">
            <v>4.8875354831674365</v>
          </cell>
          <cell r="K16">
            <v>4.8875357391193948</v>
          </cell>
          <cell r="L16">
            <v>4.8875360795307827</v>
          </cell>
          <cell r="M16">
            <v>4.8875627868122677</v>
          </cell>
        </row>
        <row r="17">
          <cell r="B17">
            <v>3.3394499999999998</v>
          </cell>
          <cell r="C17">
            <v>3.9711023759567285</v>
          </cell>
          <cell r="D17">
            <v>4.3595234298356784</v>
          </cell>
          <cell r="E17">
            <v>4.3595234298356784</v>
          </cell>
          <cell r="F17">
            <v>4.3595238562818626</v>
          </cell>
          <cell r="G17">
            <v>4.3595241244986171</v>
          </cell>
          <cell r="H17">
            <v>4.3595284588566319</v>
          </cell>
          <cell r="I17">
            <v>4.3595507594395784</v>
          </cell>
          <cell r="J17">
            <v>4.3595508803695022</v>
          </cell>
          <cell r="K17">
            <v>4.3595830231281134</v>
          </cell>
          <cell r="L17">
            <v>4.359583384028018</v>
          </cell>
          <cell r="M17">
            <v>4.3597135877793258</v>
          </cell>
        </row>
        <row r="18">
          <cell r="B18">
            <v>1.9909341017890603E-2</v>
          </cell>
          <cell r="C18">
            <v>1.9879112103869383E-2</v>
          </cell>
          <cell r="D18">
            <v>1.1822152872242229E-2</v>
          </cell>
          <cell r="E18">
            <v>6.7929932508235757E-2</v>
          </cell>
          <cell r="F18">
            <v>7.5521043240550118E-2</v>
          </cell>
          <cell r="G18">
            <v>7.8855462502583462E-2</v>
          </cell>
          <cell r="H18">
            <v>7.9999280476864484E-2</v>
          </cell>
          <cell r="I18">
            <v>1.7876343963254507E-2</v>
          </cell>
          <cell r="J18">
            <v>1.7845400699500979E-2</v>
          </cell>
          <cell r="K18">
            <v>1.0271754159605779E-2</v>
          </cell>
          <cell r="L18">
            <v>5.9079882199536476E-3</v>
          </cell>
          <cell r="M18">
            <v>6.0082965691662668E-3</v>
          </cell>
        </row>
        <row r="19">
          <cell r="B19">
            <v>0.27650332990076731</v>
          </cell>
          <cell r="C19">
            <v>0.27650275694057747</v>
          </cell>
          <cell r="D19">
            <v>0.27650282571315965</v>
          </cell>
          <cell r="E19">
            <v>0.27599231777868583</v>
          </cell>
          <cell r="F19">
            <v>0.37461087676015892</v>
          </cell>
          <cell r="G19">
            <v>0.35069514205433766</v>
          </cell>
          <cell r="H19">
            <v>0.2793610722771861</v>
          </cell>
          <cell r="I19">
            <v>0.27217303597190784</v>
          </cell>
          <cell r="J19">
            <v>0.249363951638298</v>
          </cell>
          <cell r="K19">
            <v>0.20011063162047876</v>
          </cell>
          <cell r="L19">
            <v>0.18303751287889009</v>
          </cell>
          <cell r="M19">
            <v>0.18344076235073989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9.3101591160159994E-2</v>
          </cell>
          <cell r="H20">
            <v>0.21531096096376362</v>
          </cell>
          <cell r="I20">
            <v>0.2153110219094688</v>
          </cell>
          <cell r="J20">
            <v>0.21531073121414726</v>
          </cell>
          <cell r="K20">
            <v>0.19487125271731531</v>
          </cell>
          <cell r="L20">
            <v>0.18349568929080251</v>
          </cell>
          <cell r="M20">
            <v>0.1657908889393209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1.7022055593024599E-6</v>
          </cell>
          <cell r="H21">
            <v>2.0953807527943305E-6</v>
          </cell>
          <cell r="I21">
            <v>4.5314045954331796E-6</v>
          </cell>
          <cell r="J21">
            <v>1.4127960316865132E-4</v>
          </cell>
          <cell r="K21">
            <v>1.4919939115573777E-4</v>
          </cell>
          <cell r="L21">
            <v>1.9442661928052452E-4</v>
          </cell>
          <cell r="M21">
            <v>2.422749453377734E-4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5.48685862970816E-5</v>
          </cell>
          <cell r="G22">
            <v>2.2857199531445412E-4</v>
          </cell>
          <cell r="H22">
            <v>1.0340082344966932E-2</v>
          </cell>
          <cell r="I22">
            <v>2.122750469854133E-2</v>
          </cell>
          <cell r="J22">
            <v>2.1260713956170824E-2</v>
          </cell>
          <cell r="K22">
            <v>2.1206734889282913E-2</v>
          </cell>
          <cell r="L22">
            <v>2.1051146425705044E-2</v>
          </cell>
          <cell r="M22">
            <v>1.4237377698809204E-2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1.88340632057124E-6</v>
          </cell>
          <cell r="I23">
            <v>3.9116289367735697E-6</v>
          </cell>
          <cell r="J23">
            <v>1.3879974048385856E-3</v>
          </cell>
          <cell r="K23">
            <v>2.5189071870744787E-3</v>
          </cell>
          <cell r="L23">
            <v>2.5184579510863581E-3</v>
          </cell>
          <cell r="M23">
            <v>2.5169469149077268E-3</v>
          </cell>
        </row>
        <row r="24">
          <cell r="B24">
            <v>4.5248733769573501E-2</v>
          </cell>
          <cell r="C24">
            <v>3.3877771044202309E-5</v>
          </cell>
          <cell r="D24">
            <v>3.3867119306807414E-5</v>
          </cell>
          <cell r="E24">
            <v>-5.8132430397206392E-8</v>
          </cell>
          <cell r="F24">
            <v>-4.8727767988990256E-8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2.6106405056851995E-3</v>
          </cell>
          <cell r="C25">
            <v>1.8741067659984456E-5</v>
          </cell>
          <cell r="D25">
            <v>1.8468070628469696E-4</v>
          </cell>
          <cell r="E25">
            <v>6.7984731892633404E-5</v>
          </cell>
          <cell r="F25">
            <v>1.4625250465899985E-4</v>
          </cell>
          <cell r="G25">
            <v>6.3866521719695174E-2</v>
          </cell>
          <cell r="H25">
            <v>6.3811673589791909E-2</v>
          </cell>
          <cell r="I25">
            <v>6.1416654953782228E-2</v>
          </cell>
          <cell r="J25">
            <v>5.3280140851315737E-2</v>
          </cell>
          <cell r="K25">
            <v>5.328411620625708E-2</v>
          </cell>
          <cell r="L25">
            <v>5.8810371728990576E-2</v>
          </cell>
          <cell r="M25">
            <v>5.8809387866436247E-2</v>
          </cell>
        </row>
        <row r="26">
          <cell r="B26">
            <v>7.8399999999999997E-2</v>
          </cell>
          <cell r="C26">
            <v>7.2061290883929791E-2</v>
          </cell>
          <cell r="D26">
            <v>7.2061088203335802E-2</v>
          </cell>
          <cell r="E26">
            <v>7.0489684274930908E-2</v>
          </cell>
          <cell r="F26">
            <v>7.203454407177666E-2</v>
          </cell>
          <cell r="G26">
            <v>5.3249326906702914E-2</v>
          </cell>
          <cell r="H26">
            <v>4.7331155667369298E-2</v>
          </cell>
          <cell r="I26">
            <v>3.9471136181980393E-2</v>
          </cell>
          <cell r="J26">
            <v>3.9471290161627731E-2</v>
          </cell>
          <cell r="K26">
            <v>3.9470871915574864E-2</v>
          </cell>
          <cell r="L26">
            <v>3.3076404778017217E-2</v>
          </cell>
          <cell r="M26">
            <v>3.1741991703917526E-2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1.7909358977399099E-2</v>
          </cell>
          <cell r="H27">
            <v>3.8590027972925142E-2</v>
          </cell>
          <cell r="I27">
            <v>3.9275940185924126E-2</v>
          </cell>
          <cell r="J27">
            <v>3.9275451963931077E-2</v>
          </cell>
          <cell r="K27">
            <v>3.9275792493077895E-2</v>
          </cell>
          <cell r="L27">
            <v>3.8887359836041226E-2</v>
          </cell>
          <cell r="M27">
            <v>3.9078902930281878E-2</v>
          </cell>
        </row>
        <row r="28">
          <cell r="B28">
            <v>1.262279783260491E-3</v>
          </cell>
          <cell r="C28">
            <v>2.4817079885766299E-4</v>
          </cell>
          <cell r="D28">
            <v>2.2797684178761483E-4</v>
          </cell>
          <cell r="E28">
            <v>1.8613508197004407E-4</v>
          </cell>
          <cell r="F28">
            <v>1.7856990409291246E-4</v>
          </cell>
          <cell r="G28">
            <v>9.2693337177079309E-5</v>
          </cell>
          <cell r="H28">
            <v>6.3462313395309497E-5</v>
          </cell>
          <cell r="I28">
            <v>6.4985851490935692E-5</v>
          </cell>
          <cell r="J28">
            <v>6.240289091086364E-5</v>
          </cell>
          <cell r="K28">
            <v>8.022452458484557E-5</v>
          </cell>
          <cell r="L28">
            <v>6.6768944897611308E-5</v>
          </cell>
          <cell r="M28">
            <v>1.2409432038538261E-4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1.7915458787707499E-2</v>
          </cell>
          <cell r="H30">
            <v>6.1965228997276973E-2</v>
          </cell>
          <cell r="I30">
            <v>7.5694515663738832E-2</v>
          </cell>
          <cell r="J30">
            <v>7.3320834123062756E-2</v>
          </cell>
          <cell r="K30">
            <v>7.5156472014668907E-2</v>
          </cell>
          <cell r="L30">
            <v>7.5613877268651541E-2</v>
          </cell>
          <cell r="M30">
            <v>7.5658087458759626E-2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1.66310620881689E-5</v>
          </cell>
          <cell r="H31">
            <v>8.3071787098177377E-3</v>
          </cell>
          <cell r="I31">
            <v>1.720662757863281E-2</v>
          </cell>
          <cell r="J31">
            <v>2.2833031309861047E-2</v>
          </cell>
          <cell r="K31">
            <v>2.2836263563997639E-2</v>
          </cell>
          <cell r="L31">
            <v>2.6452030371399513E-2</v>
          </cell>
          <cell r="M31">
            <v>2.4811218899560627E-2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3.1256713168153599E-4</v>
          </cell>
          <cell r="I32">
            <v>3.1271118770906934E-4</v>
          </cell>
          <cell r="J32">
            <v>3.1271512691731577E-4</v>
          </cell>
          <cell r="K32">
            <v>3.1267445343866653E-4</v>
          </cell>
          <cell r="L32">
            <v>3.1272613743123223E-4</v>
          </cell>
          <cell r="M32">
            <v>3.1310141760708654E-4</v>
          </cell>
        </row>
        <row r="33">
          <cell r="B33">
            <v>8.7120000000000003E-2</v>
          </cell>
          <cell r="C33">
            <v>9.0660001506727636E-2</v>
          </cell>
          <cell r="D33">
            <v>8.3655919000656637E-2</v>
          </cell>
          <cell r="E33">
            <v>0.14684223741484032</v>
          </cell>
          <cell r="F33">
            <v>0.15512816590496381</v>
          </cell>
          <cell r="G33">
            <v>0.15512879691530423</v>
          </cell>
          <cell r="H33">
            <v>0.17283422739287199</v>
          </cell>
          <cell r="I33">
            <v>0.17284425417702901</v>
          </cell>
          <cell r="J33">
            <v>0.17286460736458401</v>
          </cell>
          <cell r="K33">
            <v>0.172865068482114</v>
          </cell>
          <cell r="L33">
            <v>0.172865638055303</v>
          </cell>
          <cell r="M33">
            <v>0.17287177927073</v>
          </cell>
        </row>
        <row r="34">
          <cell r="B34">
            <v>0</v>
          </cell>
          <cell r="C34">
            <v>0</v>
          </cell>
          <cell r="D34">
            <v>4.4925227253482698E-2</v>
          </cell>
          <cell r="E34">
            <v>9.4436582409163E-2</v>
          </cell>
          <cell r="F34">
            <v>0.42371346943755461</v>
          </cell>
          <cell r="G34">
            <v>0.79046330255981623</v>
          </cell>
          <cell r="H34">
            <v>1.4836444373539524</v>
          </cell>
          <cell r="I34">
            <v>2.1244454398070447</v>
          </cell>
          <cell r="J34">
            <v>1.9170913431616934</v>
          </cell>
          <cell r="K34">
            <v>1.5751930562360141</v>
          </cell>
          <cell r="L34">
            <v>0.69311585774451256</v>
          </cell>
          <cell r="M34">
            <v>2.1266524935125491E-3</v>
          </cell>
        </row>
        <row r="35">
          <cell r="B35">
            <v>1.1186210000000001</v>
          </cell>
          <cell r="C35">
            <v>1.65292701458705</v>
          </cell>
          <cell r="D35">
            <v>3.5611854063355</v>
          </cell>
          <cell r="E35">
            <v>3.4922737618338999</v>
          </cell>
          <cell r="F35">
            <v>4.8944849276326599</v>
          </cell>
          <cell r="G35">
            <v>5.1441532082194907</v>
          </cell>
          <cell r="H35">
            <v>5.4065568327825302</v>
          </cell>
          <cell r="I35">
            <v>5.6823456607127998</v>
          </cell>
          <cell r="J35">
            <v>5.97220247021344</v>
          </cell>
          <cell r="K35">
            <v>6.2768449101243604</v>
          </cell>
          <cell r="L35">
            <v>6.5970272886328498</v>
          </cell>
          <cell r="M35">
            <v>6.9335421976120299</v>
          </cell>
        </row>
        <row r="36">
          <cell r="B36">
            <v>0.67885700000000004</v>
          </cell>
          <cell r="C36">
            <v>1.1559012130158086</v>
          </cell>
          <cell r="D36">
            <v>1.2892551475139433</v>
          </cell>
          <cell r="E36">
            <v>4.680000338662655</v>
          </cell>
          <cell r="F36">
            <v>4.9187288898025772</v>
          </cell>
          <cell r="G36">
            <v>5.1696336590771432</v>
          </cell>
          <cell r="H36">
            <v>5.4333370793942253</v>
          </cell>
          <cell r="I36">
            <v>5.7104922374352887</v>
          </cell>
          <cell r="J36">
            <v>6.0017849706186821</v>
          </cell>
          <cell r="K36">
            <v>6.3079367006058886</v>
          </cell>
          <cell r="L36">
            <v>6.6297055537268283</v>
          </cell>
          <cell r="M36">
            <v>6.967896305597284</v>
          </cell>
        </row>
        <row r="37">
          <cell r="B37">
            <v>0.27424799999999999</v>
          </cell>
          <cell r="C37">
            <v>0.4389466909364837</v>
          </cell>
          <cell r="D37">
            <v>1.7349657649929391</v>
          </cell>
          <cell r="E37">
            <v>3.3300003560309523</v>
          </cell>
          <cell r="F37">
            <v>3.4998653981756318</v>
          </cell>
          <cell r="G37">
            <v>3.6783939475296137</v>
          </cell>
          <cell r="H37">
            <v>3.86602926004299</v>
          </cell>
          <cell r="I37">
            <v>4.0632358589804003</v>
          </cell>
          <cell r="J37">
            <v>4.2705019145608105</v>
          </cell>
          <cell r="K37">
            <v>4.4883407019832102</v>
          </cell>
          <cell r="L37">
            <v>4.7172916635713698</v>
          </cell>
          <cell r="M37">
            <v>4.9579226135016707</v>
          </cell>
        </row>
        <row r="38">
          <cell r="B38">
            <v>0.90292899999999998</v>
          </cell>
          <cell r="C38">
            <v>1.12310126156801</v>
          </cell>
          <cell r="D38">
            <v>1.9670667108573181</v>
          </cell>
          <cell r="E38">
            <v>1.882498244759911</v>
          </cell>
          <cell r="F38">
            <v>5.8365537627626383</v>
          </cell>
          <cell r="G38">
            <v>6.1343014409798924</v>
          </cell>
          <cell r="H38">
            <v>6.4472130882702396</v>
          </cell>
          <cell r="I38">
            <v>6.7760859227157901</v>
          </cell>
          <cell r="J38">
            <v>7.1217345267416796</v>
          </cell>
          <cell r="K38">
            <v>7.4850147395982303</v>
          </cell>
          <cell r="L38">
            <v>7.86682596476646</v>
          </cell>
          <cell r="M38">
            <v>8.2681139679093203</v>
          </cell>
        </row>
        <row r="39">
          <cell r="B39">
            <v>2.6107440765763601E-2</v>
          </cell>
          <cell r="C39">
            <v>1.9309465374232782E-2</v>
          </cell>
          <cell r="D39">
            <v>1.2305196080978048E-2</v>
          </cell>
          <cell r="E39">
            <v>1.5504203425859999E-2</v>
          </cell>
          <cell r="F39">
            <v>4.3905309092670403E-2</v>
          </cell>
          <cell r="G39">
            <v>6.770884008883242E-2</v>
          </cell>
          <cell r="H39">
            <v>6.3976921104464346E-2</v>
          </cell>
          <cell r="I39">
            <v>5.976268650460205E-2</v>
          </cell>
          <cell r="J39">
            <v>6.0826012414251292E-2</v>
          </cell>
          <cell r="K39">
            <v>3.1202342865037581E-2</v>
          </cell>
          <cell r="L39">
            <v>4.9632923052460073E-2</v>
          </cell>
          <cell r="M39">
            <v>5.0915862245184816E-2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2.6985342438659902E-4</v>
          </cell>
          <cell r="H40">
            <v>1.4548379952669785E-2</v>
          </cell>
          <cell r="I40">
            <v>1.9800164389570749E-2</v>
          </cell>
          <cell r="J40">
            <v>1.9765842704255902E-2</v>
          </cell>
          <cell r="K40">
            <v>1.9532415432003802E-2</v>
          </cell>
          <cell r="L40">
            <v>1.766273690331507E-2</v>
          </cell>
          <cell r="M40">
            <v>1.7593381429910203E-2</v>
          </cell>
        </row>
        <row r="41">
          <cell r="B41">
            <v>8.3052473478685777E-3</v>
          </cell>
          <cell r="C41">
            <v>2.2169513219386369E-2</v>
          </cell>
          <cell r="D41">
            <v>2.2169327136016565E-2</v>
          </cell>
          <cell r="E41">
            <v>2.2169249622831878E-2</v>
          </cell>
          <cell r="F41">
            <v>1.088825607941339E-2</v>
          </cell>
          <cell r="G41">
            <v>0</v>
          </cell>
          <cell r="H41">
            <v>0</v>
          </cell>
          <cell r="I41">
            <v>0</v>
          </cell>
          <cell r="J41">
            <v>3.8457870374969702E-3</v>
          </cell>
          <cell r="K41">
            <v>3.8492514766077963E-3</v>
          </cell>
          <cell r="L41">
            <v>2.7518098162879121E-2</v>
          </cell>
          <cell r="M41">
            <v>2.5038737437492506E-2</v>
          </cell>
        </row>
        <row r="42">
          <cell r="B42">
            <v>6.383079888864121E-3</v>
          </cell>
          <cell r="C42">
            <v>8.9554956658992706E-3</v>
          </cell>
          <cell r="D42">
            <v>4.1866635067686231E-2</v>
          </cell>
          <cell r="E42">
            <v>5.8861010993794281E-2</v>
          </cell>
          <cell r="F42">
            <v>7.491012888084933E-2</v>
          </cell>
          <cell r="G42">
            <v>4.1933117709664042E-2</v>
          </cell>
          <cell r="H42">
            <v>1.546302388969604E-2</v>
          </cell>
          <cell r="I42">
            <v>4.4240867305733976E-5</v>
          </cell>
          <cell r="J42">
            <v>3.9493003833171501E-5</v>
          </cell>
          <cell r="K42">
            <v>3.9794207497641376E-5</v>
          </cell>
          <cell r="L42">
            <v>3.2744096182079218E-5</v>
          </cell>
          <cell r="M42">
            <v>4.1707495467103664E-5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9.5324609215678494E-2</v>
          </cell>
          <cell r="H43">
            <v>0.14977412861018199</v>
          </cell>
          <cell r="I43">
            <v>0.182185952740545</v>
          </cell>
          <cell r="J43">
            <v>0.17770296219772899</v>
          </cell>
          <cell r="K43">
            <v>0.183470711531105</v>
          </cell>
          <cell r="L43">
            <v>0.17177530752849299</v>
          </cell>
          <cell r="M43">
            <v>0.171192021844842</v>
          </cell>
        </row>
        <row r="44">
          <cell r="B44">
            <v>4.8923861727829081E-2</v>
          </cell>
          <cell r="C44">
            <v>1.369864307814065E-2</v>
          </cell>
          <cell r="D44">
            <v>1.3698923319977407E-2</v>
          </cell>
          <cell r="E44">
            <v>1.3545733136466172E-2</v>
          </cell>
          <cell r="F44">
            <v>1.3392731041572594E-2</v>
          </cell>
          <cell r="G44">
            <v>1.2588675121039478E-2</v>
          </cell>
          <cell r="H44">
            <v>2.518708473963141E-5</v>
          </cell>
          <cell r="I44">
            <v>2.3768276949860147E-5</v>
          </cell>
          <cell r="J44">
            <v>2.2873481845570032E-5</v>
          </cell>
          <cell r="K44">
            <v>2.2764740695290463E-5</v>
          </cell>
          <cell r="L44">
            <v>1.7117614175533001E-5</v>
          </cell>
          <cell r="M44">
            <v>2.0265687722630905E-5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2.44761006653569E-3</v>
          </cell>
          <cell r="H45">
            <v>3.3817669000704459E-2</v>
          </cell>
          <cell r="I45">
            <v>3.6255339650756224E-2</v>
          </cell>
          <cell r="J45">
            <v>3.6255351983833922E-2</v>
          </cell>
          <cell r="K45">
            <v>3.6255359386675311E-2</v>
          </cell>
          <cell r="L45">
            <v>3.5872408928177196E-2</v>
          </cell>
          <cell r="M45">
            <v>3.9059759159406036E-2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1.47416167628156E-4</v>
          </cell>
          <cell r="F46">
            <v>3.8650734962204371E-2</v>
          </cell>
          <cell r="G46">
            <v>0.11343254033599301</v>
          </cell>
          <cell r="H46">
            <v>0.16585307015378906</v>
          </cell>
          <cell r="I46">
            <v>0.16859552677018358</v>
          </cell>
          <cell r="J46">
            <v>0.15459308888345105</v>
          </cell>
          <cell r="K46">
            <v>0.15459384616853769</v>
          </cell>
          <cell r="L46">
            <v>0.1545936362616486</v>
          </cell>
          <cell r="M46">
            <v>0.15460530355971078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2.4770834207119901E-5</v>
          </cell>
          <cell r="F47">
            <v>4.5902628208194159E-5</v>
          </cell>
          <cell r="G47">
            <v>1.0213522720626271E-4</v>
          </cell>
          <cell r="H47">
            <v>8.2900317222037927E-5</v>
          </cell>
          <cell r="I47">
            <v>9.2557211572321499E-5</v>
          </cell>
          <cell r="J47">
            <v>7.1935044892252589E-5</v>
          </cell>
          <cell r="K47">
            <v>9.8439147812775417E-5</v>
          </cell>
          <cell r="L47">
            <v>7.9941795166712639E-5</v>
          </cell>
          <cell r="M47">
            <v>1.2205050009310257E-4</v>
          </cell>
        </row>
        <row r="48">
          <cell r="B48">
            <v>3.9534835453417221E-3</v>
          </cell>
          <cell r="C48">
            <v>6.0018288615113326E-4</v>
          </cell>
          <cell r="D48">
            <v>5.9820973524224734E-4</v>
          </cell>
          <cell r="E48">
            <v>5.763465062690661E-4</v>
          </cell>
          <cell r="F48">
            <v>4.4083806761495734E-4</v>
          </cell>
          <cell r="G48">
            <v>1.8089330592400364E-4</v>
          </cell>
          <cell r="H48">
            <v>0</v>
          </cell>
          <cell r="I48">
            <v>0</v>
          </cell>
          <cell r="J48">
            <v>7.6272982213462003E-5</v>
          </cell>
          <cell r="K48">
            <v>1.5027324285922031E-4</v>
          </cell>
          <cell r="L48">
            <v>1.8530314651422122E-4</v>
          </cell>
          <cell r="M48">
            <v>2.8810966973148478E-4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3.5717789154691596E-5</v>
          </cell>
          <cell r="K49">
            <v>5.8752637327179763E-5</v>
          </cell>
          <cell r="L49">
            <v>5.8961205678247064E-5</v>
          </cell>
          <cell r="M49">
            <v>1.2346542787483746E-4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2.0809160930436E-5</v>
          </cell>
          <cell r="F50">
            <v>3.4927153518134301E-5</v>
          </cell>
          <cell r="G50">
            <v>1.3215180050482649E-4</v>
          </cell>
          <cell r="H50">
            <v>2.4066433978636452E-4</v>
          </cell>
          <cell r="I50">
            <v>2.9904656199825628E-4</v>
          </cell>
          <cell r="J50">
            <v>1.946541576393996E-4</v>
          </cell>
          <cell r="K50">
            <v>1.3645292778645087E-4</v>
          </cell>
          <cell r="L50">
            <v>1.3458004313117688E-4</v>
          </cell>
          <cell r="M50">
            <v>1.8553013142148046E-4</v>
          </cell>
        </row>
        <row r="51">
          <cell r="B51">
            <v>8.3648189109086814E-3</v>
          </cell>
          <cell r="C51">
            <v>8.8148943371257598E-3</v>
          </cell>
          <cell r="D51">
            <v>8.8147571746933998E-3</v>
          </cell>
          <cell r="E51">
            <v>8.8145343132301039E-3</v>
          </cell>
          <cell r="F51">
            <v>8.8113153071143601E-3</v>
          </cell>
          <cell r="G51">
            <v>3.7471302109173027E-3</v>
          </cell>
          <cell r="H51">
            <v>0</v>
          </cell>
          <cell r="I51">
            <v>0</v>
          </cell>
          <cell r="J51">
            <v>8.6102473435875203E-5</v>
          </cell>
          <cell r="K51">
            <v>2.1745217449543576E-4</v>
          </cell>
          <cell r="L51">
            <v>2.1757863941586185E-4</v>
          </cell>
          <cell r="M51">
            <v>3.587012817309612E-3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9.0454223247515511E-5</v>
          </cell>
          <cell r="K52">
            <v>1.5911583560174772E-4</v>
          </cell>
          <cell r="L52">
            <v>1.5945113521307716E-4</v>
          </cell>
          <cell r="M52">
            <v>3.209460426344292E-4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2.7250844373245902E-5</v>
          </cell>
          <cell r="F53">
            <v>6.4756811682665011E-5</v>
          </cell>
          <cell r="G53">
            <v>1.1711804316196204E-2</v>
          </cell>
          <cell r="H53">
            <v>1.4501322027044414E-2</v>
          </cell>
          <cell r="I53">
            <v>1.4706286244120277E-2</v>
          </cell>
          <cell r="J53">
            <v>1.4339595926348985E-2</v>
          </cell>
          <cell r="K53">
            <v>1.4098539987723174E-2</v>
          </cell>
          <cell r="L53">
            <v>1.4167734270379245E-2</v>
          </cell>
          <cell r="M53">
            <v>1.1497961678051375E-2</v>
          </cell>
        </row>
        <row r="54">
          <cell r="B54">
            <v>7.35127E-2</v>
          </cell>
          <cell r="C54">
            <v>8.4744582843531965E-2</v>
          </cell>
          <cell r="D54">
            <v>8.4747539380511092E-2</v>
          </cell>
          <cell r="E54">
            <v>8.4747637778869525E-2</v>
          </cell>
          <cell r="F54">
            <v>0.1045341112988105</v>
          </cell>
          <cell r="G54">
            <v>0.10507163816548112</v>
          </cell>
          <cell r="H54">
            <v>0.23762123004687774</v>
          </cell>
          <cell r="I54">
            <v>0.25416386991284218</v>
          </cell>
          <cell r="J54">
            <v>0.31890447765094548</v>
          </cell>
          <cell r="K54">
            <v>0.39617764863398985</v>
          </cell>
          <cell r="L54">
            <v>0.42593452788658442</v>
          </cell>
          <cell r="M54">
            <v>0.42594731641045919</v>
          </cell>
        </row>
        <row r="55">
          <cell r="B55">
            <v>6.519990488979123E-2</v>
          </cell>
          <cell r="C55">
            <v>0.10228262828465504</v>
          </cell>
          <cell r="D55">
            <v>0.10228212461533999</v>
          </cell>
          <cell r="E55">
            <v>0.10062744684368721</v>
          </cell>
          <cell r="F55">
            <v>9.1662967757133673E-2</v>
          </cell>
          <cell r="G55">
            <v>5.5090441181954143E-2</v>
          </cell>
          <cell r="H55">
            <v>0</v>
          </cell>
          <cell r="I55">
            <v>0</v>
          </cell>
          <cell r="J55">
            <v>9.2972308156049997E-5</v>
          </cell>
          <cell r="K55">
            <v>9.4425478785918645E-5</v>
          </cell>
          <cell r="L55">
            <v>9.4530587733188877E-5</v>
          </cell>
          <cell r="M55">
            <v>1.8706625911631714E-4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2.69374176332648E-5</v>
          </cell>
          <cell r="F56">
            <v>3.8232538041767711E-5</v>
          </cell>
          <cell r="G56">
            <v>1.7338615459040402E-4</v>
          </cell>
          <cell r="H56">
            <v>1.6159462283395313E-4</v>
          </cell>
          <cell r="I56">
            <v>1.508582208431236E-4</v>
          </cell>
          <cell r="J56">
            <v>1.4047178747300716E-4</v>
          </cell>
          <cell r="K56">
            <v>1.1071785782579592E-4</v>
          </cell>
          <cell r="L56">
            <v>7.751668717281402E-5</v>
          </cell>
          <cell r="M56">
            <v>1.4363700389419685E-4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3.0870179742204703E-5</v>
          </cell>
          <cell r="F57">
            <v>7.8194638817089373E-5</v>
          </cell>
          <cell r="G57">
            <v>3.326250719586893E-4</v>
          </cell>
          <cell r="H57">
            <v>1.0381368177169732E-3</v>
          </cell>
          <cell r="I57">
            <v>2.2686521591228285E-3</v>
          </cell>
          <cell r="J57">
            <v>1.9511270871436072E-3</v>
          </cell>
          <cell r="K57">
            <v>1.2774345547560922E-3</v>
          </cell>
          <cell r="L57">
            <v>2.5581915942679307E-4</v>
          </cell>
          <cell r="M57">
            <v>6.6257045247599951E-4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5.2349694106049502E-5</v>
          </cell>
          <cell r="K58">
            <v>8.5517637452604294E-5</v>
          </cell>
          <cell r="L58">
            <v>7.0292685529692309E-5</v>
          </cell>
          <cell r="M58">
            <v>1.5744326670164344E-4</v>
          </cell>
        </row>
        <row r="63">
          <cell r="B63">
            <v>0.1</v>
          </cell>
          <cell r="C63">
            <v>9.999908382850993E-2</v>
          </cell>
          <cell r="D63">
            <v>9.9999063850145647E-2</v>
          </cell>
          <cell r="E63">
            <v>9.9999096703474816E-2</v>
          </cell>
          <cell r="F63">
            <v>9.9999314486989621E-2</v>
          </cell>
          <cell r="G63">
            <v>9.9999416776121439E-2</v>
          </cell>
          <cell r="H63">
            <v>9.9999423207877081E-2</v>
          </cell>
          <cell r="I63">
            <v>9.9999254312307051E-2</v>
          </cell>
          <cell r="J63">
            <v>9.9999132219881631E-2</v>
          </cell>
          <cell r="K63">
            <v>9.9998955112651777E-2</v>
          </cell>
          <cell r="L63">
            <v>9.9998912149732347E-2</v>
          </cell>
          <cell r="M63">
            <v>9.9998986393001907E-2</v>
          </cell>
        </row>
        <row r="64">
          <cell r="B64">
            <v>1.9431938780898299E-4</v>
          </cell>
          <cell r="C64">
            <v>1.9455802855092698E-4</v>
          </cell>
          <cell r="D64">
            <v>1.9544884830895423E-4</v>
          </cell>
          <cell r="E64">
            <v>1.9455535150033479E-4</v>
          </cell>
          <cell r="F64">
            <v>0.26307854687674093</v>
          </cell>
          <cell r="G64">
            <v>0.52266336173334427</v>
          </cell>
          <cell r="H64">
            <v>0.52267679336091055</v>
          </cell>
          <cell r="I64">
            <v>0.5226798040623033</v>
          </cell>
          <cell r="J64">
            <v>0.52268081085268614</v>
          </cell>
          <cell r="K64">
            <v>0.52268560227266236</v>
          </cell>
          <cell r="L64">
            <v>0.52268880505855708</v>
          </cell>
          <cell r="M64">
            <v>0.52273175006883266</v>
          </cell>
        </row>
        <row r="65">
          <cell r="B65">
            <v>1.42875054540357E-4</v>
          </cell>
          <cell r="C65">
            <v>1.4305464013557995E-4</v>
          </cell>
          <cell r="D65">
            <v>1.4375765237344013E-4</v>
          </cell>
          <cell r="E65">
            <v>1.4753599130411834E-4</v>
          </cell>
          <cell r="F65">
            <v>2.2553719606995285E-3</v>
          </cell>
          <cell r="G65">
            <v>5.3814196612014626E-3</v>
          </cell>
          <cell r="H65">
            <v>0.31665516401242283</v>
          </cell>
          <cell r="I65">
            <v>0.502322412714449</v>
          </cell>
          <cell r="J65">
            <v>0.51391453711458168</v>
          </cell>
          <cell r="K65">
            <v>0.32466108522584208</v>
          </cell>
          <cell r="L65">
            <v>0.35446171084991163</v>
          </cell>
          <cell r="M65">
            <v>0.34741344701766286</v>
          </cell>
        </row>
        <row r="66">
          <cell r="B66">
            <v>1.3609260698810082E-4</v>
          </cell>
          <cell r="C66">
            <v>1.36241271642509E-4</v>
          </cell>
          <cell r="D66">
            <v>1.3669039553812658E-4</v>
          </cell>
          <cell r="E66">
            <v>6.7450694407363121E-2</v>
          </cell>
          <cell r="F66">
            <v>0.11489843518401975</v>
          </cell>
          <cell r="G66">
            <v>0.15468821433109042</v>
          </cell>
          <cell r="H66">
            <v>0.18554759085572123</v>
          </cell>
          <cell r="I66">
            <v>0.19403332742125975</v>
          </cell>
          <cell r="J66">
            <v>0.19282506962514123</v>
          </cell>
          <cell r="K66">
            <v>0.2115690557195718</v>
          </cell>
          <cell r="L66">
            <v>0.24176428663443453</v>
          </cell>
          <cell r="M66">
            <v>0.22074868541128786</v>
          </cell>
        </row>
        <row r="67">
          <cell r="B67">
            <v>2.7322079376457969E-4</v>
          </cell>
          <cell r="C67">
            <v>2.7351916014347179E-4</v>
          </cell>
          <cell r="D67">
            <v>2.7439260218506726E-4</v>
          </cell>
          <cell r="E67">
            <v>2.1349942093986066E-2</v>
          </cell>
          <cell r="F67">
            <v>2.1722244634536418E-2</v>
          </cell>
          <cell r="G67">
            <v>1.3594210517175496E-2</v>
          </cell>
          <cell r="H67">
            <v>1.9249678564285791E-2</v>
          </cell>
          <cell r="I67">
            <v>2.138148442023249E-2</v>
          </cell>
          <cell r="J67">
            <v>1.5294108430530686E-2</v>
          </cell>
          <cell r="K67">
            <v>2.6430503197447004E-2</v>
          </cell>
          <cell r="L67">
            <v>2.3974080450984661E-2</v>
          </cell>
          <cell r="M67">
            <v>3.7590175859421586E-2</v>
          </cell>
        </row>
        <row r="68">
          <cell r="B68">
            <v>2.7312638713054057E-4</v>
          </cell>
          <cell r="C68">
            <v>2.7342341252414989E-4</v>
          </cell>
          <cell r="D68">
            <v>2.7430246620288595E-4</v>
          </cell>
          <cell r="E68">
            <v>3.4765071926599798E-2</v>
          </cell>
          <cell r="F68">
            <v>3.8244271533496056E-2</v>
          </cell>
          <cell r="G68">
            <v>3.1720735850391792E-2</v>
          </cell>
          <cell r="H68">
            <v>2.3795525726461379E-2</v>
          </cell>
          <cell r="I68">
            <v>2.8025005202299193E-2</v>
          </cell>
          <cell r="J68">
            <v>3.8969276437503003E-2</v>
          </cell>
          <cell r="K68">
            <v>3.0759002570913428E-2</v>
          </cell>
          <cell r="L68">
            <v>2.3682809785012908E-2</v>
          </cell>
          <cell r="M68">
            <v>3.7653479103928481E-2</v>
          </cell>
        </row>
        <row r="69">
          <cell r="B69">
            <v>1.3662179992429739E-4</v>
          </cell>
          <cell r="C69">
            <v>1.367702717016299E-4</v>
          </cell>
          <cell r="D69">
            <v>1.3721966647245706E-4</v>
          </cell>
          <cell r="E69">
            <v>2.0324589648502915E-2</v>
          </cell>
          <cell r="F69">
            <v>3.615847045788368E-2</v>
          </cell>
          <cell r="G69">
            <v>2.7186661548956617E-2</v>
          </cell>
          <cell r="H69">
            <v>1.5867155007496102E-2</v>
          </cell>
          <cell r="I69">
            <v>1.9531003522131111E-2</v>
          </cell>
          <cell r="J69">
            <v>2.9240569633183951E-2</v>
          </cell>
          <cell r="K69">
            <v>2.1868394864128279E-2</v>
          </cell>
          <cell r="L69">
            <v>1.5851572028920059E-2</v>
          </cell>
          <cell r="M69">
            <v>2.52299400152039E-2</v>
          </cell>
        </row>
      </sheetData>
      <sheetData sheetId="61">
        <row r="14">
          <cell r="B14">
            <v>0</v>
          </cell>
          <cell r="C14">
            <v>1.23297248506565</v>
          </cell>
          <cell r="D14">
            <v>1.00990146401018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2.2765693355154042</v>
          </cell>
          <cell r="J14">
            <v>2.6391983100737593E-7</v>
          </cell>
          <cell r="K14">
            <v>5.4094246114726701E-7</v>
          </cell>
          <cell r="L14">
            <v>3.138437489663615E-6</v>
          </cell>
          <cell r="M14">
            <v>0</v>
          </cell>
        </row>
        <row r="15">
          <cell r="B15">
            <v>0</v>
          </cell>
          <cell r="C15">
            <v>6.4811236354663101E-4</v>
          </cell>
          <cell r="D15">
            <v>2.5775543286313391E-2</v>
          </cell>
          <cell r="E15">
            <v>8.6287077876345097E-2</v>
          </cell>
          <cell r="F15">
            <v>0.1346738422346426</v>
          </cell>
          <cell r="G15">
            <v>0.10162258874706179</v>
          </cell>
          <cell r="H15">
            <v>1.052267483144356E-7</v>
          </cell>
          <cell r="I15">
            <v>1.48020094080266E-7</v>
          </cell>
          <cell r="J15">
            <v>1.4105457260470399E-7</v>
          </cell>
          <cell r="K15">
            <v>1.6501031093495301E-6</v>
          </cell>
          <cell r="L15">
            <v>1.3089849577643501E-7</v>
          </cell>
          <cell r="M15">
            <v>4.54226951890347E-8</v>
          </cell>
        </row>
        <row r="16">
          <cell r="B16">
            <v>0</v>
          </cell>
          <cell r="C16">
            <v>1.3730616135807292E-4</v>
          </cell>
          <cell r="D16">
            <v>2.5210596240611002E-2</v>
          </cell>
          <cell r="E16">
            <v>3.0060892149455227E-4</v>
          </cell>
          <cell r="F16">
            <v>3.6232647752252879E-5</v>
          </cell>
          <cell r="G16">
            <v>2.6433397954596299E-7</v>
          </cell>
          <cell r="H16">
            <v>2.6461329558602189E-7</v>
          </cell>
          <cell r="I16">
            <v>1.4085810053482528E-7</v>
          </cell>
          <cell r="J16">
            <v>1.055167821408272E-7</v>
          </cell>
          <cell r="K16">
            <v>3.0802684716508051E-7</v>
          </cell>
          <cell r="L16">
            <v>6.4640064826557245E-7</v>
          </cell>
          <cell r="M16">
            <v>2.6313091399947781E-5</v>
          </cell>
        </row>
        <row r="17">
          <cell r="B17">
            <v>0</v>
          </cell>
          <cell r="C17">
            <v>7.34298356783972E-5</v>
          </cell>
          <cell r="D17">
            <v>3.4136595479573598E-7</v>
          </cell>
          <cell r="E17">
            <v>3.5329698430812003E-7</v>
          </cell>
          <cell r="F17">
            <v>2.4711371237491702E-7</v>
          </cell>
          <cell r="G17">
            <v>2.6387827248813701E-5</v>
          </cell>
          <cell r="H17">
            <v>1.42884748226132E-7</v>
          </cell>
          <cell r="I17">
            <v>3.2006323814178201E-5</v>
          </cell>
          <cell r="J17">
            <v>4.7537987667584E-7</v>
          </cell>
          <cell r="K17">
            <v>1.3020375130800099E-4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1.2785990043868299E-6</v>
          </cell>
          <cell r="D18">
            <v>4.2335312057154001E-4</v>
          </cell>
          <cell r="E18">
            <v>6.0506195536143302E-2</v>
          </cell>
          <cell r="F18">
            <v>7.5918251966665701E-3</v>
          </cell>
          <cell r="G18">
            <v>3.3354843482649101E-3</v>
          </cell>
          <cell r="H18">
            <v>6.9045057875175503E-3</v>
          </cell>
          <cell r="I18">
            <v>4.9133237275980902E-6</v>
          </cell>
          <cell r="J18">
            <v>1.19288684212118E-5</v>
          </cell>
          <cell r="K18">
            <v>1.9077802252164101E-5</v>
          </cell>
          <cell r="L18">
            <v>5.1889734834919101E-5</v>
          </cell>
          <cell r="M18">
            <v>5.9237714497087698E-3</v>
          </cell>
        </row>
        <row r="19">
          <cell r="B19">
            <v>0</v>
          </cell>
          <cell r="C19">
            <v>6.5110867369722801E-8</v>
          </cell>
          <cell r="D19">
            <v>2.8780156756306599E-7</v>
          </cell>
          <cell r="E19">
            <v>6.7314206467576604E-2</v>
          </cell>
          <cell r="F19">
            <v>0.18639635633746801</v>
          </cell>
          <cell r="G19">
            <v>3.5669794866412802E-5</v>
          </cell>
          <cell r="H19">
            <v>5.7341513301862299E-6</v>
          </cell>
          <cell r="I19">
            <v>1.3672893766185801E-2</v>
          </cell>
          <cell r="J19">
            <v>1.21495067413307E-7</v>
          </cell>
          <cell r="K19">
            <v>4.0244760051645201E-7</v>
          </cell>
          <cell r="L19">
            <v>0.13631389627416901</v>
          </cell>
          <cell r="M19">
            <v>3.3448133210740201E-2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9.3101591160159994E-2</v>
          </cell>
          <cell r="H20">
            <v>0.122209381272538</v>
          </cell>
          <cell r="I20">
            <v>8.3397436705785104E-8</v>
          </cell>
          <cell r="J20">
            <v>1.6796803130059201E-8</v>
          </cell>
          <cell r="K20">
            <v>8.9727128842171396E-8</v>
          </cell>
          <cell r="L20">
            <v>1.42138751791997E-7</v>
          </cell>
          <cell r="M20">
            <v>4.3581714110283901E-2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4.4184452580964503E-6</v>
          </cell>
          <cell r="H21">
            <v>4.5810468404280603E-6</v>
          </cell>
          <cell r="I21">
            <v>1.27003735806443E-4</v>
          </cell>
          <cell r="J21">
            <v>1.81618151467191E-5</v>
          </cell>
          <cell r="K21">
            <v>1.0045908506916701E-6</v>
          </cell>
          <cell r="L21">
            <v>9.5607160154990704E-5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2.27842663628765E-4</v>
          </cell>
          <cell r="G22">
            <v>2.4359636097215502E-6</v>
          </cell>
          <cell r="H22">
            <v>2.09982833638576E-2</v>
          </cell>
          <cell r="I22">
            <v>3.1189278155244303E-5</v>
          </cell>
          <cell r="J22">
            <v>5.8682251201962097E-6</v>
          </cell>
          <cell r="K22">
            <v>4.9670464033745799E-6</v>
          </cell>
          <cell r="L22">
            <v>2.95287497033495E-5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3.9116289367735697E-6</v>
          </cell>
          <cell r="I23">
            <v>0</v>
          </cell>
          <cell r="J23">
            <v>2.5157409434982598E-3</v>
          </cell>
          <cell r="K23">
            <v>3.0090531528183498E-7</v>
          </cell>
          <cell r="L23">
            <v>5.1813900485650499E-7</v>
          </cell>
          <cell r="M23">
            <v>0</v>
          </cell>
        </row>
        <row r="24">
          <cell r="B24">
            <v>0</v>
          </cell>
          <cell r="C24">
            <v>6.7688982801311994E-8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4.6729105582757997E-8</v>
          </cell>
          <cell r="D25">
            <v>1.6601524075511199E-4</v>
          </cell>
          <cell r="E25">
            <v>1.4979216803913101E-7</v>
          </cell>
          <cell r="F25">
            <v>7.8495416353556707E-5</v>
          </cell>
          <cell r="G25">
            <v>6.3720560776028598E-2</v>
          </cell>
          <cell r="H25">
            <v>8.2481188340941797E-7</v>
          </cell>
          <cell r="I25">
            <v>6.1531370261754695E-7</v>
          </cell>
          <cell r="J25">
            <v>1.72592621796537E-6</v>
          </cell>
          <cell r="K25">
            <v>5.3281432334230099E-2</v>
          </cell>
          <cell r="L25">
            <v>5.5269765772423497E-3</v>
          </cell>
          <cell r="M25">
            <v>6.0007498396098797E-7</v>
          </cell>
        </row>
        <row r="26">
          <cell r="B26">
            <v>0</v>
          </cell>
          <cell r="C26">
            <v>4.51618132886647E-8</v>
          </cell>
          <cell r="D26">
            <v>6.4827703407407202E-8</v>
          </cell>
          <cell r="E26">
            <v>1.0384716999197001E-7</v>
          </cell>
          <cell r="F26">
            <v>7.7677775385352503E-3</v>
          </cell>
          <cell r="G26">
            <v>1.8639803145977901E-5</v>
          </cell>
          <cell r="H26">
            <v>2.3092113740048001E-7</v>
          </cell>
          <cell r="I26">
            <v>3.1684527884152699E-2</v>
          </cell>
          <cell r="J26">
            <v>2.64968525631584E-7</v>
          </cell>
          <cell r="K26">
            <v>2.0418620466450701E-7</v>
          </cell>
          <cell r="L26">
            <v>2.9995888326258701E-7</v>
          </cell>
          <cell r="M26">
            <v>5.6872503665905498E-5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1.7909358977399099E-2</v>
          </cell>
          <cell r="H27">
            <v>2.0680682653846299E-2</v>
          </cell>
          <cell r="I27">
            <v>6.8591670352777701E-4</v>
          </cell>
          <cell r="J27">
            <v>7.7526447205595499E-8</v>
          </cell>
          <cell r="K27">
            <v>4.3616270407173202E-7</v>
          </cell>
          <cell r="L27">
            <v>2.4153230527592098E-3</v>
          </cell>
          <cell r="M27">
            <v>1.52969022170816E-2</v>
          </cell>
        </row>
        <row r="28">
          <cell r="B28">
            <v>0</v>
          </cell>
          <cell r="C28">
            <v>4.3709584956105699E-7</v>
          </cell>
          <cell r="D28">
            <v>3.7460436954290201E-7</v>
          </cell>
          <cell r="E28">
            <v>5.3900882298101002E-7</v>
          </cell>
          <cell r="F28">
            <v>2.3915193206872801E-6</v>
          </cell>
          <cell r="G28">
            <v>2.25752184021686E-5</v>
          </cell>
          <cell r="H28">
            <v>3.8631143522000901E-5</v>
          </cell>
          <cell r="I28">
            <v>2.37379608352537E-6</v>
          </cell>
          <cell r="J28">
            <v>2.5558786656338301E-6</v>
          </cell>
          <cell r="K28">
            <v>3.8029274441164602E-5</v>
          </cell>
          <cell r="L28">
            <v>2.5077357741533198E-5</v>
          </cell>
          <cell r="M28">
            <v>6.04738368787218E-5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1.7915458787707499E-2</v>
          </cell>
          <cell r="H30">
            <v>4.4049795687851702E-2</v>
          </cell>
          <cell r="I30">
            <v>1.37293807605117E-2</v>
          </cell>
          <cell r="J30">
            <v>3.7730543089894E-7</v>
          </cell>
          <cell r="K30">
            <v>1.7377392505493802E-2</v>
          </cell>
          <cell r="L30">
            <v>4.4507131219873999E-2</v>
          </cell>
          <cell r="M30">
            <v>1.3773578100498301E-2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4.3169543783354899E-5</v>
          </cell>
          <cell r="H31">
            <v>1.7163517180793699E-2</v>
          </cell>
          <cell r="I31">
            <v>5.6223671261912602E-3</v>
          </cell>
          <cell r="J31">
            <v>7.3342539363850603E-6</v>
          </cell>
          <cell r="K31">
            <v>1.36015604486722E-7</v>
          </cell>
          <cell r="L31">
            <v>7.59877077793458E-3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3.1253786985338799E-4</v>
          </cell>
          <cell r="H32">
            <v>1.86916855966538E-7</v>
          </cell>
          <cell r="I32">
            <v>5.17741133587405E-8</v>
          </cell>
          <cell r="J32">
            <v>5.7935165369828301E-8</v>
          </cell>
          <cell r="K32">
            <v>7.1738450419995697E-8</v>
          </cell>
          <cell r="L32">
            <v>4.9524942717950203E-7</v>
          </cell>
          <cell r="M32">
            <v>0</v>
          </cell>
        </row>
        <row r="33">
          <cell r="B33">
            <v>0</v>
          </cell>
          <cell r="C33">
            <v>7.1321134701204398E-3</v>
          </cell>
          <cell r="D33">
            <v>0.12041500494540899</v>
          </cell>
          <cell r="E33">
            <v>8.1038783153092701E-3</v>
          </cell>
          <cell r="F33">
            <v>2.1962826438191901E-2</v>
          </cell>
          <cell r="G33">
            <v>8.2595246469234403E-7</v>
          </cell>
          <cell r="H33">
            <v>0.14277672347106299</v>
          </cell>
          <cell r="I33">
            <v>1.20645079919625E-4</v>
          </cell>
          <cell r="J33">
            <v>2.9966873978667E-2</v>
          </cell>
          <cell r="K33">
            <v>3.2363795432073098E-7</v>
          </cell>
          <cell r="L33">
            <v>0.14278393657419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4.4925227253482698E-2</v>
          </cell>
          <cell r="E34">
            <v>0.1845059252727092</v>
          </cell>
          <cell r="F34">
            <v>0.44249453528666793</v>
          </cell>
          <cell r="G34">
            <v>0.17088252484358643</v>
          </cell>
          <cell r="H34">
            <v>0.67780800086874315</v>
          </cell>
          <cell r="I34">
            <v>0.64876480343664178</v>
          </cell>
          <cell r="J34">
            <v>1.1522522203874593E-5</v>
          </cell>
          <cell r="K34">
            <v>2.1801627284636178E-6</v>
          </cell>
          <cell r="L34">
            <v>2.2432773096070884E-4</v>
          </cell>
          <cell r="M34">
            <v>1.85017510500247E-3</v>
          </cell>
        </row>
        <row r="35">
          <cell r="B35">
            <v>0</v>
          </cell>
          <cell r="C35">
            <v>0</v>
          </cell>
          <cell r="D35">
            <v>1.7679644063355</v>
          </cell>
          <cell r="E35">
            <v>4.25230250960935E-6</v>
          </cell>
          <cell r="F35">
            <v>1.9145944119350899</v>
          </cell>
          <cell r="G35">
            <v>0.86938951304053502</v>
          </cell>
          <cell r="H35">
            <v>2.3094247476352399</v>
          </cell>
          <cell r="I35">
            <v>0.58893698810192396</v>
          </cell>
          <cell r="J35">
            <v>1.73844612938994</v>
          </cell>
          <cell r="K35">
            <v>1.6400370449972499</v>
          </cell>
          <cell r="L35">
            <v>2.6296071261437302</v>
          </cell>
          <cell r="M35">
            <v>0.92545189708109699</v>
          </cell>
        </row>
        <row r="36">
          <cell r="B36">
            <v>0</v>
          </cell>
          <cell r="C36">
            <v>1.29533765867729E-6</v>
          </cell>
          <cell r="D36">
            <v>9.685217628458315E-5</v>
          </cell>
          <cell r="E36">
            <v>3.4276280260923322</v>
          </cell>
          <cell r="F36">
            <v>0.46161122701763818</v>
          </cell>
          <cell r="G36">
            <v>0.7511791192873758</v>
          </cell>
          <cell r="H36">
            <v>1.8795065620319871</v>
          </cell>
          <cell r="I36">
            <v>2.6181953290982904</v>
          </cell>
          <cell r="J36">
            <v>0.7123048267567007</v>
          </cell>
          <cell r="K36">
            <v>1.0979299827189246</v>
          </cell>
          <cell r="L36">
            <v>2.2012754151529168</v>
          </cell>
          <cell r="M36">
            <v>2.9563860809687461</v>
          </cell>
        </row>
        <row r="37">
          <cell r="B37">
            <v>0</v>
          </cell>
          <cell r="C37">
            <v>1.37346007066552E-6</v>
          </cell>
          <cell r="D37">
            <v>1.2518163915328691</v>
          </cell>
          <cell r="E37">
            <v>1.6067593787785339</v>
          </cell>
          <cell r="F37">
            <v>0.25831232182739211</v>
          </cell>
          <cell r="G37">
            <v>0.37419393308655119</v>
          </cell>
          <cell r="H37">
            <v>1.914404219674267</v>
          </cell>
          <cell r="I37">
            <v>1.5163253843921871</v>
          </cell>
          <cell r="J37">
            <v>0.43674394654376103</v>
          </cell>
          <cell r="K37">
            <v>0.62086715137298998</v>
          </cell>
          <cell r="L37">
            <v>2.1433551812624367</v>
          </cell>
          <cell r="M37">
            <v>1.756956334322481</v>
          </cell>
        </row>
        <row r="38">
          <cell r="B38">
            <v>0</v>
          </cell>
          <cell r="C38">
            <v>0</v>
          </cell>
          <cell r="D38">
            <v>0.79183771085731802</v>
          </cell>
          <cell r="E38">
            <v>1.3556619120715299E-6</v>
          </cell>
          <cell r="F38">
            <v>4.42088387537886</v>
          </cell>
          <cell r="G38">
            <v>0.66503629115548002</v>
          </cell>
          <cell r="H38">
            <v>1.22104017757968</v>
          </cell>
          <cell r="I38">
            <v>0.46912557860177601</v>
          </cell>
          <cell r="J38">
            <v>3.5126410485977</v>
          </cell>
          <cell r="K38">
            <v>2.2822079348190698</v>
          </cell>
          <cell r="L38">
            <v>1.6028514027479099</v>
          </cell>
          <cell r="M38">
            <v>0.87041358174463501</v>
          </cell>
        </row>
        <row r="39">
          <cell r="B39">
            <v>0</v>
          </cell>
          <cell r="C39">
            <v>1.8758704307801001E-7</v>
          </cell>
          <cell r="D39">
            <v>1.4314202566675401E-6</v>
          </cell>
          <cell r="E39">
            <v>1.17678459074682E-2</v>
          </cell>
          <cell r="F39">
            <v>3.2136174736804198E-2</v>
          </cell>
          <cell r="G39">
            <v>2.3803935344296801E-2</v>
          </cell>
          <cell r="H39">
            <v>1.270879812883402E-6</v>
          </cell>
          <cell r="I39">
            <v>3.8220593392161604E-3</v>
          </cell>
          <cell r="J39">
            <v>2.6598181971559099E-2</v>
          </cell>
          <cell r="K39">
            <v>7.8195559430137697E-4</v>
          </cell>
          <cell r="L39">
            <v>1.8431639325167299E-2</v>
          </cell>
          <cell r="M39">
            <v>5.1052842051253896E-3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2.6985342438659902E-4</v>
          </cell>
          <cell r="H40">
            <v>1.42785844305686E-2</v>
          </cell>
          <cell r="I40">
            <v>5.2519542833947596E-3</v>
          </cell>
          <cell r="J40">
            <v>1.54889206500528E-6</v>
          </cell>
          <cell r="K40">
            <v>1.7674029611578999E-6</v>
          </cell>
          <cell r="L40">
            <v>1.24079167140871E-2</v>
          </cell>
          <cell r="M40">
            <v>5.1827902448286301E-3</v>
          </cell>
        </row>
        <row r="41">
          <cell r="B41">
            <v>0</v>
          </cell>
          <cell r="C41">
            <v>2.1236845800616001E-2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3.8457870374969702E-3</v>
          </cell>
          <cell r="K41">
            <v>3.62672631537547E-6</v>
          </cell>
          <cell r="L41">
            <v>2.4888254437625702E-2</v>
          </cell>
          <cell r="M41">
            <v>1.4728507998385199E-4</v>
          </cell>
        </row>
        <row r="42">
          <cell r="B42">
            <v>0</v>
          </cell>
          <cell r="C42">
            <v>7.2765062886712903E-3</v>
          </cell>
          <cell r="D42">
            <v>3.2911226614140802E-2</v>
          </cell>
          <cell r="E42">
            <v>1.6994846460223201E-2</v>
          </cell>
          <cell r="F42">
            <v>2.12620967117228E-2</v>
          </cell>
          <cell r="G42">
            <v>3.3499780365552101E-7</v>
          </cell>
          <cell r="H42">
            <v>3.6537601046905401E-7</v>
          </cell>
          <cell r="I42">
            <v>4.3643811806428099E-5</v>
          </cell>
          <cell r="J42">
            <v>2.9678251954005801E-7</v>
          </cell>
          <cell r="K42">
            <v>7.9314261008473301E-7</v>
          </cell>
          <cell r="L42">
            <v>2.5035237430647398E-5</v>
          </cell>
          <cell r="M42">
            <v>1.6074556040756E-5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9.5324609215678494E-2</v>
          </cell>
          <cell r="H43">
            <v>5.4449519394503203E-2</v>
          </cell>
          <cell r="I43">
            <v>3.2411824130362997E-2</v>
          </cell>
          <cell r="J43">
            <v>8.3408916146670606E-2</v>
          </cell>
          <cell r="K43">
            <v>6.7649971254071795E-2</v>
          </cell>
          <cell r="L43">
            <v>4.14173438166495E-2</v>
          </cell>
          <cell r="M43">
            <v>6.2124706774120499E-2</v>
          </cell>
        </row>
        <row r="44">
          <cell r="B44">
            <v>0</v>
          </cell>
          <cell r="C44">
            <v>9.9257341946475799E-8</v>
          </cell>
          <cell r="D44">
            <v>4.3538295345849601E-7</v>
          </cell>
          <cell r="E44">
            <v>1.5499287964469599E-3</v>
          </cell>
          <cell r="F44">
            <v>5.0004756507438996E-3</v>
          </cell>
          <cell r="G44">
            <v>4.9760162231018597E-8</v>
          </cell>
          <cell r="H44">
            <v>4.8472033390646202E-8</v>
          </cell>
          <cell r="I44">
            <v>6.2297841547604999E-8</v>
          </cell>
          <cell r="J44">
            <v>4.9060716858230803E-8</v>
          </cell>
          <cell r="K44">
            <v>1.8058776500363001E-7</v>
          </cell>
          <cell r="L44">
            <v>1.2923864296924399E-5</v>
          </cell>
          <cell r="M44">
            <v>7.1512578138074399E-6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2.44761006653569E-3</v>
          </cell>
          <cell r="H45">
            <v>3.1370073902176797E-2</v>
          </cell>
          <cell r="I45">
            <v>2.4376791201021699E-3</v>
          </cell>
          <cell r="J45">
            <v>5.0847978365171897E-8</v>
          </cell>
          <cell r="K45">
            <v>1.7050909275247601E-7</v>
          </cell>
          <cell r="L45">
            <v>3.4863537999931401E-7</v>
          </cell>
          <cell r="M45">
            <v>5.2517568084130299E-3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1.47416167628156E-4</v>
          </cell>
          <cell r="F46">
            <v>3.8503339771653398E-2</v>
          </cell>
          <cell r="G46">
            <v>7.4809916175319999E-2</v>
          </cell>
          <cell r="H46">
            <v>5.2539896157077097E-2</v>
          </cell>
          <cell r="I46">
            <v>4.1245865393644603E-2</v>
          </cell>
          <cell r="J46">
            <v>5.6273929124952098E-2</v>
          </cell>
          <cell r="K46">
            <v>5.7074228518452598E-2</v>
          </cell>
          <cell r="L46">
            <v>5.1779767250916403E-2</v>
          </cell>
          <cell r="M46">
            <v>4.5751505294278197E-2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2.4770834207119901E-5</v>
          </cell>
          <cell r="F47">
            <v>2.1146322916447299E-5</v>
          </cell>
          <cell r="G47">
            <v>6.0979780479113901E-5</v>
          </cell>
          <cell r="H47">
            <v>8.4513276383469402E-7</v>
          </cell>
          <cell r="I47">
            <v>3.0818569543809198E-5</v>
          </cell>
          <cell r="J47">
            <v>3.1114577136269697E-5</v>
          </cell>
          <cell r="K47">
            <v>3.66291032306666E-5</v>
          </cell>
          <cell r="L47">
            <v>1.6743583879981001E-5</v>
          </cell>
          <cell r="M47">
            <v>6.8825017732909602E-5</v>
          </cell>
        </row>
        <row r="48">
          <cell r="B48">
            <v>0</v>
          </cell>
          <cell r="C48">
            <v>5.8103062002603155E-5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7.6272982213462003E-5</v>
          </cell>
          <cell r="K48">
            <v>7.4000260645758906E-5</v>
          </cell>
          <cell r="L48">
            <v>3.5067162145187063E-5</v>
          </cell>
          <cell r="M48">
            <v>1.0290517092914519E-4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3.5717789154691596E-5</v>
          </cell>
          <cell r="K49">
            <v>2.3055749807828099E-5</v>
          </cell>
          <cell r="L49">
            <v>2.415630239038488E-7</v>
          </cell>
          <cell r="M49">
            <v>6.4620772326862906E-5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2.0809160930436E-5</v>
          </cell>
          <cell r="F50">
            <v>1.4117992587698229E-5</v>
          </cell>
          <cell r="G50">
            <v>1.0124667086460891E-4</v>
          </cell>
          <cell r="H50">
            <v>1.253443445592725E-4</v>
          </cell>
          <cell r="I50">
            <v>7.24964135013413E-5</v>
          </cell>
          <cell r="J50">
            <v>1.4068215402890699E-6</v>
          </cell>
          <cell r="K50">
            <v>6.266026493307503E-5</v>
          </cell>
          <cell r="L50">
            <v>5.82328967257732E-5</v>
          </cell>
          <cell r="M50">
            <v>6.4709817171564472E-5</v>
          </cell>
        </row>
        <row r="51">
          <cell r="B51">
            <v>0</v>
          </cell>
          <cell r="C51">
            <v>4.6045291566519902E-4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8.6102473435875203E-5</v>
          </cell>
          <cell r="K51">
            <v>1.314181569978892E-4</v>
          </cell>
          <cell r="L51">
            <v>5.5584105640092896E-7</v>
          </cell>
          <cell r="M51">
            <v>3.3698835783504588E-3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9.0454223247515511E-5</v>
          </cell>
          <cell r="K52">
            <v>6.8725695989171803E-5</v>
          </cell>
          <cell r="L52">
            <v>5.8608702339273596E-7</v>
          </cell>
          <cell r="M52">
            <v>1.6199208845314329E-4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2.7250844373245902E-5</v>
          </cell>
          <cell r="F53">
            <v>3.7544067076832795E-5</v>
          </cell>
          <cell r="G53">
            <v>1.1652323572988454E-2</v>
          </cell>
          <cell r="H53">
            <v>2.811531942853523E-3</v>
          </cell>
          <cell r="I53">
            <v>2.4618458018550119E-4</v>
          </cell>
          <cell r="J53">
            <v>9.8648641940712045E-3</v>
          </cell>
          <cell r="K53">
            <v>3.987642311030869E-3</v>
          </cell>
          <cell r="L53">
            <v>3.4136565849544327E-3</v>
          </cell>
          <cell r="M53">
            <v>4.0969574028996711E-3</v>
          </cell>
        </row>
        <row r="54">
          <cell r="B54">
            <v>0</v>
          </cell>
          <cell r="C54">
            <v>2.6187214470165199E-2</v>
          </cell>
          <cell r="D54">
            <v>6.5690865836688598E-3</v>
          </cell>
          <cell r="E54">
            <v>1.22210578060732E-2</v>
          </cell>
          <cell r="F54">
            <v>6.3869924884792095E-2</v>
          </cell>
          <cell r="G54">
            <v>2.99263531925828E-2</v>
          </cell>
          <cell r="H54">
            <v>0.143825052049812</v>
          </cell>
          <cell r="I54">
            <v>8.0412631736316104E-2</v>
          </cell>
          <cell r="J54">
            <v>0.10912483844266201</v>
          </cell>
          <cell r="K54">
            <v>0.20664035130011299</v>
          </cell>
          <cell r="L54">
            <v>0.13052079912082901</v>
          </cell>
          <cell r="M54">
            <v>8.8786366720899706E-2</v>
          </cell>
        </row>
        <row r="55">
          <cell r="B55">
            <v>0</v>
          </cell>
          <cell r="C55">
            <v>8.9614416678255093E-2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9.2972308156049997E-5</v>
          </cell>
          <cell r="K55">
            <v>1.5128314799228899E-6</v>
          </cell>
          <cell r="L55">
            <v>3.0150710002504303E-7</v>
          </cell>
          <cell r="M55">
            <v>9.2874537824846201E-5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2.69374176332648E-5</v>
          </cell>
          <cell r="F56">
            <v>1.13185265693476E-5</v>
          </cell>
          <cell r="G56">
            <v>1.4032539422477E-4</v>
          </cell>
          <cell r="H56">
            <v>1.00072906937137E-5</v>
          </cell>
          <cell r="I56">
            <v>7.5449632708200703E-7</v>
          </cell>
          <cell r="J56">
            <v>1.0959001575324499E-4</v>
          </cell>
          <cell r="K56">
            <v>6.07239358913025E-7</v>
          </cell>
          <cell r="L56">
            <v>2.13852345835654E-6</v>
          </cell>
          <cell r="M56">
            <v>1.4101696794021099E-4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3.0870179742204703E-5</v>
          </cell>
          <cell r="F57">
            <v>4.7334545705410301E-5</v>
          </cell>
          <cell r="G57">
            <v>2.6033708150152701E-4</v>
          </cell>
          <cell r="H57">
            <v>7.3049186567386202E-4</v>
          </cell>
          <cell r="I57">
            <v>1.2778799783317999E-3</v>
          </cell>
          <cell r="J57">
            <v>6.7213801181136105E-8</v>
          </cell>
          <cell r="K57">
            <v>2.4907366823901E-7</v>
          </cell>
          <cell r="L57">
            <v>2.9412536829104799E-5</v>
          </cell>
          <cell r="M57">
            <v>6.3304388274023802E-4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5.2349694106049502E-5</v>
          </cell>
          <cell r="K58">
            <v>3.3201951879786902E-5</v>
          </cell>
          <cell r="L58">
            <v>1.41567854214703E-6</v>
          </cell>
          <cell r="M58">
            <v>1.2294570241798999E-4</v>
          </cell>
        </row>
        <row r="63">
          <cell r="B63">
            <v>0</v>
          </cell>
          <cell r="C63">
            <v>2.1541225218113999E-7</v>
          </cell>
          <cell r="D63">
            <v>2.3590963493910799E-7</v>
          </cell>
          <cell r="E63">
            <v>2.6056654263890399E-7</v>
          </cell>
          <cell r="F63">
            <v>4.1247108367762302E-7</v>
          </cell>
          <cell r="G63">
            <v>3.7989806471919998E-7</v>
          </cell>
          <cell r="H63">
            <v>3.5572790544962001E-7</v>
          </cell>
          <cell r="I63">
            <v>3.1665915454873699E-7</v>
          </cell>
          <cell r="J63">
            <v>3.0099286140212799E-7</v>
          </cell>
          <cell r="K63">
            <v>3.6384257365652102E-7</v>
          </cell>
          <cell r="L63">
            <v>4.54702426219584E-7</v>
          </cell>
          <cell r="M63">
            <v>5.7450392241345796E-7</v>
          </cell>
        </row>
        <row r="64">
          <cell r="B64">
            <v>1.9431938780898299E-4</v>
          </cell>
          <cell r="C64">
            <v>2.9399824647433798E-7</v>
          </cell>
          <cell r="D64">
            <v>1.0089494295305499E-6</v>
          </cell>
          <cell r="E64">
            <v>5.1411561982118603E-5</v>
          </cell>
          <cell r="F64">
            <v>0.26302686717249602</v>
          </cell>
          <cell r="G64">
            <v>0.25962597812371302</v>
          </cell>
          <cell r="H64">
            <v>0.12666880285638199</v>
          </cell>
          <cell r="I64">
            <v>0.30732420232072399</v>
          </cell>
          <cell r="J64">
            <v>0.15838005964482499</v>
          </cell>
          <cell r="K64">
            <v>0.20685069514905199</v>
          </cell>
          <cell r="L64">
            <v>0.28778612784475199</v>
          </cell>
          <cell r="M64">
            <v>9.5350955803608403E-2</v>
          </cell>
        </row>
        <row r="65">
          <cell r="B65">
            <v>1.42875054540357E-4</v>
          </cell>
          <cell r="C65">
            <v>2.2136702799576801E-7</v>
          </cell>
          <cell r="D65">
            <v>7.8266747132214303E-7</v>
          </cell>
          <cell r="E65">
            <v>4.2226894155996097E-5</v>
          </cell>
          <cell r="F65">
            <v>2.2129287941614999E-3</v>
          </cell>
          <cell r="G65">
            <v>3.1598346827041699E-3</v>
          </cell>
          <cell r="H65">
            <v>0.31234813273103601</v>
          </cell>
          <cell r="I65">
            <v>0.18889548364043199</v>
          </cell>
          <cell r="J65">
            <v>0.184521917076265</v>
          </cell>
          <cell r="K65">
            <v>4.3360446002979502E-2</v>
          </cell>
          <cell r="L65">
            <v>0.27841891375609901</v>
          </cell>
          <cell r="M65">
            <v>3.9733224844239801E-2</v>
          </cell>
        </row>
        <row r="66">
          <cell r="B66">
            <v>1.3396869594729799E-4</v>
          </cell>
          <cell r="C66">
            <v>2.1334533914760499E-7</v>
          </cell>
          <cell r="D66">
            <v>5.7651117252585995E-7</v>
          </cell>
          <cell r="E66">
            <v>6.7352096039183407E-2</v>
          </cell>
          <cell r="F66">
            <v>4.7546157810307202E-2</v>
          </cell>
          <cell r="G66">
            <v>9.2998444286642598E-2</v>
          </cell>
          <cell r="H66">
            <v>6.78960784174438E-2</v>
          </cell>
          <cell r="I66">
            <v>9.4369528707115097E-2</v>
          </cell>
          <cell r="J66">
            <v>6.7915342689882599E-2</v>
          </cell>
          <cell r="K66">
            <v>9.5304402349153203E-2</v>
          </cell>
          <cell r="L66">
            <v>0.13443084431125801</v>
          </cell>
          <cell r="M66">
            <v>2.2000935687069598E-2</v>
          </cell>
        </row>
        <row r="67">
          <cell r="B67">
            <v>2.6773221797093104E-4</v>
          </cell>
          <cell r="C67">
            <v>4.30159351519748E-7</v>
          </cell>
          <cell r="D67">
            <v>1.1471085400054329E-6</v>
          </cell>
          <cell r="E67">
            <v>2.1152895350880302E-2</v>
          </cell>
          <cell r="F67">
            <v>5.6899026308017192E-4</v>
          </cell>
          <cell r="G67">
            <v>8.5834195506400389E-3</v>
          </cell>
          <cell r="H67">
            <v>1.037150630674091E-2</v>
          </cell>
          <cell r="I67">
            <v>8.0784874619571588E-3</v>
          </cell>
          <cell r="J67">
            <v>2.5507716396559899E-3</v>
          </cell>
          <cell r="K67">
            <v>1.9741431095436267E-2</v>
          </cell>
          <cell r="L67">
            <v>3.7813567653981E-3</v>
          </cell>
          <cell r="M67">
            <v>2.0487046552304301E-2</v>
          </cell>
        </row>
        <row r="68">
          <cell r="B68">
            <v>2.67637901350481E-4</v>
          </cell>
          <cell r="C68">
            <v>4.2987108355091598E-7</v>
          </cell>
          <cell r="D68">
            <v>1.144724331751229E-6</v>
          </cell>
          <cell r="E68">
            <v>3.4568094875638701E-2</v>
          </cell>
          <cell r="F68">
            <v>3.6758186523482301E-3</v>
          </cell>
          <cell r="G68">
            <v>2.07859655355861E-2</v>
          </cell>
          <cell r="H68">
            <v>1.103883317616975E-3</v>
          </cell>
          <cell r="I68">
            <v>1.9821275505402261E-2</v>
          </cell>
          <cell r="J68">
            <v>1.8651827604368329E-2</v>
          </cell>
          <cell r="K68">
            <v>1.952531138719355E-3</v>
          </cell>
          <cell r="L68">
            <v>1.842713586738191E-2</v>
          </cell>
          <cell r="M68">
            <v>1.7909637528439829E-2</v>
          </cell>
        </row>
        <row r="69">
          <cell r="B69">
            <v>1.3423937295204899E-4</v>
          </cell>
          <cell r="C69">
            <v>2.1375128868810501E-7</v>
          </cell>
          <cell r="D69">
            <v>5.7780388870161001E-7</v>
          </cell>
          <cell r="E69">
            <v>2.0225791016725999E-2</v>
          </cell>
          <cell r="F69">
            <v>1.5932497499859401E-2</v>
          </cell>
          <cell r="G69">
            <v>7.0069314987246398E-3</v>
          </cell>
          <cell r="H69">
            <v>5.9918608628361299E-4</v>
          </cell>
          <cell r="I69">
            <v>1.6538560252605999E-2</v>
          </cell>
          <cell r="J69">
            <v>1.2432671117585999E-2</v>
          </cell>
          <cell r="K69">
            <v>9.6262766201026201E-4</v>
          </cell>
          <cell r="L69">
            <v>1.2687099289485601E-2</v>
          </cell>
          <cell r="M69">
            <v>1.1893692246156299E-2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1.2088574034734419E-4</v>
          </cell>
          <cell r="J157">
            <v>1.2106422646831101E-4</v>
          </cell>
          <cell r="K157">
            <v>1.5791540554775234E-4</v>
          </cell>
          <cell r="L157">
            <v>1.6596800022213476E-4</v>
          </cell>
          <cell r="M157">
            <v>2.8302318805167913E-4</v>
          </cell>
        </row>
      </sheetData>
      <sheetData sheetId="69">
        <row r="5">
          <cell r="B5">
            <v>0.73220403221979558</v>
          </cell>
          <cell r="C5">
            <v>0.63724248637615022</v>
          </cell>
          <cell r="D5">
            <v>0.47902311240655793</v>
          </cell>
          <cell r="E5">
            <v>7.6976258014203159E-5</v>
          </cell>
          <cell r="F5">
            <v>1.5354380425048188E-4</v>
          </cell>
          <cell r="G5">
            <v>1.2570623859083497E-4</v>
          </cell>
          <cell r="H5">
            <v>1.0124303165308753E-4</v>
          </cell>
          <cell r="I5">
            <v>3.3816545438559107</v>
          </cell>
          <cell r="J5">
            <v>3.8890058202697735</v>
          </cell>
          <cell r="K5">
            <v>3.3817023121560377</v>
          </cell>
          <cell r="L5">
            <v>3.89207881888046</v>
          </cell>
          <cell r="M5">
            <v>3.9533150068395511</v>
          </cell>
        </row>
        <row r="12">
          <cell r="B12">
            <v>0.18418929474385015</v>
          </cell>
          <cell r="C12">
            <v>2.0413780430582388E-5</v>
          </cell>
          <cell r="D12">
            <v>0.1841798855245233</v>
          </cell>
          <cell r="E12">
            <v>2.7966899309937387E-5</v>
          </cell>
          <cell r="F12">
            <v>3.9690836965361412E-5</v>
          </cell>
          <cell r="G12">
            <v>5.9330342040629106E-5</v>
          </cell>
          <cell r="H12">
            <v>4.5374474880278604E-5</v>
          </cell>
          <cell r="I12">
            <v>5.1869062607807232E-5</v>
          </cell>
          <cell r="J12">
            <v>5.2259065692266184E-5</v>
          </cell>
          <cell r="K12">
            <v>1.5063403578815919E-4</v>
          </cell>
          <cell r="L12">
            <v>6.6622216750683388E-5</v>
          </cell>
          <cell r="M12">
            <v>3.40700651895058E-4</v>
          </cell>
        </row>
        <row r="19">
          <cell r="B19">
            <v>1.3280005757970579</v>
          </cell>
          <cell r="C19">
            <v>3.5735751673282827</v>
          </cell>
          <cell r="D19">
            <v>4.3847291918002007</v>
          </cell>
          <cell r="E19">
            <v>4.384764572250778</v>
          </cell>
          <cell r="F19">
            <v>4.384764850149967</v>
          </cell>
          <cell r="G19">
            <v>4.3851380436787011</v>
          </cell>
          <cell r="H19">
            <v>4.3904182408302734</v>
          </cell>
          <cell r="I19">
            <v>6.5774670293277229</v>
          </cell>
          <cell r="J19">
            <v>6.5774667560184934</v>
          </cell>
          <cell r="K19">
            <v>6.5774690431001472</v>
          </cell>
          <cell r="L19">
            <v>6.5774704360800662</v>
          </cell>
          <cell r="M19">
            <v>6.5777176324024191</v>
          </cell>
        </row>
        <row r="20">
          <cell r="B20">
            <v>5.629412104249786</v>
          </cell>
          <cell r="C20">
            <v>6.1991791467949495</v>
          </cell>
          <cell r="D20">
            <v>5.9899969688946122</v>
          </cell>
          <cell r="E20">
            <v>6.1797065168751981</v>
          </cell>
          <cell r="F20">
            <v>6.1675415572964756</v>
          </cell>
          <cell r="G20">
            <v>5.864853659155159</v>
          </cell>
          <cell r="H20">
            <v>9.2177229655868995</v>
          </cell>
          <cell r="I20">
            <v>9.8460684488359433</v>
          </cell>
          <cell r="J20">
            <v>10.308212341398839</v>
          </cell>
          <cell r="K20">
            <v>10.308193932468491</v>
          </cell>
          <cell r="L20">
            <v>10.308257710315077</v>
          </cell>
          <cell r="M20">
            <v>10.308556904751827</v>
          </cell>
        </row>
        <row r="21">
          <cell r="B21">
            <v>0</v>
          </cell>
          <cell r="C21">
            <v>2.0561252724522775E-5</v>
          </cell>
          <cell r="D21">
            <v>3.5360747519900919E-5</v>
          </cell>
          <cell r="E21">
            <v>5.1836596265914035E-4</v>
          </cell>
          <cell r="F21">
            <v>5.1942104871594344E-4</v>
          </cell>
          <cell r="G21">
            <v>5.2165158492358953E-4</v>
          </cell>
          <cell r="H21">
            <v>5.226058406726298E-4</v>
          </cell>
          <cell r="I21">
            <v>5.2480535067802312E-4</v>
          </cell>
          <cell r="J21">
            <v>5.2393544977153632E-4</v>
          </cell>
          <cell r="K21">
            <v>5.2649656581599724E-4</v>
          </cell>
          <cell r="L21">
            <v>5.2662105006509726E-4</v>
          </cell>
          <cell r="M21">
            <v>9.8297123522814688E-4</v>
          </cell>
        </row>
        <row r="28">
          <cell r="B28">
            <v>3.3716583865223818E-3</v>
          </cell>
          <cell r="C28">
            <v>4.7806701791658418E-3</v>
          </cell>
          <cell r="D28">
            <v>4.7869461042294864E-3</v>
          </cell>
          <cell r="E28">
            <v>3.3386933225231702E-2</v>
          </cell>
          <cell r="F28">
            <v>11.596822176549814</v>
          </cell>
          <cell r="G28">
            <v>11.596823436853146</v>
          </cell>
          <cell r="H28">
            <v>11.596825769762086</v>
          </cell>
          <cell r="I28">
            <v>13.646377453981907</v>
          </cell>
          <cell r="J28">
            <v>17.689712349220667</v>
          </cell>
          <cell r="K28">
            <v>21.688358402989341</v>
          </cell>
          <cell r="L28">
            <v>21.688928627718592</v>
          </cell>
          <cell r="M28">
            <v>21.689009907556052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3.1905621948586728E-5</v>
          </cell>
          <cell r="J29">
            <v>3.154555411212463E-5</v>
          </cell>
          <cell r="K29">
            <v>4.8323785131514535E-5</v>
          </cell>
          <cell r="L29">
            <v>4.1767422379229366E-5</v>
          </cell>
          <cell r="M29">
            <v>9.4939478347726264E-5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5.4444214596871661E-5</v>
          </cell>
          <cell r="J30">
            <v>5.4894273713968842E-5</v>
          </cell>
          <cell r="K30">
            <v>6.5088719642758319E-5</v>
          </cell>
          <cell r="L30">
            <v>7.6597497203709545E-5</v>
          </cell>
          <cell r="M30">
            <v>1.0909094704522291E-4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2.7273207031441871E-5</v>
          </cell>
          <cell r="J31">
            <v>2.8477636618617908E-5</v>
          </cell>
          <cell r="K31">
            <v>5.8327181189810062E-5</v>
          </cell>
          <cell r="L31">
            <v>3.4466754115669573E-5</v>
          </cell>
          <cell r="M31">
            <v>1.8616936735238454E-4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4.8797627793946514</v>
          </cell>
          <cell r="J32">
            <v>4.8797694081672356</v>
          </cell>
          <cell r="K32">
            <v>5.4333646333567813</v>
          </cell>
          <cell r="L32">
            <v>5.4334218373140164</v>
          </cell>
          <cell r="M32">
            <v>5.433412293219237</v>
          </cell>
        </row>
        <row r="38">
          <cell r="B38">
            <v>1.2890707529968357</v>
          </cell>
          <cell r="C38">
            <v>3.9699785439307278</v>
          </cell>
          <cell r="D38">
            <v>3.0811892896590036</v>
          </cell>
          <cell r="E38">
            <v>3.0811505878572558</v>
          </cell>
          <cell r="F38">
            <v>3.0812178584742278</v>
          </cell>
          <cell r="G38">
            <v>3.0850081524554529</v>
          </cell>
          <cell r="H38">
            <v>3.0840827918550264</v>
          </cell>
          <cell r="I38">
            <v>6.6414671887554952</v>
          </cell>
          <cell r="J38">
            <v>9.4663978265261566</v>
          </cell>
          <cell r="K38">
            <v>9.4664980584225287</v>
          </cell>
          <cell r="L38">
            <v>9.4665313665491091</v>
          </cell>
          <cell r="M38">
            <v>9.4670919552779171</v>
          </cell>
        </row>
        <row r="39">
          <cell r="B39">
            <v>1.1764711300605106</v>
          </cell>
          <cell r="C39">
            <v>3.6232030965220683</v>
          </cell>
          <cell r="D39">
            <v>2.8120490959151927</v>
          </cell>
          <cell r="E39">
            <v>2.8120137746945915</v>
          </cell>
          <cell r="F39">
            <v>2.8120751692600834</v>
          </cell>
          <cell r="G39">
            <v>2.8155343831418542</v>
          </cell>
          <cell r="H39">
            <v>2.8146898522821138</v>
          </cell>
          <cell r="I39">
            <v>6.0613386741186508</v>
          </cell>
          <cell r="J39">
            <v>8.6395131707739008</v>
          </cell>
          <cell r="K39">
            <v>8.6396046474691168</v>
          </cell>
          <cell r="L39">
            <v>8.6396350461491274</v>
          </cell>
          <cell r="M39">
            <v>8.6401466677600727</v>
          </cell>
        </row>
      </sheetData>
      <sheetData sheetId="70">
        <row r="3">
          <cell r="B3">
            <v>48.063397652170998</v>
          </cell>
          <cell r="C3">
            <v>50.716969727542335</v>
          </cell>
          <cell r="D3">
            <v>52.366724916134267</v>
          </cell>
          <cell r="E3">
            <v>53.836874137403349</v>
          </cell>
          <cell r="F3">
            <v>54.805008895403503</v>
          </cell>
          <cell r="G3">
            <v>55.348852864975228</v>
          </cell>
          <cell r="H3">
            <v>56.040901352050014</v>
          </cell>
          <cell r="I3">
            <v>56.732966804217511</v>
          </cell>
          <cell r="J3">
            <v>57.427780190979945</v>
          </cell>
          <cell r="K3">
            <v>58.992554024868987</v>
          </cell>
          <cell r="L3">
            <v>57.520135137726747</v>
          </cell>
          <cell r="M3">
            <v>57.64049742957036</v>
          </cell>
        </row>
        <row r="6">
          <cell r="B6">
            <v>0</v>
          </cell>
          <cell r="C6">
            <v>4.8941917725034099</v>
          </cell>
          <cell r="D6">
            <v>4.894193552666108</v>
          </cell>
          <cell r="E6">
            <v>5.5821928566225161</v>
          </cell>
          <cell r="F6">
            <v>7.824815547987054</v>
          </cell>
          <cell r="G6">
            <v>7.881476397611614</v>
          </cell>
          <cell r="H6">
            <v>8.0272320519764264</v>
          </cell>
          <cell r="I6">
            <v>8.0273215756927545</v>
          </cell>
          <cell r="J6">
            <v>8.0272295423379756</v>
          </cell>
          <cell r="K6">
            <v>8.0273321353658904</v>
          </cell>
          <cell r="L6">
            <v>8.0272372854658798</v>
          </cell>
          <cell r="M6">
            <v>8.0273327419692819</v>
          </cell>
        </row>
        <row r="11">
          <cell r="B11">
            <v>60.070009195730229</v>
          </cell>
          <cell r="C11">
            <v>62.576416118916711</v>
          </cell>
          <cell r="D11">
            <v>64.912208128582336</v>
          </cell>
          <cell r="E11">
            <v>68.194827773328939</v>
          </cell>
          <cell r="F11">
            <v>68.911336316797474</v>
          </cell>
          <cell r="G11">
            <v>69.330249870360717</v>
          </cell>
          <cell r="H11">
            <v>72.223316265937044</v>
          </cell>
          <cell r="I11">
            <v>73.532396767187308</v>
          </cell>
          <cell r="J11">
            <v>74.2644941456102</v>
          </cell>
          <cell r="K11">
            <v>76.751580508973987</v>
          </cell>
          <cell r="L11">
            <v>75.295129071513259</v>
          </cell>
          <cell r="M11">
            <v>75.46819231968847</v>
          </cell>
        </row>
        <row r="18">
          <cell r="B18">
            <v>3.5600027949092969</v>
          </cell>
          <cell r="C18">
            <v>3.4647170997052519</v>
          </cell>
          <cell r="D18">
            <v>0.53710393726455874</v>
          </cell>
          <cell r="E18">
            <v>1.1024903626572609E-4</v>
          </cell>
          <cell r="F18">
            <v>8.2871085134752519E-5</v>
          </cell>
          <cell r="G18">
            <v>4.7065756896726732E-4</v>
          </cell>
          <cell r="H18">
            <v>2.7125711997792826E-4</v>
          </cell>
          <cell r="I18">
            <v>1.4806131320924582E-4</v>
          </cell>
          <cell r="J18">
            <v>1.2999919716919135E-4</v>
          </cell>
          <cell r="K18">
            <v>1.1804089122704278E-4</v>
          </cell>
          <cell r="L18">
            <v>1.4036058140326482E-4</v>
          </cell>
          <cell r="M18">
            <v>9.7471516991608096E-5</v>
          </cell>
        </row>
        <row r="19">
          <cell r="B19">
            <v>12.728646145269479</v>
          </cell>
          <cell r="C19">
            <v>13.638427394596793</v>
          </cell>
          <cell r="D19">
            <v>13.373889949308046</v>
          </cell>
          <cell r="E19">
            <v>15.460037796254767</v>
          </cell>
          <cell r="F19">
            <v>14.963091192429221</v>
          </cell>
          <cell r="G19">
            <v>18.110287394334478</v>
          </cell>
          <cell r="H19">
            <v>22.44676281417938</v>
          </cell>
          <cell r="I19">
            <v>21.756837773689938</v>
          </cell>
          <cell r="J19">
            <v>23.536400803695258</v>
          </cell>
          <cell r="K19">
            <v>22.804786790820494</v>
          </cell>
          <cell r="L19">
            <v>22.30137891223292</v>
          </cell>
          <cell r="M19">
            <v>22.102953290024022</v>
          </cell>
        </row>
        <row r="21">
          <cell r="B21">
            <v>7.798041751411958</v>
          </cell>
          <cell r="C21">
            <v>8.0801466470908956</v>
          </cell>
          <cell r="D21">
            <v>5.6082673466124922</v>
          </cell>
          <cell r="E21">
            <v>5.5456312090124475</v>
          </cell>
          <cell r="F21">
            <v>5.4830006520059662</v>
          </cell>
          <cell r="G21">
            <v>5.4553295851338248</v>
          </cell>
          <cell r="H21">
            <v>1.7572137519921433E-3</v>
          </cell>
          <cell r="I21">
            <v>1.9119720473470382E-4</v>
          </cell>
          <cell r="J21">
            <v>3.8617177819436164E-4</v>
          </cell>
          <cell r="K21">
            <v>2.032826268702411E-4</v>
          </cell>
          <cell r="L21">
            <v>2.9423808223236371E-4</v>
          </cell>
          <cell r="M21">
            <v>1.307178109607542E-4</v>
          </cell>
        </row>
        <row r="22">
          <cell r="B22">
            <v>6.7631818823356837E-2</v>
          </cell>
          <cell r="C22">
            <v>8.5490284832846042E-2</v>
          </cell>
          <cell r="D22">
            <v>8.5245927018815892E-2</v>
          </cell>
          <cell r="E22">
            <v>8.5527630094722196E-2</v>
          </cell>
          <cell r="F22">
            <v>8.5529839066357208E-2</v>
          </cell>
          <cell r="G22">
            <v>5.8750331710372784E-2</v>
          </cell>
          <cell r="H22">
            <v>5.810818509110071E-2</v>
          </cell>
          <cell r="I22">
            <v>5.7040288079906E-2</v>
          </cell>
          <cell r="J22">
            <v>5.3117343060994145E-2</v>
          </cell>
          <cell r="K22">
            <v>5.3670481174833258E-2</v>
          </cell>
          <cell r="L22">
            <v>9.9977280785642653E-3</v>
          </cell>
          <cell r="M22">
            <v>9.7887598709082437E-4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5.3490464609077595E-2</v>
          </cell>
          <cell r="F23">
            <v>10.389521401979966</v>
          </cell>
          <cell r="G23">
            <v>10.394561457843903</v>
          </cell>
          <cell r="H23">
            <v>10.341060997732319</v>
          </cell>
          <cell r="I23">
            <v>17.672864720134779</v>
          </cell>
          <cell r="J23">
            <v>17.600096842318557</v>
          </cell>
          <cell r="K23">
            <v>17.616869757905292</v>
          </cell>
          <cell r="L23">
            <v>17.584823412701532</v>
          </cell>
          <cell r="M23">
            <v>17.57688677610771</v>
          </cell>
        </row>
        <row r="24">
          <cell r="B24">
            <v>0.74847041441506823</v>
          </cell>
          <cell r="C24">
            <v>0.94972878973385377</v>
          </cell>
          <cell r="D24">
            <v>2.4554965385612397</v>
          </cell>
          <cell r="E24">
            <v>4.0901664558368056</v>
          </cell>
          <cell r="F24">
            <v>5.6690899659507163</v>
          </cell>
          <cell r="G24">
            <v>6.7606619180095713</v>
          </cell>
          <cell r="H24">
            <v>8.3468199797457796</v>
          </cell>
          <cell r="I24">
            <v>9.0542588187641595</v>
          </cell>
          <cell r="J24">
            <v>9.0542579894090061</v>
          </cell>
          <cell r="K24">
            <v>9.3920712167797227</v>
          </cell>
          <cell r="L24">
            <v>9.3920700171206359</v>
          </cell>
          <cell r="M24">
            <v>9.3920730071229048</v>
          </cell>
        </row>
        <row r="33">
          <cell r="B33">
            <v>12.006611543559233</v>
          </cell>
          <cell r="C33">
            <v>12.710040313718279</v>
          </cell>
          <cell r="D33">
            <v>13.396077431820366</v>
          </cell>
          <cell r="E33">
            <v>15.328290023794073</v>
          </cell>
          <cell r="F33">
            <v>15.957238625332305</v>
          </cell>
          <cell r="G33">
            <v>15.893307002912081</v>
          </cell>
          <cell r="H33">
            <v>16.11074636597672</v>
          </cell>
          <cell r="I33">
            <v>16.726826682166418</v>
          </cell>
          <cell r="J33">
            <v>16.72682553381199</v>
          </cell>
          <cell r="K33">
            <v>17.512117125753583</v>
          </cell>
          <cell r="L33">
            <v>17.512116284563181</v>
          </cell>
          <cell r="M33">
            <v>17.512123512580132</v>
          </cell>
        </row>
        <row r="34">
          <cell r="B34">
            <v>8.8978047581078972</v>
          </cell>
          <cell r="C34">
            <v>8.1047110035029188</v>
          </cell>
          <cell r="D34">
            <v>8.0013769478707655</v>
          </cell>
          <cell r="E34">
            <v>5.1745282339526915</v>
          </cell>
          <cell r="F34">
            <v>3.5841735982952239</v>
          </cell>
          <cell r="G34">
            <v>2.1354306594048658</v>
          </cell>
          <cell r="H34">
            <v>0.36182446126477336</v>
          </cell>
          <cell r="I34">
            <v>0</v>
          </cell>
          <cell r="J34">
            <v>8.0480211738965962E-5</v>
          </cell>
          <cell r="K34">
            <v>5.1456531980103018E-5</v>
          </cell>
          <cell r="L34">
            <v>3.3197249138480754E-5</v>
          </cell>
          <cell r="M34">
            <v>2.4376729846644396E-5</v>
          </cell>
        </row>
        <row r="35">
          <cell r="B35">
            <v>2.7300013631061466</v>
          </cell>
          <cell r="C35">
            <v>2.4261482603528322</v>
          </cell>
          <cell r="D35">
            <v>1.0495238002193224E-3</v>
          </cell>
          <cell r="E35">
            <v>1.414421935379797E-4</v>
          </cell>
          <cell r="F35">
            <v>1.1960289208696137E-4</v>
          </cell>
          <cell r="G35">
            <v>5.7218394655010184E-4</v>
          </cell>
          <cell r="H35">
            <v>3.7180027666615774E-4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2.3983302034314853E-5</v>
          </cell>
          <cell r="E36">
            <v>1.2933656234919375</v>
          </cell>
          <cell r="F36">
            <v>1.2546682675024101</v>
          </cell>
          <cell r="G36">
            <v>1.4234024700888999</v>
          </cell>
          <cell r="H36">
            <v>1.4234005070835982</v>
          </cell>
          <cell r="I36">
            <v>1.4234008177039077</v>
          </cell>
          <cell r="J36">
            <v>1.3336809348250531</v>
          </cell>
          <cell r="K36">
            <v>1.333707894911029</v>
          </cell>
          <cell r="L36">
            <v>0.77276939921046428</v>
          </cell>
          <cell r="M36">
            <v>0.7727621688522639</v>
          </cell>
        </row>
        <row r="37">
          <cell r="B37">
            <v>35.241347123893696</v>
          </cell>
          <cell r="C37">
            <v>29.931091847445181</v>
          </cell>
          <cell r="D37">
            <v>32.039264479558753</v>
          </cell>
          <cell r="E37">
            <v>23.190432073709328</v>
          </cell>
          <cell r="F37">
            <v>10.621193673319922</v>
          </cell>
          <cell r="G37">
            <v>9.4112231320197264</v>
          </cell>
          <cell r="H37">
            <v>8.4365189033271051</v>
          </cell>
          <cell r="I37">
            <v>1.2807078134700109</v>
          </cell>
          <cell r="J37">
            <v>2.1900463367459079E-4</v>
          </cell>
          <cell r="K37">
            <v>1.2394536627320283E-4</v>
          </cell>
          <cell r="L37">
            <v>3.8815926846051805E-5</v>
          </cell>
          <cell r="M37">
            <v>2.7515736934713593E-5</v>
          </cell>
        </row>
        <row r="38">
          <cell r="B38">
            <v>0.31101433256925898</v>
          </cell>
          <cell r="C38">
            <v>2.2313566881248822E-5</v>
          </cell>
          <cell r="D38">
            <v>2.3897739283242121</v>
          </cell>
          <cell r="E38">
            <v>2.6957522236356461</v>
          </cell>
          <cell r="F38">
            <v>2.6177913964242441</v>
          </cell>
          <cell r="G38">
            <v>2.3559594633777783</v>
          </cell>
          <cell r="H38">
            <v>2.3116656978169687</v>
          </cell>
          <cell r="I38">
            <v>1.653687136875202</v>
          </cell>
          <cell r="J38">
            <v>0.82645427070267796</v>
          </cell>
          <cell r="K38">
            <v>1.6233904611730623</v>
          </cell>
          <cell r="L38">
            <v>0.82898066452123842</v>
          </cell>
          <cell r="M38">
            <v>0.82842248394131013</v>
          </cell>
        </row>
        <row r="39">
          <cell r="B39">
            <v>0.43672632918721943</v>
          </cell>
          <cell r="C39">
            <v>0.55206536450021848</v>
          </cell>
          <cell r="D39">
            <v>2.6791445814654797</v>
          </cell>
          <cell r="E39">
            <v>6.0896200548105908</v>
          </cell>
          <cell r="F39">
            <v>6.0896292501673503</v>
          </cell>
          <cell r="G39">
            <v>6.0896297242748645</v>
          </cell>
          <cell r="H39">
            <v>6.0896300516666448</v>
          </cell>
          <cell r="I39">
            <v>6.0896311283439939</v>
          </cell>
          <cell r="J39">
            <v>6.0896321135550382</v>
          </cell>
          <cell r="K39">
            <v>6.496772431600867</v>
          </cell>
          <cell r="L39">
            <v>6.4967739393399961</v>
          </cell>
          <cell r="M39">
            <v>6.4967936234095225</v>
          </cell>
        </row>
        <row r="55">
          <cell r="B55">
            <v>9.8138909201830824</v>
          </cell>
          <cell r="C55">
            <v>10.335082913381919</v>
          </cell>
          <cell r="D55">
            <v>10.336156174174203</v>
          </cell>
          <cell r="E55">
            <v>11.382278934675575</v>
          </cell>
          <cell r="F55">
            <v>11.382279135176754</v>
          </cell>
          <cell r="G55">
            <v>11.382279387830147</v>
          </cell>
          <cell r="H55">
            <v>11.382279643436776</v>
          </cell>
          <cell r="I55">
            <v>11.38228027263899</v>
          </cell>
          <cell r="J55">
            <v>11.382278603205132</v>
          </cell>
          <cell r="K55">
            <v>11.618877213984714</v>
          </cell>
          <cell r="L55">
            <v>11.618876530863881</v>
          </cell>
          <cell r="M55">
            <v>11.618881286276979</v>
          </cell>
        </row>
        <row r="56">
          <cell r="B56">
            <v>1.1081424674210356</v>
          </cell>
          <cell r="C56">
            <v>1.4007911906289909</v>
          </cell>
          <cell r="D56">
            <v>3.5998026840126172</v>
          </cell>
          <cell r="E56">
            <v>5.9453822400417389</v>
          </cell>
          <cell r="F56">
            <v>8.171030815066576</v>
          </cell>
          <cell r="G56">
            <v>8.1710314021371282</v>
          </cell>
          <cell r="H56">
            <v>9.11847253885451</v>
          </cell>
          <cell r="I56">
            <v>11.469671516191639</v>
          </cell>
          <cell r="J56">
            <v>11.469674335195922</v>
          </cell>
          <cell r="K56">
            <v>13.217514217974895</v>
          </cell>
          <cell r="L56">
            <v>13.217514090780959</v>
          </cell>
          <cell r="M56">
            <v>13.217519709515484</v>
          </cell>
        </row>
        <row r="57">
          <cell r="B57">
            <v>6.9177062595261321</v>
          </cell>
          <cell r="C57">
            <v>6.3112996258686067</v>
          </cell>
          <cell r="D57">
            <v>6.2459457020644598</v>
          </cell>
          <cell r="E57">
            <v>5.0692176271685758</v>
          </cell>
          <cell r="F57">
            <v>3.8076618383450054</v>
          </cell>
          <cell r="G57">
            <v>2.8116193380444878</v>
          </cell>
          <cell r="H57">
            <v>1.4160119702249534</v>
          </cell>
          <cell r="I57">
            <v>1.133494543161315</v>
          </cell>
          <cell r="J57">
            <v>1.0621121380708669</v>
          </cell>
          <cell r="K57">
            <v>1.062110494772462</v>
          </cell>
          <cell r="L57">
            <v>0.61540468091122913</v>
          </cell>
          <cell r="M57">
            <v>0.61539189914110137</v>
          </cell>
        </row>
        <row r="58">
          <cell r="B58">
            <v>1.8458221716301442</v>
          </cell>
          <cell r="C58">
            <v>1.6474759761925897</v>
          </cell>
          <cell r="D58">
            <v>7.1728392221239291E-4</v>
          </cell>
          <cell r="E58">
            <v>9.7701195186359431E-5</v>
          </cell>
          <cell r="F58">
            <v>8.349029385745462E-5</v>
          </cell>
          <cell r="G58">
            <v>4.0360425129777811E-4</v>
          </cell>
          <cell r="H58">
            <v>2.6497740967651234E-4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28.61976940073556</v>
          </cell>
          <cell r="C59">
            <v>24.115736778201939</v>
          </cell>
          <cell r="D59">
            <v>27.774989577318369</v>
          </cell>
          <cell r="E59">
            <v>20.953104633423756</v>
          </cell>
          <cell r="F59">
            <v>10.999710215839977</v>
          </cell>
          <cell r="G59">
            <v>8.997969807244262</v>
          </cell>
          <cell r="H59">
            <v>7.5043150853962741</v>
          </cell>
          <cell r="I59">
            <v>1.7734447803180555</v>
          </cell>
          <cell r="J59">
            <v>1.3529667069317969E-3</v>
          </cell>
          <cell r="K59">
            <v>1.3598987859991942</v>
          </cell>
          <cell r="L59">
            <v>0.69201762996763116</v>
          </cell>
          <cell r="M59">
            <v>0.69127803098339358</v>
          </cell>
        </row>
        <row r="60">
          <cell r="B60">
            <v>0</v>
          </cell>
          <cell r="C60">
            <v>0</v>
          </cell>
          <cell r="D60">
            <v>2.6871653420915192E-3</v>
          </cell>
          <cell r="E60">
            <v>1.1084296180857449E-3</v>
          </cell>
          <cell r="F60">
            <v>1.1222397074274852E-3</v>
          </cell>
          <cell r="G60">
            <v>2.0961447928908798</v>
          </cell>
          <cell r="H60">
            <v>3.7786741062520859</v>
          </cell>
          <cell r="I60">
            <v>1.7603300919140488</v>
          </cell>
          <cell r="J60">
            <v>1.7603246139454309</v>
          </cell>
          <cell r="K60">
            <v>1.2488072941676134E-2</v>
          </cell>
          <cell r="L60">
            <v>1.2485926451227444E-2</v>
          </cell>
          <cell r="M60">
            <v>1.2483991909172982E-2</v>
          </cell>
        </row>
        <row r="61">
          <cell r="B61">
            <v>2.3674018586146821</v>
          </cell>
          <cell r="C61">
            <v>2.3075015884036971</v>
          </cell>
          <cell r="D61">
            <v>0.35851687812409294</v>
          </cell>
          <cell r="E61">
            <v>7.3866854298036433E-5</v>
          </cell>
          <cell r="F61">
            <v>5.5730804753121086E-5</v>
          </cell>
          <cell r="G61">
            <v>3.1769385905290582E-4</v>
          </cell>
          <cell r="H61">
            <v>1.8377669878504645E-4</v>
          </cell>
          <cell r="I61">
            <v>1.0068169298228718E-4</v>
          </cell>
          <cell r="J61">
            <v>8.8399454075050162E-5</v>
          </cell>
          <cell r="K61">
            <v>8.026780603438905E-5</v>
          </cell>
          <cell r="L61">
            <v>9.5445195354219853E-5</v>
          </cell>
          <cell r="M61">
            <v>6.6280631554293463E-5</v>
          </cell>
        </row>
        <row r="62">
          <cell r="B62">
            <v>5.1850567872914679</v>
          </cell>
          <cell r="C62">
            <v>5.5675589563424523</v>
          </cell>
          <cell r="D62">
            <v>5.6974187449644687</v>
          </cell>
          <cell r="E62">
            <v>7.1885933434719833</v>
          </cell>
          <cell r="F62">
            <v>6.5445932445967667</v>
          </cell>
          <cell r="G62">
            <v>10.37239258110851</v>
          </cell>
          <cell r="H62">
            <v>12.876586334133282</v>
          </cell>
          <cell r="I62">
            <v>13.167933184290742</v>
          </cell>
          <cell r="J62">
            <v>13.062362732556236</v>
          </cell>
          <cell r="K62">
            <v>12.91045476589283</v>
          </cell>
          <cell r="L62">
            <v>13.472798898830844</v>
          </cell>
          <cell r="M62">
            <v>13.485320968987162</v>
          </cell>
        </row>
        <row r="63">
          <cell r="B63">
            <v>6.5822744260634778</v>
          </cell>
          <cell r="C63">
            <v>7.0678489000831153</v>
          </cell>
          <cell r="D63">
            <v>6.7326292063136917</v>
          </cell>
          <cell r="E63">
            <v>7.2569068548879176</v>
          </cell>
          <cell r="F63">
            <v>7.510642698739832</v>
          </cell>
          <cell r="G63">
            <v>6.7291405099842923</v>
          </cell>
          <cell r="H63">
            <v>7.5765361588505344</v>
          </cell>
          <cell r="I63">
            <v>6.9300762973152734</v>
          </cell>
          <cell r="J63">
            <v>8.5763904736836434</v>
          </cell>
          <cell r="K63">
            <v>8.1436802362192484</v>
          </cell>
          <cell r="L63">
            <v>7.0125064813736264</v>
          </cell>
          <cell r="M63">
            <v>6.8114086027084983</v>
          </cell>
        </row>
        <row r="64">
          <cell r="B64">
            <v>5.3111194678917455</v>
          </cell>
          <cell r="C64">
            <v>6.2669391634866196</v>
          </cell>
          <cell r="D64">
            <v>5.8302807281933013</v>
          </cell>
          <cell r="E64">
            <v>6.8144536812934788</v>
          </cell>
          <cell r="F64">
            <v>7.3034411852814376</v>
          </cell>
          <cell r="G64">
            <v>5.8394573456420469</v>
          </cell>
          <cell r="H64">
            <v>5.866199603578603</v>
          </cell>
          <cell r="I64">
            <v>5.8911578530456614</v>
          </cell>
          <cell r="J64">
            <v>5.838658008518963</v>
          </cell>
          <cell r="K64">
            <v>6.4303372332485056</v>
          </cell>
          <cell r="L64">
            <v>5.8003857628444395</v>
          </cell>
          <cell r="M64">
            <v>5.7809427567432774</v>
          </cell>
        </row>
        <row r="65">
          <cell r="B65">
            <v>0.46151861932499927</v>
          </cell>
          <cell r="C65">
            <v>0.54457513050323114</v>
          </cell>
          <cell r="D65">
            <v>0.54457541163415557</v>
          </cell>
          <cell r="E65">
            <v>0.54457699183451169</v>
          </cell>
          <cell r="F65">
            <v>0.5445814391724999</v>
          </cell>
          <cell r="G65">
            <v>0.54458285302229581</v>
          </cell>
          <cell r="H65">
            <v>0.54458519683980344</v>
          </cell>
          <cell r="I65">
            <v>0.54458927744798891</v>
          </cell>
          <cell r="J65">
            <v>0.54458985377149183</v>
          </cell>
          <cell r="K65">
            <v>0.54459372909166159</v>
          </cell>
          <cell r="L65">
            <v>0.54459683188666597</v>
          </cell>
          <cell r="M65">
            <v>0.54460115802340325</v>
          </cell>
        </row>
        <row r="66">
          <cell r="B66">
            <v>4.1173660447455127</v>
          </cell>
          <cell r="C66">
            <v>4.2663174296639967</v>
          </cell>
          <cell r="D66">
            <v>2.9611651590113919</v>
          </cell>
          <cell r="E66">
            <v>2.9280932783585718</v>
          </cell>
          <cell r="F66">
            <v>2.8950243442591503</v>
          </cell>
          <cell r="G66">
            <v>2.8804140209506603</v>
          </cell>
          <cell r="H66">
            <v>9.418665710677883E-4</v>
          </cell>
          <cell r="I66">
            <v>1.0401127937567893E-4</v>
          </cell>
          <cell r="J66">
            <v>2.1007744733773248E-4</v>
          </cell>
          <cell r="K66">
            <v>1.1058574901741116E-4</v>
          </cell>
          <cell r="L66">
            <v>1.6006551673440589E-4</v>
          </cell>
          <cell r="M66">
            <v>7.1110489162650234E-5</v>
          </cell>
        </row>
        <row r="67">
          <cell r="B67">
            <v>6.7631818823356837E-2</v>
          </cell>
          <cell r="C67">
            <v>8.5490284832846042E-2</v>
          </cell>
          <cell r="D67">
            <v>8.5245927018815892E-2</v>
          </cell>
          <cell r="E67">
            <v>8.5527630094722196E-2</v>
          </cell>
          <cell r="F67">
            <v>8.5529839066357208E-2</v>
          </cell>
          <cell r="G67">
            <v>5.8750331710372784E-2</v>
          </cell>
          <cell r="H67">
            <v>5.810818509110071E-2</v>
          </cell>
          <cell r="I67">
            <v>5.7040288079906E-2</v>
          </cell>
          <cell r="J67">
            <v>5.3117343060994145E-2</v>
          </cell>
          <cell r="K67">
            <v>5.3670481174833258E-2</v>
          </cell>
          <cell r="L67">
            <v>9.9977280785642653E-3</v>
          </cell>
          <cell r="M67">
            <v>9.7887598709082437E-4</v>
          </cell>
        </row>
        <row r="68">
          <cell r="B68">
            <v>0.31051242005211299</v>
          </cell>
          <cell r="C68">
            <v>0.39251847415965518</v>
          </cell>
          <cell r="D68">
            <v>1.9048717974219547</v>
          </cell>
          <cell r="E68">
            <v>4.3297198589703303</v>
          </cell>
          <cell r="F68">
            <v>4.3297263968689874</v>
          </cell>
          <cell r="G68">
            <v>4.3297267339594301</v>
          </cell>
          <cell r="H68">
            <v>4.3571303019674827</v>
          </cell>
          <cell r="I68">
            <v>4.3845344124076782</v>
          </cell>
          <cell r="J68">
            <v>4.3845351217596242</v>
          </cell>
          <cell r="K68">
            <v>4.6776761507526237</v>
          </cell>
          <cell r="L68">
            <v>4.677677236324798</v>
          </cell>
          <cell r="M68">
            <v>4.6776914088548516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1.9258015156619051E-2</v>
          </cell>
          <cell r="F69">
            <v>8.1103036383102296</v>
          </cell>
          <cell r="G69">
            <v>8.1103031778748136</v>
          </cell>
          <cell r="H69">
            <v>8.1103059043501702</v>
          </cell>
          <cell r="I69">
            <v>14.277632512119732</v>
          </cell>
          <cell r="J69">
            <v>14.277597496770657</v>
          </cell>
          <cell r="K69">
            <v>14.277599526907359</v>
          </cell>
          <cell r="L69">
            <v>14.277584898355631</v>
          </cell>
          <cell r="M69">
            <v>14.277590316550748</v>
          </cell>
        </row>
        <row r="70">
          <cell r="B70">
            <v>0</v>
          </cell>
          <cell r="C70">
            <v>4.0435976060901346</v>
          </cell>
          <cell r="D70">
            <v>4.0435990768665082</v>
          </cell>
          <cell r="E70">
            <v>4.6118837172938898</v>
          </cell>
          <cell r="F70">
            <v>5.9740582488699472</v>
          </cell>
          <cell r="G70">
            <v>5.9740723443304056</v>
          </cell>
          <cell r="H70">
            <v>5.9740947448875206</v>
          </cell>
          <cell r="I70">
            <v>5.9943880943859442</v>
          </cell>
          <cell r="J70">
            <v>6.0315204207076381</v>
          </cell>
          <cell r="K70">
            <v>6.1581851618973928</v>
          </cell>
          <cell r="L70">
            <v>6.1581076600292244</v>
          </cell>
          <cell r="M70">
            <v>6.1581927885907088</v>
          </cell>
        </row>
        <row r="71">
          <cell r="B71">
            <v>72.70821266230331</v>
          </cell>
          <cell r="C71">
            <v>74.352734017839794</v>
          </cell>
          <cell r="D71">
            <v>76.118601516382341</v>
          </cell>
          <cell r="E71">
            <v>77.13027680433926</v>
          </cell>
          <cell r="F71">
            <v>77.659844500399558</v>
          </cell>
          <cell r="G71">
            <v>78.298605924840089</v>
          </cell>
          <cell r="H71">
            <v>78.564690394542637</v>
          </cell>
          <cell r="I71">
            <v>78.766777816289334</v>
          </cell>
          <cell r="J71">
            <v>78.444812584854944</v>
          </cell>
          <cell r="K71">
            <v>80.467276924412445</v>
          </cell>
          <cell r="L71">
            <v>78.110209867410816</v>
          </cell>
          <cell r="M71">
            <v>77.892419185392583</v>
          </cell>
        </row>
      </sheetData>
      <sheetData sheetId="71">
        <row r="3">
          <cell r="B3">
            <v>56.994774574912441</v>
          </cell>
          <cell r="C3">
            <v>58.70189461919572</v>
          </cell>
          <cell r="D3">
            <v>61.538282570575262</v>
          </cell>
          <cell r="E3">
            <v>62.070200063756914</v>
          </cell>
          <cell r="F3">
            <v>62.292828019892646</v>
          </cell>
          <cell r="G3">
            <v>62.658469474102731</v>
          </cell>
          <cell r="H3">
            <v>62.135957875861997</v>
          </cell>
          <cell r="I3">
            <v>61.613475132122325</v>
          </cell>
          <cell r="J3">
            <v>62.661089692354224</v>
          </cell>
          <cell r="K3">
            <v>63.516064735597645</v>
          </cell>
          <cell r="L3">
            <v>64.326117634387572</v>
          </cell>
          <cell r="M3">
            <v>65.100587061259404</v>
          </cell>
        </row>
        <row r="6">
          <cell r="B6">
            <v>0</v>
          </cell>
          <cell r="C6">
            <v>6.9643047028520231</v>
          </cell>
          <cell r="D6">
            <v>6.9638639333658983</v>
          </cell>
          <cell r="E6">
            <v>11.20560719919672</v>
          </cell>
          <cell r="F6">
            <v>11.205725241037413</v>
          </cell>
          <cell r="G6">
            <v>11.205726871929953</v>
          </cell>
          <cell r="H6">
            <v>12.761654615226218</v>
          </cell>
          <cell r="I6">
            <v>21.070414525264646</v>
          </cell>
          <cell r="J6">
            <v>21.07021209218615</v>
          </cell>
          <cell r="K6">
            <v>21.070442696195283</v>
          </cell>
          <cell r="L6">
            <v>21.070343626765567</v>
          </cell>
          <cell r="M6">
            <v>21.070151733727226</v>
          </cell>
        </row>
        <row r="11">
          <cell r="B11">
            <v>60.950003001327367</v>
          </cell>
          <cell r="C11">
            <v>60.437007506628966</v>
          </cell>
          <cell r="D11">
            <v>65.489884608673862</v>
          </cell>
          <cell r="E11">
            <v>65.623343734489893</v>
          </cell>
          <cell r="F11">
            <v>65.566829293300245</v>
          </cell>
          <cell r="G11">
            <v>65.615791969934222</v>
          </cell>
          <cell r="H11">
            <v>64.723630210817149</v>
          </cell>
          <cell r="I11">
            <v>65.941409940206412</v>
          </cell>
          <cell r="J11">
            <v>66.963474253737161</v>
          </cell>
          <cell r="K11">
            <v>67.629229706072351</v>
          </cell>
          <cell r="L11">
            <v>67.663000145773665</v>
          </cell>
          <cell r="M11">
            <v>68.58603589250562</v>
          </cell>
        </row>
        <row r="12">
          <cell r="B12">
            <v>30.256634620328288</v>
          </cell>
          <cell r="C12">
            <v>26.693688891830227</v>
          </cell>
          <cell r="D12">
            <v>24.765316748674945</v>
          </cell>
          <cell r="E12">
            <v>20.082920708816125</v>
          </cell>
          <cell r="F12">
            <v>14.654417773910989</v>
          </cell>
          <cell r="G12">
            <v>10.514680494181668</v>
          </cell>
          <cell r="H12">
            <v>5.2758384014044797</v>
          </cell>
          <cell r="I12">
            <v>0</v>
          </cell>
          <cell r="J12">
            <v>1.2293379691420036E-4</v>
          </cell>
          <cell r="K12">
            <v>1.473902480501335E-4</v>
          </cell>
          <cell r="L12">
            <v>1.0233099075567075E-4</v>
          </cell>
          <cell r="M12">
            <v>2.004743870846002E-4</v>
          </cell>
        </row>
        <row r="13">
          <cell r="B13">
            <v>0</v>
          </cell>
          <cell r="C13">
            <v>0</v>
          </cell>
          <cell r="D13">
            <v>2.045545924866136E-5</v>
          </cell>
          <cell r="E13">
            <v>1.5228761919500937E-4</v>
          </cell>
          <cell r="F13">
            <v>2.3466423768807507E-4</v>
          </cell>
          <cell r="G13">
            <v>1.0531586511992462E-4</v>
          </cell>
          <cell r="H13">
            <v>3.2538430885151068E-4</v>
          </cell>
          <cell r="I13">
            <v>4.3330059353961357</v>
          </cell>
          <cell r="J13">
            <v>0.86359368933217451</v>
          </cell>
          <cell r="K13">
            <v>0.86961001458637244</v>
          </cell>
          <cell r="L13">
            <v>0.86989234798778869</v>
          </cell>
          <cell r="M13">
            <v>0.86993190894958117</v>
          </cell>
        </row>
        <row r="14">
          <cell r="B14">
            <v>25.260131927782439</v>
          </cell>
          <cell r="C14">
            <v>23.378001338012453</v>
          </cell>
          <cell r="D14">
            <v>25.950683393843985</v>
          </cell>
          <cell r="E14">
            <v>25.235540537225255</v>
          </cell>
          <cell r="F14">
            <v>25.533645915598029</v>
          </cell>
          <cell r="G14">
            <v>26.014148039275021</v>
          </cell>
          <cell r="H14">
            <v>23.249649814058344</v>
          </cell>
          <cell r="I14">
            <v>6.4616709140076223</v>
          </cell>
          <cell r="J14">
            <v>3.4426929484962674</v>
          </cell>
          <cell r="K14">
            <v>1.6131648626281938</v>
          </cell>
          <cell r="L14">
            <v>1.014179616012673</v>
          </cell>
          <cell r="M14">
            <v>0.71492144072028063</v>
          </cell>
        </row>
        <row r="15">
          <cell r="B15">
            <v>0.28855576662403432</v>
          </cell>
          <cell r="C15">
            <v>3.3717797601182267</v>
          </cell>
          <cell r="D15">
            <v>1.1079289264746868E-2</v>
          </cell>
          <cell r="E15">
            <v>6.4663476676702709E-5</v>
          </cell>
          <cell r="F15">
            <v>1.1263503824744244E-4</v>
          </cell>
          <cell r="G15">
            <v>1.4490544396809949E-3</v>
          </cell>
          <cell r="H15">
            <v>1.5497658393469544E-3</v>
          </cell>
          <cell r="I15">
            <v>1.1779071856662782</v>
          </cell>
          <cell r="J15">
            <v>1.5565770067846256</v>
          </cell>
          <cell r="K15">
            <v>1.5755733692617335</v>
          </cell>
          <cell r="L15">
            <v>1.5784221194125991</v>
          </cell>
          <cell r="M15">
            <v>1.5840068878323328</v>
          </cell>
        </row>
        <row r="16">
          <cell r="B16">
            <v>1.4022778884143736</v>
          </cell>
          <cell r="C16">
            <v>1.5372237188966402</v>
          </cell>
          <cell r="D16">
            <v>1.5563207147411968</v>
          </cell>
          <cell r="E16">
            <v>1.5447065756783678</v>
          </cell>
          <cell r="F16">
            <v>2.4334841304850112</v>
          </cell>
          <cell r="G16">
            <v>4.4534390378841842</v>
          </cell>
          <cell r="H16">
            <v>6.6864723697074382</v>
          </cell>
          <cell r="I16">
            <v>10.461314225930591</v>
          </cell>
          <cell r="J16">
            <v>13.162938039501135</v>
          </cell>
          <cell r="K16">
            <v>16.358148677712716</v>
          </cell>
          <cell r="L16">
            <v>17.601299098926511</v>
          </cell>
          <cell r="M16">
            <v>17.601316874308708</v>
          </cell>
        </row>
        <row r="17">
          <cell r="B17">
            <v>7.7268866807114458</v>
          </cell>
          <cell r="C17">
            <v>8.3696938055678949</v>
          </cell>
          <cell r="D17">
            <v>8.9881640672204881</v>
          </cell>
          <cell r="E17">
            <v>8.9882089351607437</v>
          </cell>
          <cell r="F17">
            <v>8.9251386057938031</v>
          </cell>
          <cell r="G17">
            <v>8.0976527418601787</v>
          </cell>
          <cell r="H17">
            <v>8.8081303331598981</v>
          </cell>
          <cell r="I17">
            <v>8.7398187709759583</v>
          </cell>
          <cell r="J17">
            <v>10.719694532299538</v>
          </cell>
          <cell r="K17">
            <v>10.804489647128365</v>
          </cell>
          <cell r="L17">
            <v>10.673521310899201</v>
          </cell>
          <cell r="M17">
            <v>10.33625217859549</v>
          </cell>
        </row>
        <row r="19">
          <cell r="B19">
            <v>0.62699361136765286</v>
          </cell>
          <cell r="C19">
            <v>0.68733287834661039</v>
          </cell>
          <cell r="D19">
            <v>0.6872646638256551</v>
          </cell>
          <cell r="E19">
            <v>0.69571318083904665</v>
          </cell>
          <cell r="F19">
            <v>1.6552885468106742</v>
          </cell>
          <cell r="G19">
            <v>3.4125052775318405</v>
          </cell>
          <cell r="H19">
            <v>3.351376943966526</v>
          </cell>
          <cell r="I19">
            <v>3.5451225539346143</v>
          </cell>
          <cell r="J19">
            <v>3.5456850104766424</v>
          </cell>
          <cell r="K19">
            <v>3.5453861271460947</v>
          </cell>
          <cell r="L19">
            <v>3.5455659294801416</v>
          </cell>
          <cell r="M19">
            <v>3.3925744892017757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7.9347778675907771E-4</v>
          </cell>
          <cell r="F20">
            <v>0.25898633097076634</v>
          </cell>
          <cell r="G20">
            <v>0.95061734387461061</v>
          </cell>
          <cell r="H20">
            <v>2.172650071755224</v>
          </cell>
          <cell r="I20">
            <v>1.9455236741846196</v>
          </cell>
          <cell r="J20">
            <v>1.8383295017420394</v>
          </cell>
          <cell r="K20">
            <v>0.61973865835790387</v>
          </cell>
          <cell r="L20">
            <v>0.36840761374425379</v>
          </cell>
          <cell r="M20">
            <v>0.16790231475032819</v>
          </cell>
        </row>
        <row r="21">
          <cell r="B21">
            <v>2.929580438081576</v>
          </cell>
          <cell r="C21">
            <v>3.1924491560076103</v>
          </cell>
          <cell r="D21">
            <v>3.3652371220815582</v>
          </cell>
          <cell r="E21">
            <v>3.6716988460540474</v>
          </cell>
          <cell r="F21">
            <v>3.9864515755104244</v>
          </cell>
          <cell r="G21">
            <v>4.2639589870362649</v>
          </cell>
          <cell r="H21">
            <v>4.5682702103403274</v>
          </cell>
          <cell r="I21">
            <v>7.9618559492009782</v>
          </cell>
          <cell r="J21">
            <v>8.4419747772344778</v>
          </cell>
          <cell r="K21">
            <v>8.9592062932118282</v>
          </cell>
          <cell r="L21">
            <v>9.5164041690643515</v>
          </cell>
          <cell r="M21">
            <v>10.215652907501175</v>
          </cell>
        </row>
        <row r="28">
          <cell r="B28">
            <v>3.9552284264149282</v>
          </cell>
          <cell r="C28">
            <v>1.7351128874332489</v>
          </cell>
          <cell r="D28">
            <v>3.9516020380986028</v>
          </cell>
          <cell r="E28">
            <v>3.5531436707329771</v>
          </cell>
          <cell r="F28">
            <v>3.2740012734075936</v>
          </cell>
          <cell r="G28">
            <v>2.9573224958314848</v>
          </cell>
          <cell r="H28">
            <v>2.5876723349551485</v>
          </cell>
          <cell r="I28">
            <v>4.3279348080840867</v>
          </cell>
          <cell r="J28">
            <v>4.3023845613829419</v>
          </cell>
          <cell r="K28">
            <v>4.113164970474708</v>
          </cell>
          <cell r="L28">
            <v>3.3368825113860936</v>
          </cell>
          <cell r="M28">
            <v>3.4854488312462153</v>
          </cell>
        </row>
        <row r="47">
          <cell r="B47">
            <v>4.2612079099368385</v>
          </cell>
          <cell r="C47">
            <v>4.6176496720824369</v>
          </cell>
          <cell r="D47">
            <v>4.8279084451698191</v>
          </cell>
          <cell r="E47">
            <v>5.2011185686693784</v>
          </cell>
          <cell r="F47">
            <v>5.5185288959191832</v>
          </cell>
          <cell r="G47">
            <v>5.5185328066684471</v>
          </cell>
          <cell r="H47">
            <v>5.5185392151753625</v>
          </cell>
          <cell r="I47">
            <v>9.9716974479232743</v>
          </cell>
          <cell r="J47">
            <v>9.9716953741643</v>
          </cell>
          <cell r="K47">
            <v>9.9716973082601612</v>
          </cell>
          <cell r="L47">
            <v>9.971698253342014</v>
          </cell>
          <cell r="M47">
            <v>10.535887181187936</v>
          </cell>
        </row>
        <row r="48">
          <cell r="B48">
            <v>24.843070092671503</v>
          </cell>
          <cell r="C48">
            <v>21.961013415133685</v>
          </cell>
          <cell r="D48">
            <v>20.434948997368785</v>
          </cell>
          <cell r="E48">
            <v>16.65304320248967</v>
          </cell>
          <cell r="F48">
            <v>12.212512647558677</v>
          </cell>
          <cell r="G48">
            <v>8.8061331159141893</v>
          </cell>
          <cell r="H48">
            <v>4.4187871705349124</v>
          </cell>
          <cell r="I48">
            <v>3.6288924708942605</v>
          </cell>
          <cell r="J48">
            <v>0.72336267187061087</v>
          </cell>
          <cell r="K48">
            <v>0.72842182654882781</v>
          </cell>
          <cell r="L48">
            <v>0.72862054364452988</v>
          </cell>
          <cell r="M48">
            <v>0.72873587104445636</v>
          </cell>
        </row>
        <row r="49">
          <cell r="B49">
            <v>24.189714944704019</v>
          </cell>
          <cell r="C49">
            <v>25.326920401421635</v>
          </cell>
          <cell r="D49">
            <v>24.580497842074806</v>
          </cell>
          <cell r="E49">
            <v>23.893475839926232</v>
          </cell>
          <cell r="F49">
            <v>24.196276714857873</v>
          </cell>
          <cell r="G49">
            <v>24.629557620469686</v>
          </cell>
          <cell r="H49">
            <v>22.085906582546603</v>
          </cell>
          <cell r="I49">
            <v>7.0022492911111547</v>
          </cell>
          <cell r="J49">
            <v>4.0700262751549783</v>
          </cell>
          <cell r="K49">
            <v>1.8817338886542059</v>
          </cell>
          <cell r="L49">
            <v>0.89052927927343239</v>
          </cell>
          <cell r="M49">
            <v>0.3862291195162153</v>
          </cell>
        </row>
        <row r="50">
          <cell r="B50">
            <v>0</v>
          </cell>
          <cell r="C50">
            <v>0</v>
          </cell>
          <cell r="D50">
            <v>6.6923202769193064E-4</v>
          </cell>
          <cell r="E50">
            <v>6.2971833303354045E-4</v>
          </cell>
          <cell r="F50">
            <v>8.5231786084650374E-2</v>
          </cell>
          <cell r="G50">
            <v>0.5183105462030646</v>
          </cell>
          <cell r="H50">
            <v>0.98485765440282202</v>
          </cell>
          <cell r="I50">
            <v>1.0942030091149451</v>
          </cell>
          <cell r="J50">
            <v>1.949417393358271</v>
          </cell>
          <cell r="K50">
            <v>2.8707334926921146</v>
          </cell>
          <cell r="L50">
            <v>3.8632409686344884</v>
          </cell>
          <cell r="M50">
            <v>4.3682798161773047</v>
          </cell>
        </row>
        <row r="51">
          <cell r="B51">
            <v>2.095716243379838</v>
          </cell>
          <cell r="C51">
            <v>2.2700606876726144</v>
          </cell>
          <cell r="D51">
            <v>2.8823461741341205</v>
          </cell>
          <cell r="E51">
            <v>2.8823907102558675</v>
          </cell>
          <cell r="F51">
            <v>2.8199514482701784</v>
          </cell>
          <cell r="G51">
            <v>2.0007396867174942</v>
          </cell>
          <cell r="H51">
            <v>1.9569601969591806</v>
          </cell>
          <cell r="I51">
            <v>1.8893262059982758</v>
          </cell>
          <cell r="J51">
            <v>2.286848168950423</v>
          </cell>
          <cell r="K51">
            <v>2.3707938073462773</v>
          </cell>
          <cell r="L51">
            <v>2.241134262676963</v>
          </cell>
          <cell r="M51">
            <v>1.9072349807647693</v>
          </cell>
        </row>
        <row r="52">
          <cell r="B52">
            <v>5.553901570524495</v>
          </cell>
          <cell r="C52">
            <v>6.0159361798395929</v>
          </cell>
          <cell r="D52">
            <v>6.0159362524141544</v>
          </cell>
          <cell r="E52">
            <v>6.015936135553269</v>
          </cell>
          <cell r="F52">
            <v>6.0159357714656858</v>
          </cell>
          <cell r="G52">
            <v>6.0159365277240893</v>
          </cell>
          <cell r="H52">
            <v>6.7630888328691183</v>
          </cell>
          <cell r="I52">
            <v>6.7630943772679251</v>
          </cell>
          <cell r="J52">
            <v>8.3256494180261189</v>
          </cell>
          <cell r="K52">
            <v>8.3256509433108121</v>
          </cell>
          <cell r="L52">
            <v>8.3256518351132449</v>
          </cell>
          <cell r="M52">
            <v>8.3256546760447669</v>
          </cell>
        </row>
        <row r="53">
          <cell r="B53">
            <v>6.1735453942848233</v>
          </cell>
          <cell r="C53">
            <v>7.0053439322851228</v>
          </cell>
          <cell r="D53">
            <v>6.9521627268126185</v>
          </cell>
          <cell r="E53">
            <v>5.7686168381226643</v>
          </cell>
          <cell r="F53">
            <v>5.8681232444365152</v>
          </cell>
          <cell r="G53">
            <v>4.3339918478572601</v>
          </cell>
          <cell r="H53">
            <v>3.8593692220812965</v>
          </cell>
          <cell r="I53">
            <v>0.38670757470440625</v>
          </cell>
          <cell r="J53">
            <v>0.38093614089875072</v>
          </cell>
          <cell r="K53">
            <v>0.38359677424567129</v>
          </cell>
          <cell r="L53">
            <v>0.38370112660148048</v>
          </cell>
          <cell r="M53">
            <v>1.076177689166395</v>
          </cell>
        </row>
        <row r="54">
          <cell r="B54">
            <v>1.8770710045494461</v>
          </cell>
          <cell r="C54">
            <v>2.1600823276478942</v>
          </cell>
          <cell r="D54">
            <v>2.1232737086657241</v>
          </cell>
          <cell r="E54">
            <v>2.175224682651669</v>
          </cell>
          <cell r="F54">
            <v>2.3124529554092987</v>
          </cell>
          <cell r="G54">
            <v>2.5824723544786128</v>
          </cell>
          <cell r="H54">
            <v>2.5138445104982305</v>
          </cell>
          <cell r="I54">
            <v>2.2393735739514558</v>
          </cell>
          <cell r="J54">
            <v>2.2057673106227065</v>
          </cell>
          <cell r="K54">
            <v>2.2212029114368139</v>
          </cell>
          <cell r="L54">
            <v>2.2218144464807881</v>
          </cell>
          <cell r="M54">
            <v>2.2221531334727054</v>
          </cell>
        </row>
        <row r="55">
          <cell r="B55">
            <v>0.62699361136765286</v>
          </cell>
          <cell r="C55">
            <v>0.68733287834661039</v>
          </cell>
          <cell r="D55">
            <v>0.6872646638256551</v>
          </cell>
          <cell r="E55">
            <v>0.69571318083904665</v>
          </cell>
          <cell r="F55">
            <v>1.6552885468106742</v>
          </cell>
          <cell r="G55">
            <v>3.4125052775318405</v>
          </cell>
          <cell r="H55">
            <v>3.351376943966526</v>
          </cell>
          <cell r="I55">
            <v>3.5451225539346143</v>
          </cell>
          <cell r="J55">
            <v>3.5456850104766424</v>
          </cell>
          <cell r="K55">
            <v>3.5453861271460947</v>
          </cell>
          <cell r="L55">
            <v>3.5455659294801416</v>
          </cell>
          <cell r="M55">
            <v>3.3925744892017757</v>
          </cell>
        </row>
        <row r="56">
          <cell r="B56">
            <v>1.2230667742750172</v>
          </cell>
          <cell r="C56">
            <v>1.3407665276216503</v>
          </cell>
          <cell r="D56">
            <v>1.3574229273972707</v>
          </cell>
          <cell r="E56">
            <v>1.3472930753066734</v>
          </cell>
          <cell r="F56">
            <v>2.1224848586090279</v>
          </cell>
          <cell r="G56">
            <v>3.8842895288425843</v>
          </cell>
          <cell r="H56">
            <v>5.8319412008588314</v>
          </cell>
          <cell r="I56">
            <v>9.1243582678566639</v>
          </cell>
          <cell r="J56">
            <v>11.480714558052895</v>
          </cell>
          <cell r="K56">
            <v>14.267577276701051</v>
          </cell>
          <cell r="L56">
            <v>15.35185307408371</v>
          </cell>
          <cell r="M56">
            <v>15.351868577772064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2.6894070986027165E-4</v>
          </cell>
          <cell r="F57">
            <v>0.18608594679778356</v>
          </cell>
          <cell r="G57">
            <v>0.6750888771174659</v>
          </cell>
          <cell r="H57">
            <v>1.5655783845405</v>
          </cell>
          <cell r="I57">
            <v>1.6186203623982762</v>
          </cell>
          <cell r="J57">
            <v>1.5943425836085861</v>
          </cell>
          <cell r="K57">
            <v>0.53204387226167238</v>
          </cell>
          <cell r="L57">
            <v>0.30870350779735378</v>
          </cell>
          <cell r="M57">
            <v>0.13538515119698477</v>
          </cell>
        </row>
        <row r="58">
          <cell r="B58">
            <v>0</v>
          </cell>
          <cell r="C58">
            <v>6.9643047028520231</v>
          </cell>
          <cell r="D58">
            <v>6.9638639333658983</v>
          </cell>
          <cell r="E58">
            <v>11.20560719919672</v>
          </cell>
          <cell r="F58">
            <v>11.205725241037413</v>
          </cell>
          <cell r="G58">
            <v>11.205726871929953</v>
          </cell>
          <cell r="H58">
            <v>12.761654615226218</v>
          </cell>
          <cell r="I58">
            <v>21.070414525264646</v>
          </cell>
          <cell r="J58">
            <v>21.07021209218615</v>
          </cell>
          <cell r="K58">
            <v>21.070442696195283</v>
          </cell>
          <cell r="L58">
            <v>21.070343626765567</v>
          </cell>
          <cell r="M58">
            <v>21.070151733727226</v>
          </cell>
        </row>
        <row r="59">
          <cell r="B59">
            <v>73.23832341672933</v>
          </cell>
          <cell r="C59">
            <v>78.632980544696224</v>
          </cell>
          <cell r="D59">
            <v>79.112695674547581</v>
          </cell>
          <cell r="E59">
            <v>77.710965788652928</v>
          </cell>
          <cell r="F59">
            <v>75.779188876167865</v>
          </cell>
          <cell r="G59">
            <v>74.918656982893467</v>
          </cell>
          <cell r="H59">
            <v>72.646419921632514</v>
          </cell>
          <cell r="I59">
            <v>69.952673366118958</v>
          </cell>
          <cell r="J59">
            <v>69.198998487143143</v>
          </cell>
          <cell r="K59">
            <v>69.583863319684909</v>
          </cell>
          <cell r="L59">
            <v>69.579970676374998</v>
          </cell>
          <cell r="M59">
            <v>70.177537013659517</v>
          </cell>
        </row>
      </sheetData>
      <sheetData sheetId="72">
        <row r="3">
          <cell r="B3">
            <v>44.576905635370174</v>
          </cell>
          <cell r="C3">
            <v>44.827338231753131</v>
          </cell>
          <cell r="D3">
            <v>44.633490752926626</v>
          </cell>
          <cell r="E3">
            <v>44.838272425551295</v>
          </cell>
          <cell r="F3">
            <v>45.030086229581755</v>
          </cell>
          <cell r="G3">
            <v>45.051866461788151</v>
          </cell>
          <cell r="H3">
            <v>44.873466637599236</v>
          </cell>
          <cell r="I3">
            <v>44.932088394266614</v>
          </cell>
          <cell r="J3">
            <v>45.475839278339365</v>
          </cell>
          <cell r="K3">
            <v>45.859518890911147</v>
          </cell>
          <cell r="L3">
            <v>46.272794221186444</v>
          </cell>
          <cell r="M3">
            <v>46.288977639893126</v>
          </cell>
        </row>
        <row r="10">
          <cell r="B10">
            <v>2.8456795282634517</v>
          </cell>
          <cell r="C10">
            <v>6.9510921758962603</v>
          </cell>
          <cell r="D10">
            <v>6.9505820483886369</v>
          </cell>
          <cell r="E10">
            <v>9.1536721335931635</v>
          </cell>
          <cell r="F10">
            <v>11.217958185825491</v>
          </cell>
          <cell r="G10">
            <v>18.426236294574107</v>
          </cell>
          <cell r="H10">
            <v>18.4260848857894</v>
          </cell>
          <cell r="I10">
            <v>18.426465103884425</v>
          </cell>
          <cell r="J10">
            <v>18.425694559948631</v>
          </cell>
          <cell r="K10">
            <v>18.425810570376353</v>
          </cell>
          <cell r="L10">
            <v>18.425990741011756</v>
          </cell>
          <cell r="M10">
            <v>14.506195183491082</v>
          </cell>
        </row>
        <row r="15">
          <cell r="B15">
            <v>69.470009543179685</v>
          </cell>
          <cell r="C15">
            <v>70.02840280885367</v>
          </cell>
          <cell r="D15">
            <v>71.076251583933967</v>
          </cell>
          <cell r="E15">
            <v>67.982959882132945</v>
          </cell>
          <cell r="F15">
            <v>67.608429612238979</v>
          </cell>
          <cell r="G15">
            <v>64.707024543545785</v>
          </cell>
          <cell r="H15">
            <v>66.618830770228286</v>
          </cell>
          <cell r="I15">
            <v>71.302963488159577</v>
          </cell>
          <cell r="J15">
            <v>76.871191304445432</v>
          </cell>
          <cell r="K15">
            <v>78.444050196848465</v>
          </cell>
          <cell r="L15">
            <v>78.621780642930176</v>
          </cell>
          <cell r="M15">
            <v>74.669298717323898</v>
          </cell>
        </row>
        <row r="16">
          <cell r="B16">
            <v>60.231827483360405</v>
          </cell>
          <cell r="C16">
            <v>51.32000299128233</v>
          </cell>
          <cell r="D16">
            <v>50.105122923853557</v>
          </cell>
          <cell r="E16">
            <v>41.585017822105726</v>
          </cell>
          <cell r="F16">
            <v>20.384666729460672</v>
          </cell>
          <cell r="G16">
            <v>9.187843810014467</v>
          </cell>
          <cell r="H16">
            <v>5.8328505265878459</v>
          </cell>
          <cell r="I16">
            <v>0</v>
          </cell>
          <cell r="J16">
            <v>1.2114004193853395E-4</v>
          </cell>
          <cell r="K16">
            <v>1.4594039062936E-4</v>
          </cell>
          <cell r="L16">
            <v>1.0113353539431174E-4</v>
          </cell>
          <cell r="M16">
            <v>1.9649862435614814E-4</v>
          </cell>
        </row>
        <row r="17">
          <cell r="B17">
            <v>0</v>
          </cell>
          <cell r="C17">
            <v>0</v>
          </cell>
          <cell r="D17">
            <v>2.0464620749085715E-5</v>
          </cell>
          <cell r="E17">
            <v>1.5260111598008557E-4</v>
          </cell>
          <cell r="F17">
            <v>2.3442724016342362E-4</v>
          </cell>
          <cell r="G17">
            <v>1.0536016019557953E-4</v>
          </cell>
          <cell r="H17">
            <v>3.4159470996205586E-4</v>
          </cell>
          <cell r="I17">
            <v>5.8329853836469914</v>
          </cell>
          <cell r="J17">
            <v>5.3409926838799437</v>
          </cell>
          <cell r="K17">
            <v>2.9155710113514406</v>
          </cell>
          <cell r="L17">
            <v>2.9155700791859016</v>
          </cell>
          <cell r="M17">
            <v>0.64684520465279982</v>
          </cell>
        </row>
        <row r="18">
          <cell r="B18">
            <v>46.69029571937488</v>
          </cell>
          <cell r="C18">
            <v>48.174033354369492</v>
          </cell>
          <cell r="D18">
            <v>48.093068528306851</v>
          </cell>
          <cell r="E18">
            <v>52.417525364874756</v>
          </cell>
          <cell r="F18">
            <v>51.634927163034575</v>
          </cell>
          <cell r="G18">
            <v>51.5381397311467</v>
          </cell>
          <cell r="H18">
            <v>40.880870580609084</v>
          </cell>
          <cell r="I18">
            <v>17.61470279925673</v>
          </cell>
          <cell r="J18">
            <v>6.6063944300648991</v>
          </cell>
          <cell r="K18">
            <v>3.9253543453956845</v>
          </cell>
          <cell r="L18">
            <v>3.9325100607927581</v>
          </cell>
          <cell r="M18">
            <v>2.597645168096006</v>
          </cell>
        </row>
        <row r="19">
          <cell r="B19">
            <v>0.31162260189925672</v>
          </cell>
          <cell r="C19">
            <v>3.9302179104834832E-4</v>
          </cell>
          <cell r="D19">
            <v>3.9065697338077336E-4</v>
          </cell>
          <cell r="E19">
            <v>3.9143088855042411E-4</v>
          </cell>
          <cell r="F19">
            <v>3.9117164077493675E-4</v>
          </cell>
          <cell r="G19">
            <v>1.5821360608430917E-3</v>
          </cell>
          <cell r="H19">
            <v>1.5636880033073955E-3</v>
          </cell>
          <cell r="I19">
            <v>1.8845493766573014</v>
          </cell>
          <cell r="J19">
            <v>4.0687116518516859</v>
          </cell>
          <cell r="K19">
            <v>4.0375224240895209</v>
          </cell>
          <cell r="L19">
            <v>4.0477343606709804</v>
          </cell>
          <cell r="M19">
            <v>3.9715054222227479</v>
          </cell>
        </row>
        <row r="20">
          <cell r="B20">
            <v>0.10000054792534989</v>
          </cell>
          <cell r="C20">
            <v>0.10000018430033769</v>
          </cell>
          <cell r="D20">
            <v>6.4050876980538114E-4</v>
          </cell>
          <cell r="E20">
            <v>3.9176809845098399E-4</v>
          </cell>
          <cell r="F20">
            <v>1.5246003162822983E-4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5.7926504772529288</v>
          </cell>
          <cell r="C21">
            <v>9.6699003469899871</v>
          </cell>
          <cell r="D21">
            <v>10.165522092880229</v>
          </cell>
          <cell r="E21">
            <v>7.0312620150190606</v>
          </cell>
          <cell r="F21">
            <v>7.1749494536853637</v>
          </cell>
          <cell r="G21">
            <v>9.6169968675290303</v>
          </cell>
          <cell r="H21">
            <v>7.5409390008904023</v>
          </cell>
          <cell r="I21">
            <v>9.8601125346969916</v>
          </cell>
          <cell r="J21">
            <v>9.6732818902642705</v>
          </cell>
          <cell r="K21">
            <v>9.5529235499123271</v>
          </cell>
          <cell r="L21">
            <v>9.7958286037621303</v>
          </cell>
          <cell r="M21">
            <v>8.4596615625947127</v>
          </cell>
        </row>
        <row r="22">
          <cell r="B22">
            <v>16.991201275961469</v>
          </cell>
          <cell r="C22">
            <v>17.857767612556508</v>
          </cell>
          <cell r="D22">
            <v>15.714437972478978</v>
          </cell>
          <cell r="E22">
            <v>13.805983210048337</v>
          </cell>
          <cell r="F22">
            <v>12.930416582396607</v>
          </cell>
          <cell r="G22">
            <v>11.107069230713558</v>
          </cell>
          <cell r="H22">
            <v>10.289300400976648</v>
          </cell>
          <cell r="I22">
            <v>9.7855794956792064</v>
          </cell>
          <cell r="J22">
            <v>9.2177375888065196</v>
          </cell>
          <cell r="K22">
            <v>8.8754185525763791</v>
          </cell>
          <cell r="L22">
            <v>8.8607145506537215</v>
          </cell>
          <cell r="M22">
            <v>7.9209232313058706</v>
          </cell>
        </row>
        <row r="23">
          <cell r="B23">
            <v>2.5068260105023557</v>
          </cell>
          <cell r="C23">
            <v>2.9279935301400748</v>
          </cell>
          <cell r="D23">
            <v>2.8889473021245942</v>
          </cell>
          <cell r="E23">
            <v>2.3996782329694377</v>
          </cell>
          <cell r="F23">
            <v>1.903041775746027</v>
          </cell>
          <cell r="G23">
            <v>1.9431969710343693</v>
          </cell>
          <cell r="H23">
            <v>1.9377245542402735</v>
          </cell>
          <cell r="I23">
            <v>5.4712682752953983</v>
          </cell>
          <cell r="J23">
            <v>5.4711755445595882</v>
          </cell>
          <cell r="K23">
            <v>5.4000393832292248</v>
          </cell>
          <cell r="L23">
            <v>5.4709971803109925</v>
          </cell>
          <cell r="M23">
            <v>3.6425108798746346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5.7098715670994235E-4</v>
          </cell>
          <cell r="F24">
            <v>0.12543547174055961</v>
          </cell>
          <cell r="G24">
            <v>0.39034509629891179</v>
          </cell>
          <cell r="H24">
            <v>0.95193557682671703</v>
          </cell>
          <cell r="I24">
            <v>0.60262277841890222</v>
          </cell>
          <cell r="J24">
            <v>0.12901754452552347</v>
          </cell>
          <cell r="K24">
            <v>0.14515740810206282</v>
          </cell>
          <cell r="L24">
            <v>0.12776056192460078</v>
          </cell>
          <cell r="M24">
            <v>7.130128196126341E-2</v>
          </cell>
        </row>
        <row r="25">
          <cell r="B25">
            <v>15.194970985372786</v>
          </cell>
          <cell r="C25">
            <v>18.072358358729488</v>
          </cell>
          <cell r="D25">
            <v>20.54794307337545</v>
          </cell>
          <cell r="E25">
            <v>28.687977739977207</v>
          </cell>
          <cell r="F25">
            <v>46.22543500532268</v>
          </cell>
          <cell r="G25">
            <v>50.151927327768945</v>
          </cell>
          <cell r="H25">
            <v>60.496862394899999</v>
          </cell>
          <cell r="I25">
            <v>70.545220050633276</v>
          </cell>
          <cell r="J25">
            <v>71.976314537006985</v>
          </cell>
          <cell r="K25">
            <v>72.239785770521735</v>
          </cell>
          <cell r="L25">
            <v>72.346557586452519</v>
          </cell>
          <cell r="M25">
            <v>73.963087780348886</v>
          </cell>
        </row>
        <row r="26">
          <cell r="B26">
            <v>217.28940464482909</v>
          </cell>
          <cell r="C26">
            <v>218.1508522090129</v>
          </cell>
          <cell r="D26">
            <v>218.59234510731756</v>
          </cell>
          <cell r="E26">
            <v>213.91191105438719</v>
          </cell>
          <cell r="F26">
            <v>207.98807985253805</v>
          </cell>
          <cell r="G26">
            <v>198.64423107427285</v>
          </cell>
          <cell r="H26">
            <v>194.55121908797253</v>
          </cell>
          <cell r="I26">
            <v>192.90000418244438</v>
          </cell>
          <cell r="J26">
            <v>189.35493831544679</v>
          </cell>
          <cell r="K26">
            <v>185.53596858241747</v>
          </cell>
          <cell r="L26">
            <v>186.11955476021916</v>
          </cell>
          <cell r="M26">
            <v>175.94297574700522</v>
          </cell>
        </row>
        <row r="102">
          <cell r="B102">
            <v>8.9080024032669307</v>
          </cell>
          <cell r="C102">
            <v>7.7310500557572164</v>
          </cell>
          <cell r="D102">
            <v>8.1342453463473348</v>
          </cell>
          <cell r="E102">
            <v>5.1153070497381758</v>
          </cell>
          <cell r="F102">
            <v>2.856991255925923</v>
          </cell>
          <cell r="G102">
            <v>1.7785589279432399</v>
          </cell>
          <cell r="H102">
            <v>1.1743094913472036</v>
          </cell>
          <cell r="I102">
            <v>1.3561972129885065</v>
          </cell>
          <cell r="J102">
            <v>3.083852252801949</v>
          </cell>
          <cell r="K102">
            <v>3.6023692084565169</v>
          </cell>
          <cell r="L102">
            <v>3.458304172405879</v>
          </cell>
          <cell r="M102">
            <v>1.0743430433110397</v>
          </cell>
        </row>
        <row r="104">
          <cell r="B104">
            <v>19.060330183528983</v>
          </cell>
          <cell r="C104">
            <v>22.701143939901758</v>
          </cell>
          <cell r="D104">
            <v>24.755899123919324</v>
          </cell>
          <cell r="E104">
            <v>33.490176227464275</v>
          </cell>
          <cell r="F104">
            <v>46.336663477225684</v>
          </cell>
          <cell r="G104">
            <v>47.795125384237139</v>
          </cell>
          <cell r="H104">
            <v>57.864022526138662</v>
          </cell>
          <cell r="I104">
            <v>71.84670000070922</v>
          </cell>
          <cell r="J104">
            <v>77.133960366539213</v>
          </cell>
          <cell r="K104">
            <v>78.312581084469855</v>
          </cell>
          <cell r="L104">
            <v>78.312605313786449</v>
          </cell>
          <cell r="M104">
            <v>78.312621843682223</v>
          </cell>
        </row>
        <row r="105">
          <cell r="B105">
            <v>45.124392244789234</v>
          </cell>
          <cell r="C105">
            <v>38.453832776923875</v>
          </cell>
          <cell r="D105">
            <v>40.125825651182346</v>
          </cell>
          <cell r="E105">
            <v>35.993457595767822</v>
          </cell>
          <cell r="F105">
            <v>17.82978553526614</v>
          </cell>
          <cell r="G105">
            <v>8.2303352309005415</v>
          </cell>
          <cell r="H105">
            <v>5.2251586408483357</v>
          </cell>
          <cell r="I105">
            <v>5.2251573315568871</v>
          </cell>
          <cell r="J105">
            <v>4.7846045746297001</v>
          </cell>
          <cell r="K105">
            <v>2.6117536392214178</v>
          </cell>
          <cell r="L105">
            <v>2.6117449081942392</v>
          </cell>
          <cell r="M105">
            <v>0.57919231955998984</v>
          </cell>
        </row>
        <row r="106">
          <cell r="B106">
            <v>36.569918115339881</v>
          </cell>
          <cell r="C106">
            <v>39.359049892724826</v>
          </cell>
          <cell r="D106">
            <v>37.710823882316404</v>
          </cell>
          <cell r="E106">
            <v>37.710809564489068</v>
          </cell>
          <cell r="F106">
            <v>35.678051484321024</v>
          </cell>
          <cell r="G106">
            <v>31.888293337207788</v>
          </cell>
          <cell r="H106">
            <v>26.021386621918918</v>
          </cell>
          <cell r="I106">
            <v>12.623308415809477</v>
          </cell>
          <cell r="J106">
            <v>6.9469832218213821</v>
          </cell>
          <cell r="K106">
            <v>4.9297830384607604</v>
          </cell>
          <cell r="L106">
            <v>4.9297753596467064</v>
          </cell>
          <cell r="M106">
            <v>3.7194673025384257</v>
          </cell>
        </row>
        <row r="107">
          <cell r="B107">
            <v>0</v>
          </cell>
          <cell r="C107">
            <v>0</v>
          </cell>
          <cell r="D107">
            <v>4.2636210398805767E-3</v>
          </cell>
          <cell r="E107">
            <v>4.6402068971998969E-3</v>
          </cell>
          <cell r="F107">
            <v>8.1622805782604999</v>
          </cell>
          <cell r="G107">
            <v>13.178936123884764</v>
          </cell>
          <cell r="H107">
            <v>13.145655874605398</v>
          </cell>
          <cell r="I107">
            <v>8.9705411703126501</v>
          </cell>
          <cell r="J107">
            <v>4.4531244505112193</v>
          </cell>
          <cell r="K107">
            <v>3.9852271556252421</v>
          </cell>
          <cell r="L107">
            <v>3.9851931121926691</v>
          </cell>
          <cell r="M107">
            <v>3.9852107735427529</v>
          </cell>
        </row>
        <row r="108">
          <cell r="B108">
            <v>7.2000394506251966E-2</v>
          </cell>
          <cell r="C108">
            <v>7.200013269624303E-2</v>
          </cell>
          <cell r="D108">
            <v>4.611663142598743E-4</v>
          </cell>
          <cell r="E108">
            <v>2.8207303088470856E-4</v>
          </cell>
          <cell r="F108">
            <v>1.0977122277232545E-4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7.3625106800402906E-2</v>
          </cell>
          <cell r="C109">
            <v>3.5843312929493857E-3</v>
          </cell>
          <cell r="D109">
            <v>0.24130377615668677</v>
          </cell>
          <cell r="E109">
            <v>0.24352452657887272</v>
          </cell>
          <cell r="F109">
            <v>0.24353365819156009</v>
          </cell>
          <cell r="G109">
            <v>0.51039970528153078</v>
          </cell>
          <cell r="H109">
            <v>0.51039835334092798</v>
          </cell>
          <cell r="I109">
            <v>0.51040028399211723</v>
          </cell>
          <cell r="J109">
            <v>0.51049178272718654</v>
          </cell>
          <cell r="K109">
            <v>0.51049600395475692</v>
          </cell>
          <cell r="L109">
            <v>0.51049282674892915</v>
          </cell>
          <cell r="M109">
            <v>0.51050486328237465</v>
          </cell>
        </row>
        <row r="110">
          <cell r="B110">
            <v>3.9677552090855963</v>
          </cell>
          <cell r="C110">
            <v>7.6930075561262221</v>
          </cell>
          <cell r="D110">
            <v>7.9888170675209347</v>
          </cell>
          <cell r="E110">
            <v>5.4557135941572108</v>
          </cell>
          <cell r="F110">
            <v>5.5788946970125615</v>
          </cell>
          <cell r="G110">
            <v>7.3026502461618348</v>
          </cell>
          <cell r="H110">
            <v>5.6160185722185991</v>
          </cell>
          <cell r="I110">
            <v>7.5002056425283978</v>
          </cell>
          <cell r="J110">
            <v>7.348285433113241</v>
          </cell>
          <cell r="K110">
            <v>7.2505020348190268</v>
          </cell>
          <cell r="L110">
            <v>7.4478478714500627</v>
          </cell>
          <cell r="M110">
            <v>6.3623046879180469</v>
          </cell>
        </row>
        <row r="111">
          <cell r="B111">
            <v>9.1310761000590475</v>
          </cell>
          <cell r="C111">
            <v>9.238537258589524</v>
          </cell>
          <cell r="D111">
            <v>8.1516510803604021</v>
          </cell>
          <cell r="E111">
            <v>6.7495009496482083</v>
          </cell>
          <cell r="F111">
            <v>6.0598748769805697</v>
          </cell>
          <cell r="G111">
            <v>4.7429671955351207</v>
          </cell>
          <cell r="H111">
            <v>4.1242503241391724</v>
          </cell>
          <cell r="I111">
            <v>3.7228237608007544</v>
          </cell>
          <cell r="J111">
            <v>3.293951859553554</v>
          </cell>
          <cell r="K111">
            <v>3.0126550028024304</v>
          </cell>
          <cell r="L111">
            <v>3.0025026815715097</v>
          </cell>
          <cell r="M111">
            <v>2.3632592042949025</v>
          </cell>
        </row>
        <row r="112">
          <cell r="B112">
            <v>2.6968857624647034</v>
          </cell>
          <cell r="C112">
            <v>3.1682211958596795</v>
          </cell>
          <cell r="D112">
            <v>3.1713421642841824</v>
          </cell>
          <cell r="E112">
            <v>3.3014198110055912</v>
          </cell>
          <cell r="F112">
            <v>3.4190175291309273</v>
          </cell>
          <cell r="G112">
            <v>3.5148814092350129</v>
          </cell>
          <cell r="H112">
            <v>3.5929855003498425</v>
          </cell>
          <cell r="I112">
            <v>3.6664896340515885</v>
          </cell>
          <cell r="J112">
            <v>3.7197821075265276</v>
          </cell>
          <cell r="K112">
            <v>3.7803505767187704</v>
          </cell>
          <cell r="L112">
            <v>3.7805408861455443</v>
          </cell>
          <cell r="M112">
            <v>3.7805468882293018</v>
          </cell>
        </row>
        <row r="113">
          <cell r="B113">
            <v>0.78533798584250447</v>
          </cell>
          <cell r="C113">
            <v>0.94127325858596456</v>
          </cell>
          <cell r="D113">
            <v>0.94131550398264507</v>
          </cell>
          <cell r="E113">
            <v>0.84886909109665754</v>
          </cell>
          <cell r="F113">
            <v>0.83732797119073232</v>
          </cell>
          <cell r="G113">
            <v>0.85500579476334415</v>
          </cell>
          <cell r="H113">
            <v>0.85146151213011601</v>
          </cell>
          <cell r="I113">
            <v>2.4073586822878164</v>
          </cell>
          <cell r="J113">
            <v>2.4073174529622494</v>
          </cell>
          <cell r="K113">
            <v>2.3760190735724249</v>
          </cell>
          <cell r="L113">
            <v>2.4072394686355487</v>
          </cell>
          <cell r="M113">
            <v>1.6021896421585722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129.23500303394698</v>
          </cell>
          <cell r="C116">
            <v>136.31279257435452</v>
          </cell>
          <cell r="D116">
            <v>138.17653043181306</v>
          </cell>
          <cell r="E116">
            <v>138.06737282346714</v>
          </cell>
          <cell r="F116">
            <v>138.22048902055388</v>
          </cell>
          <cell r="G116">
            <v>138.22338964972442</v>
          </cell>
          <cell r="H116">
            <v>136.55173230282657</v>
          </cell>
          <cell r="I116">
            <v>136.25564723892182</v>
          </cell>
          <cell r="J116">
            <v>132.10804806213486</v>
          </cell>
          <cell r="K116">
            <v>128.79754738847754</v>
          </cell>
          <cell r="L116">
            <v>128.87223734178932</v>
          </cell>
          <cell r="M116">
            <v>116.79583575200871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26.978295602656438</v>
          </cell>
          <cell r="C224">
            <v>25.929980666420185</v>
          </cell>
          <cell r="D224">
            <v>25.957689229566181</v>
          </cell>
          <cell r="E224">
            <v>25.649233220372601</v>
          </cell>
          <cell r="F224">
            <v>25.76401858061028</v>
          </cell>
          <cell r="G224">
            <v>25.606383010199171</v>
          </cell>
          <cell r="H224">
            <v>25.377395706422561</v>
          </cell>
          <cell r="I224">
            <v>25.615843181120283</v>
          </cell>
          <cell r="J224">
            <v>26.01021003488156</v>
          </cell>
          <cell r="K224">
            <v>25.54535883546292</v>
          </cell>
          <cell r="L224">
            <v>25.666114720969556</v>
          </cell>
          <cell r="M224">
            <v>24.829902451449925</v>
          </cell>
        </row>
        <row r="231">
          <cell r="B231">
            <v>15.552699007184266</v>
          </cell>
          <cell r="C231">
            <v>14.699758659366342</v>
          </cell>
          <cell r="D231">
            <v>15.05142875285544</v>
          </cell>
          <cell r="E231">
            <v>9.4952130806916415</v>
          </cell>
          <cell r="F231">
            <v>5.040422273186433</v>
          </cell>
          <cell r="G231">
            <v>3.1378060825238805</v>
          </cell>
          <cell r="H231">
            <v>2.0717644209489001</v>
          </cell>
          <cell r="I231">
            <v>2.392658088338059</v>
          </cell>
          <cell r="J231">
            <v>5.4406591656567915</v>
          </cell>
          <cell r="K231">
            <v>6.3554497546513842</v>
          </cell>
          <cell r="L231">
            <v>6.1012833075599566</v>
          </cell>
          <cell r="M231">
            <v>1.895495502804236</v>
          </cell>
        </row>
        <row r="233">
          <cell r="B233">
            <v>22.30022189877543</v>
          </cell>
          <cell r="C233">
            <v>26.3366010092107</v>
          </cell>
          <cell r="D233">
            <v>29.724996235329957</v>
          </cell>
          <cell r="E233">
            <v>40.970409984156944</v>
          </cell>
          <cell r="F233">
            <v>57.844196278977797</v>
          </cell>
          <cell r="G233">
            <v>57.388917729798777</v>
          </cell>
          <cell r="H233">
            <v>70.677876721030842</v>
          </cell>
          <cell r="I233">
            <v>88.248825897393587</v>
          </cell>
          <cell r="J233">
            <v>94.284907476568463</v>
          </cell>
          <cell r="K233">
            <v>95.020179280588181</v>
          </cell>
          <cell r="L233">
            <v>95.177346437647955</v>
          </cell>
          <cell r="M233">
            <v>97.556372430776406</v>
          </cell>
        </row>
        <row r="234">
          <cell r="B234">
            <v>52.108851371328477</v>
          </cell>
          <cell r="C234">
            <v>44.452612877657828</v>
          </cell>
          <cell r="D234">
            <v>43.97259567155816</v>
          </cell>
          <cell r="E234">
            <v>37.033627609265714</v>
          </cell>
          <cell r="F234">
            <v>18.189944186006134</v>
          </cell>
          <cell r="G234">
            <v>8.2307870076654748</v>
          </cell>
          <cell r="H234">
            <v>5.2255036912344135</v>
          </cell>
          <cell r="I234">
            <v>5.2253473557093946</v>
          </cell>
          <cell r="J234">
            <v>4.7847253174507092</v>
          </cell>
          <cell r="K234">
            <v>2.6119583224979133</v>
          </cell>
          <cell r="L234">
            <v>2.6119224094400484</v>
          </cell>
          <cell r="M234">
            <v>0.5795710109111939</v>
          </cell>
        </row>
        <row r="235">
          <cell r="B235">
            <v>42.950368870500853</v>
          </cell>
          <cell r="C235">
            <v>44.443910939176696</v>
          </cell>
          <cell r="D235">
            <v>44.091191190442302</v>
          </cell>
          <cell r="E235">
            <v>47.505257943610971</v>
          </cell>
          <cell r="F235">
            <v>42.897299512759311</v>
          </cell>
          <cell r="G235">
            <v>40.112438948712239</v>
          </cell>
          <cell r="H235">
            <v>31.170055839058108</v>
          </cell>
          <cell r="I235">
            <v>14.238316013634893</v>
          </cell>
          <cell r="J235">
            <v>7.8357697424236159</v>
          </cell>
          <cell r="K235">
            <v>5.5604935168279788</v>
          </cell>
          <cell r="L235">
            <v>5.5604836249901881</v>
          </cell>
          <cell r="M235">
            <v>4.1953325795064025</v>
          </cell>
        </row>
        <row r="236">
          <cell r="B236">
            <v>0</v>
          </cell>
          <cell r="C236">
            <v>0</v>
          </cell>
          <cell r="D236">
            <v>5.119472114583485E-3</v>
          </cell>
          <cell r="E236">
            <v>5.6748747835206892E-3</v>
          </cell>
          <cell r="F236">
            <v>10.189350173237706</v>
          </cell>
          <cell r="G236">
            <v>16.821048977652321</v>
          </cell>
          <cell r="H236">
            <v>17.194185938216126</v>
          </cell>
          <cell r="I236">
            <v>10.771138943983008</v>
          </cell>
          <cell r="J236">
            <v>5.3469706066456606</v>
          </cell>
          <cell r="K236">
            <v>4.7851556837696103</v>
          </cell>
          <cell r="L236">
            <v>4.7851145333234006</v>
          </cell>
          <cell r="M236">
            <v>4.7851351111412166</v>
          </cell>
        </row>
        <row r="238">
          <cell r="B238">
            <v>9.7618786207833749E-2</v>
          </cell>
          <cell r="C238">
            <v>4.2658310279765702E-3</v>
          </cell>
          <cell r="D238">
            <v>0.28339229090439083</v>
          </cell>
          <cell r="E238">
            <v>0.286000691357846</v>
          </cell>
          <cell r="F238">
            <v>0.2860113580195498</v>
          </cell>
          <cell r="G238">
            <v>0.59942488470181632</v>
          </cell>
          <cell r="H238">
            <v>0.59942330295403612</v>
          </cell>
          <cell r="I238">
            <v>0.59942285631468295</v>
          </cell>
          <cell r="J238">
            <v>0.59953301421917893</v>
          </cell>
          <cell r="K238">
            <v>0.59953781408759788</v>
          </cell>
          <cell r="L238">
            <v>0.59953399330488522</v>
          </cell>
          <cell r="M238">
            <v>0.59954816257808019</v>
          </cell>
        </row>
        <row r="239">
          <cell r="B239">
            <v>5.2608065959182539</v>
          </cell>
          <cell r="C239">
            <v>9.155702319128471</v>
          </cell>
          <cell r="D239">
            <v>9.3822368072299991</v>
          </cell>
          <cell r="E239">
            <v>6.4073129786949767</v>
          </cell>
          <cell r="F239">
            <v>6.5519783195041139</v>
          </cell>
          <cell r="G239">
            <v>8.5763965702306368</v>
          </cell>
          <cell r="H239">
            <v>6.5955784927108994</v>
          </cell>
          <cell r="I239">
            <v>8.8083702736758429</v>
          </cell>
          <cell r="J239">
            <v>8.6299914398654352</v>
          </cell>
          <cell r="K239">
            <v>8.5151501820146116</v>
          </cell>
          <cell r="L239">
            <v>8.7469161992629552</v>
          </cell>
          <cell r="M239">
            <v>7.4720308458516262</v>
          </cell>
        </row>
        <row r="240">
          <cell r="B240">
            <v>9.6515473587857432</v>
          </cell>
          <cell r="C240">
            <v>9.8357782388350703</v>
          </cell>
          <cell r="D240">
            <v>8.4830162749611322</v>
          </cell>
          <cell r="E240">
            <v>7.0238584782405811</v>
          </cell>
          <cell r="F240">
            <v>6.3061997647121011</v>
          </cell>
          <cell r="G240">
            <v>4.9357623535743427</v>
          </cell>
          <cell r="H240">
            <v>4.2918950680394978</v>
          </cell>
          <cell r="I240">
            <v>3.8741508125664823</v>
          </cell>
          <cell r="J240">
            <v>3.427845859042205</v>
          </cell>
          <cell r="K240">
            <v>3.1351153658993187</v>
          </cell>
          <cell r="L240">
            <v>3.1245497906973729</v>
          </cell>
          <cell r="M240">
            <v>2.459325406567078</v>
          </cell>
        </row>
        <row r="241">
          <cell r="B241">
            <v>2.8666788146305051</v>
          </cell>
          <cell r="C241">
            <v>3.3630575276390475</v>
          </cell>
          <cell r="D241">
            <v>3.3002524491557601</v>
          </cell>
          <cell r="E241">
            <v>3.4356179634440474</v>
          </cell>
          <cell r="F241">
            <v>3.5579960019667283</v>
          </cell>
          <cell r="G241">
            <v>3.6577568394556299</v>
          </cell>
          <cell r="H241">
            <v>3.7390350950266389</v>
          </cell>
          <cell r="I241">
            <v>3.8155267992463395</v>
          </cell>
          <cell r="J241">
            <v>3.8709853706361281</v>
          </cell>
          <cell r="K241">
            <v>3.9340163499983092</v>
          </cell>
          <cell r="L241">
            <v>3.9342138452093405</v>
          </cell>
          <cell r="M241">
            <v>3.934221089956687</v>
          </cell>
        </row>
        <row r="242">
          <cell r="B242">
            <v>2.5068260105023557</v>
          </cell>
          <cell r="C242">
            <v>2.9279935301400748</v>
          </cell>
          <cell r="D242">
            <v>2.8889473021245942</v>
          </cell>
          <cell r="E242">
            <v>2.3996782329694377</v>
          </cell>
          <cell r="F242">
            <v>1.903041775746027</v>
          </cell>
          <cell r="G242">
            <v>1.9431969710343693</v>
          </cell>
          <cell r="H242">
            <v>1.9377245542402735</v>
          </cell>
          <cell r="I242">
            <v>5.4712682752953983</v>
          </cell>
          <cell r="J242">
            <v>5.4711755445595882</v>
          </cell>
          <cell r="K242">
            <v>5.4000393832292248</v>
          </cell>
          <cell r="L242">
            <v>5.4709971803109925</v>
          </cell>
          <cell r="M242">
            <v>3.6425108798746346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2.8456795282634517</v>
          </cell>
          <cell r="C244">
            <v>6.9510921758962603</v>
          </cell>
          <cell r="D244">
            <v>6.9505820483886369</v>
          </cell>
          <cell r="E244">
            <v>9.1536721335931635</v>
          </cell>
          <cell r="F244">
            <v>11.217958185825491</v>
          </cell>
          <cell r="G244">
            <v>18.426236294574107</v>
          </cell>
          <cell r="H244">
            <v>18.4260848857894</v>
          </cell>
          <cell r="I244">
            <v>18.426465103884425</v>
          </cell>
          <cell r="J244">
            <v>18.425694559948631</v>
          </cell>
          <cell r="K244">
            <v>18.425810570376353</v>
          </cell>
          <cell r="L244">
            <v>18.425990741011756</v>
          </cell>
          <cell r="M244">
            <v>14.506195183491082</v>
          </cell>
        </row>
        <row r="245">
          <cell r="B245">
            <v>156.21329863660341</v>
          </cell>
          <cell r="C245">
            <v>162.24277324077471</v>
          </cell>
          <cell r="D245">
            <v>164.13421966137923</v>
          </cell>
          <cell r="E245">
            <v>163.71660604383979</v>
          </cell>
          <cell r="F245">
            <v>163.98450760116415</v>
          </cell>
          <cell r="G245">
            <v>163.82977265992361</v>
          </cell>
          <cell r="H245">
            <v>161.92912800924915</v>
          </cell>
          <cell r="I245">
            <v>161.87149042004208</v>
          </cell>
          <cell r="J245">
            <v>158.11825809701642</v>
          </cell>
          <cell r="K245">
            <v>154.34290622394047</v>
          </cell>
          <cell r="L245">
            <v>154.53835206275886</v>
          </cell>
          <cell r="M245">
            <v>141.62573820345864</v>
          </cell>
        </row>
      </sheetData>
      <sheetData sheetId="73">
        <row r="21">
          <cell r="B21">
            <v>78.577819045835497</v>
          </cell>
          <cell r="C21">
            <v>74.839869075465174</v>
          </cell>
          <cell r="D21">
            <v>77.985688641553395</v>
          </cell>
          <cell r="E21">
            <v>47.639081420420098</v>
          </cell>
          <cell r="F21">
            <v>21.43946686891973</v>
          </cell>
          <cell r="G21">
            <v>9.9227577533342952</v>
          </cell>
          <cell r="H21">
            <v>2.9934352548632761</v>
          </cell>
          <cell r="I21">
            <v>0.34655451299929863</v>
          </cell>
          <cell r="J21">
            <v>0.29910295593349345</v>
          </cell>
          <cell r="K21">
            <v>0.20402048217035218</v>
          </cell>
          <cell r="L21">
            <v>0.18605244397710763</v>
          </cell>
          <cell r="M21">
            <v>0.15796951763679923</v>
          </cell>
        </row>
        <row r="22">
          <cell r="B22">
            <v>116.81017813954777</v>
          </cell>
          <cell r="C22">
            <v>110.12063639902385</v>
          </cell>
          <cell r="D22">
            <v>94.352628205221961</v>
          </cell>
          <cell r="E22">
            <v>62.277771859980177</v>
          </cell>
          <cell r="F22">
            <v>36.095865931214668</v>
          </cell>
          <cell r="G22">
            <v>23.964925073647613</v>
          </cell>
          <cell r="H22">
            <v>10.464584692829385</v>
          </cell>
          <cell r="I22">
            <v>1.8445929624778606E-4</v>
          </cell>
          <cell r="J22">
            <v>4.5649380023554448E-4</v>
          </cell>
          <cell r="K22">
            <v>6.0331118863414111E-4</v>
          </cell>
          <cell r="L22">
            <v>4.5644389249823277E-4</v>
          </cell>
          <cell r="M22">
            <v>1.6093972329900847E-3</v>
          </cell>
        </row>
        <row r="23">
          <cell r="B23">
            <v>1.09271347154547</v>
          </cell>
          <cell r="C23">
            <v>1.3845563944921808</v>
          </cell>
          <cell r="D23">
            <v>1.8213116556688653</v>
          </cell>
          <cell r="E23">
            <v>2.5317650086501735</v>
          </cell>
          <cell r="F23">
            <v>2.3347602831673555</v>
          </cell>
          <cell r="G23">
            <v>2.1204570314726534</v>
          </cell>
          <cell r="H23">
            <v>1.9019628302455818</v>
          </cell>
          <cell r="I23">
            <v>-3.9594861298564155E-6</v>
          </cell>
          <cell r="J23">
            <v>1.4391564324012229E-4</v>
          </cell>
          <cell r="K23">
            <v>1.9425878683998477E-4</v>
          </cell>
          <cell r="L23">
            <v>1.4074406906994241E-4</v>
          </cell>
          <cell r="M23">
            <v>3.1397268395005895E-4</v>
          </cell>
        </row>
        <row r="24">
          <cell r="B24">
            <v>0.2379453423462872</v>
          </cell>
          <cell r="C24">
            <v>0.14256165654526956</v>
          </cell>
          <cell r="D24">
            <v>0.22770479374118141</v>
          </cell>
          <cell r="E24">
            <v>8.7058326466691646E-3</v>
          </cell>
          <cell r="F24">
            <v>1.2370065714491668E-3</v>
          </cell>
          <cell r="G24">
            <v>4.7188664876497049E-4</v>
          </cell>
          <cell r="H24">
            <v>1.734897260311776E-3</v>
          </cell>
          <cell r="I24">
            <v>5.7754635824825915E-4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4.5504679184811971</v>
          </cell>
          <cell r="C25">
            <v>4.3339926818332266</v>
          </cell>
          <cell r="D25">
            <v>4.5161726606392385</v>
          </cell>
          <cell r="E25">
            <v>2.7595281432798413</v>
          </cell>
          <cell r="F25">
            <v>1.3081441756197842</v>
          </cell>
          <cell r="G25">
            <v>0.57768459680996365</v>
          </cell>
          <cell r="H25">
            <v>4.4924235604609448</v>
          </cell>
          <cell r="I25">
            <v>1.9634045508010736</v>
          </cell>
          <cell r="J25">
            <v>1.6942973245574418</v>
          </cell>
          <cell r="K25">
            <v>1.1552420068124956</v>
          </cell>
          <cell r="L25">
            <v>1.0536547785814812</v>
          </cell>
          <cell r="M25">
            <v>0.8935288233349834</v>
          </cell>
        </row>
        <row r="26">
          <cell r="B26">
            <v>2.9712924954852582</v>
          </cell>
          <cell r="C26">
            <v>2.9709357610297129</v>
          </cell>
          <cell r="D26">
            <v>4.433363641510776</v>
          </cell>
          <cell r="E26">
            <v>3.0432265561091603</v>
          </cell>
          <cell r="F26">
            <v>2.9716733961704422</v>
          </cell>
          <cell r="G26">
            <v>2.9710754757690041</v>
          </cell>
          <cell r="H26">
            <v>3.8736339834345128</v>
          </cell>
          <cell r="I26">
            <v>5.3823398785437675</v>
          </cell>
          <cell r="J26">
            <v>3.1205147528710531</v>
          </cell>
          <cell r="K26">
            <v>2.9789470447959814</v>
          </cell>
          <cell r="L26">
            <v>2.8969039683964972</v>
          </cell>
          <cell r="M26">
            <v>2.7649950586000305</v>
          </cell>
        </row>
        <row r="27">
          <cell r="B27">
            <v>1.9585336911833749E-2</v>
          </cell>
          <cell r="C27">
            <v>2.0340464079660094E-2</v>
          </cell>
          <cell r="D27">
            <v>1.8587897784612007E-3</v>
          </cell>
          <cell r="E27">
            <v>4.4861443990233145E-5</v>
          </cell>
          <cell r="F27">
            <v>5.0092479355344482E-5</v>
          </cell>
          <cell r="G27">
            <v>8.3233012846942026E-4</v>
          </cell>
          <cell r="H27">
            <v>4.9868058704797091E-5</v>
          </cell>
          <cell r="I27">
            <v>5.6567744219455126E-4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3.6825130367994398E-4</v>
          </cell>
          <cell r="C28">
            <v>7.3039650091745103E-6</v>
          </cell>
          <cell r="D28">
            <v>4.75006200374729E-4</v>
          </cell>
          <cell r="E28">
            <v>1.87265922391564E-2</v>
          </cell>
          <cell r="F28">
            <v>8.0221442792454496E-4</v>
          </cell>
          <cell r="G28">
            <v>1.76362828566368E-4</v>
          </cell>
          <cell r="H28">
            <v>3.7414607615781502E-3</v>
          </cell>
          <cell r="I28">
            <v>1.6907791471992299</v>
          </cell>
          <cell r="J28">
            <v>1.50957466738966</v>
          </cell>
          <cell r="K28">
            <v>1.34785616004958</v>
          </cell>
          <cell r="L28">
            <v>1.20355374055095</v>
          </cell>
          <cell r="M28">
            <v>1.07448292812875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0.23644432826663273</v>
          </cell>
          <cell r="F32">
            <v>1.2371440120304507</v>
          </cell>
          <cell r="G32">
            <v>1.0712957192225889</v>
          </cell>
          <cell r="H32">
            <v>1.9258500664184597</v>
          </cell>
          <cell r="I32">
            <v>1.9967048042903648</v>
          </cell>
          <cell r="J32">
            <v>1.3453372269186881</v>
          </cell>
          <cell r="K32">
            <v>1.0607581253677618</v>
          </cell>
          <cell r="L32">
            <v>1.0734309848233166</v>
          </cell>
          <cell r="M32">
            <v>1.452598980240061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83.523173981455955</v>
          </cell>
          <cell r="E11">
            <v>83.032079493726542</v>
          </cell>
          <cell r="F11">
            <v>74.047141799669504</v>
          </cell>
          <cell r="G11">
            <v>52.509675272728408</v>
          </cell>
          <cell r="H11">
            <v>26.254839786424625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5.299920593083681</v>
          </cell>
          <cell r="F12">
            <v>18.511784994520788</v>
          </cell>
          <cell r="G12">
            <v>38.847196919135619</v>
          </cell>
          <cell r="H12">
            <v>68.658993911814179</v>
          </cell>
          <cell r="I12">
            <v>93.853161375216047</v>
          </cell>
          <cell r="J12">
            <v>93.853162025530679</v>
          </cell>
          <cell r="K12">
            <v>94.908915654318903</v>
          </cell>
          <cell r="L12">
            <v>96.620352805191601</v>
          </cell>
          <cell r="M12">
            <v>98.328903030946591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0.16817633813011801</v>
          </cell>
          <cell r="G13">
            <v>0.61612733140734999</v>
          </cell>
          <cell r="H13">
            <v>0.79467650806111001</v>
          </cell>
          <cell r="I13">
            <v>0.83069751672220304</v>
          </cell>
          <cell r="J13">
            <v>0.85720248084072204</v>
          </cell>
          <cell r="K13">
            <v>0.88150022167323994</v>
          </cell>
          <cell r="L13">
            <v>0.88185648654562576</v>
          </cell>
          <cell r="M13">
            <v>0.8668231290638333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2.6031594031811611</v>
          </cell>
          <cell r="C53">
            <v>2.3605440668146493</v>
          </cell>
          <cell r="D53">
            <v>2.3623356725378679</v>
          </cell>
          <cell r="E53">
            <v>2.2433378844610496</v>
          </cell>
          <cell r="F53">
            <v>2.2405382615703715</v>
          </cell>
          <cell r="G53">
            <v>2.3258585997453673</v>
          </cell>
          <cell r="H53">
            <v>2.3520294345295096</v>
          </cell>
          <cell r="I53">
            <v>2.3405690658886229</v>
          </cell>
          <cell r="J53">
            <v>2.3177165296448559</v>
          </cell>
          <cell r="K53">
            <v>2.3176197336868198</v>
          </cell>
          <cell r="L53">
            <v>2.3175466885594007</v>
          </cell>
          <cell r="M53">
            <v>2.3176745262616163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6.4915092514588739</v>
          </cell>
          <cell r="C55">
            <v>6.1378473383726542</v>
          </cell>
          <cell r="D55">
            <v>5.5996106090519655</v>
          </cell>
          <cell r="E55">
            <v>4.8978289581052303</v>
          </cell>
          <cell r="F55">
            <v>4.0354466277074428</v>
          </cell>
          <cell r="G55">
            <v>3.8676899003510985</v>
          </cell>
          <cell r="H55">
            <v>3.6681072481321806</v>
          </cell>
          <cell r="I55">
            <v>3.1731542287981993</v>
          </cell>
          <cell r="J55">
            <v>3.0503951479033544</v>
          </cell>
          <cell r="K55">
            <v>3.0503614835930835</v>
          </cell>
          <cell r="L55">
            <v>3.0503595158139718</v>
          </cell>
          <cell r="M55">
            <v>3.050352591473481</v>
          </cell>
        </row>
        <row r="56">
          <cell r="B56">
            <v>3.7895974802054702</v>
          </cell>
          <cell r="C56">
            <v>3.4094384967651199</v>
          </cell>
          <cell r="D56">
            <v>3.5162906055386101</v>
          </cell>
          <cell r="E56">
            <v>3.1426315939643401</v>
          </cell>
          <cell r="F56">
            <v>2.7491748593933298</v>
          </cell>
          <cell r="G56">
            <v>2.3967216038224937</v>
          </cell>
          <cell r="H56">
            <v>1.7403719583724142</v>
          </cell>
          <cell r="I56">
            <v>0.37693515016518597</v>
          </cell>
          <cell r="J56">
            <v>0.20096173223866504</v>
          </cell>
          <cell r="K56">
            <v>9.303793999094527E-2</v>
          </cell>
          <cell r="L56">
            <v>5.8387451950066414E-2</v>
          </cell>
          <cell r="M56">
            <v>4.102342248209593E-2</v>
          </cell>
        </row>
        <row r="57">
          <cell r="B57">
            <v>7.1742523408215089</v>
          </cell>
          <cell r="C57">
            <v>6.5876351598993814</v>
          </cell>
          <cell r="D57">
            <v>6.5009887540866513</v>
          </cell>
          <cell r="E57">
            <v>6.1057248248285356</v>
          </cell>
          <cell r="F57">
            <v>4.4794837056797112</v>
          </cell>
          <cell r="G57">
            <v>3.6367192546998415</v>
          </cell>
          <cell r="H57">
            <v>2.8042671035930411</v>
          </cell>
          <cell r="I57">
            <v>1.0275480258953</v>
          </cell>
          <cell r="J57">
            <v>0.37861460050734208</v>
          </cell>
          <cell r="K57">
            <v>0.22670718110119881</v>
          </cell>
          <cell r="L57">
            <v>0.22654460326616427</v>
          </cell>
          <cell r="M57">
            <v>0.15252753820228424</v>
          </cell>
        </row>
        <row r="58">
          <cell r="B58">
            <v>14.551910966431715</v>
          </cell>
          <cell r="C58">
            <v>13.854895690122369</v>
          </cell>
          <cell r="D58">
            <v>12.901044878200951</v>
          </cell>
          <cell r="E58">
            <v>8.3888055217795117</v>
          </cell>
          <cell r="F58">
            <v>4.4636981002943585</v>
          </cell>
          <cell r="G58">
            <v>2.6827502165722747</v>
          </cell>
          <cell r="H58">
            <v>1.1433318702208772</v>
          </cell>
          <cell r="I58">
            <v>2.6003652044208313E-2</v>
          </cell>
          <cell r="J58">
            <v>2.2447673352008677E-2</v>
          </cell>
          <cell r="K58">
            <v>1.5340660579401085E-2</v>
          </cell>
          <cell r="L58">
            <v>1.3979867363490219E-2</v>
          </cell>
          <cell r="M58">
            <v>1.1975110793397853E-2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-1.0279768910188589</v>
          </cell>
          <cell r="H59">
            <v>-2.2598852129826912</v>
          </cell>
          <cell r="I59">
            <v>-2.4299010215794699</v>
          </cell>
          <cell r="J59">
            <v>-2.4203428547273353</v>
          </cell>
          <cell r="K59">
            <v>-2.4227244272948627</v>
          </cell>
          <cell r="L59">
            <v>-2.4224475334597853</v>
          </cell>
          <cell r="M59">
            <v>-2.4270002086526974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-0.81619110300958997</v>
          </cell>
          <cell r="H60">
            <v>-2.8822733003883321</v>
          </cell>
          <cell r="I60">
            <v>-3.0102805095342893</v>
          </cell>
          <cell r="J60">
            <v>-2.9873756867948313</v>
          </cell>
          <cell r="K60">
            <v>-2.994303756011107</v>
          </cell>
          <cell r="L60">
            <v>-3.0051867970499404</v>
          </cell>
          <cell r="M60">
            <v>-3.0102800755602352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-0.84807307822063627</v>
          </cell>
          <cell r="J61">
            <v>-0.84807426299641786</v>
          </cell>
          <cell r="K61">
            <v>-0.94428603686003687</v>
          </cell>
          <cell r="L61">
            <v>-0.94429681575184288</v>
          </cell>
          <cell r="M61">
            <v>-0.94429752088182872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-1.8997360690282937E-5</v>
          </cell>
          <cell r="H62">
            <v>-2.6989127547339801E-5</v>
          </cell>
          <cell r="I62">
            <v>-0.60441404130654375</v>
          </cell>
          <cell r="J62">
            <v>-0.69508585463114414</v>
          </cell>
          <cell r="K62">
            <v>-0.60440810404824918</v>
          </cell>
          <cell r="L62">
            <v>-0.69562984607553591</v>
          </cell>
          <cell r="M62">
            <v>-0.70657469385232485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-2.0754476757019022E-6</v>
          </cell>
          <cell r="H63">
            <v>-3.3551931491588611E-6</v>
          </cell>
          <cell r="I63">
            <v>-6.2919275614951448E-2</v>
          </cell>
          <cell r="J63">
            <v>-0.42665168767156386</v>
          </cell>
          <cell r="K63">
            <v>-1.5407597787503913</v>
          </cell>
          <cell r="L63">
            <v>-2.2359561180208098</v>
          </cell>
          <cell r="M63">
            <v>-2.9553874650938798</v>
          </cell>
        </row>
        <row r="77">
          <cell r="B77">
            <v>0.83333313707943968</v>
          </cell>
          <cell r="C77">
            <v>0.27081498359007594</v>
          </cell>
        </row>
        <row r="78">
          <cell r="B78">
            <v>2.2097513869470464E-2</v>
          </cell>
          <cell r="C78">
            <v>1.2327569505540516E-2</v>
          </cell>
        </row>
        <row r="79">
          <cell r="B79">
            <v>0.98874787178894319</v>
          </cell>
          <cell r="C79">
            <v>4.8590340255131741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/>
  <cols>
    <col min="2" max="2" width="49.625" bestFit="1" customWidth="1"/>
    <col min="3" max="3" width="81.5" bestFit="1" customWidth="1"/>
    <col min="4" max="4" width="11.5" bestFit="1" customWidth="1"/>
  </cols>
  <sheetData>
    <row r="2" spans="2:5">
      <c r="B2" s="15" t="s">
        <v>0</v>
      </c>
      <c r="C2" s="15" t="s">
        <v>1</v>
      </c>
      <c r="D2" s="15" t="s">
        <v>2</v>
      </c>
      <c r="E2" s="15" t="s">
        <v>3</v>
      </c>
    </row>
    <row r="3" spans="2:5">
      <c r="B3" t="s">
        <v>4</v>
      </c>
      <c r="C3" t="s">
        <v>5</v>
      </c>
      <c r="D3" t="s">
        <v>6</v>
      </c>
    </row>
    <row r="4" spans="2:5">
      <c r="B4" t="s">
        <v>7</v>
      </c>
      <c r="C4" t="s">
        <v>8</v>
      </c>
      <c r="D4" t="s">
        <v>6</v>
      </c>
    </row>
    <row r="5" spans="2:5">
      <c r="B5" t="s">
        <v>9</v>
      </c>
      <c r="C5" t="s">
        <v>10</v>
      </c>
      <c r="D5" t="s">
        <v>6</v>
      </c>
    </row>
    <row r="6" spans="2:5">
      <c r="B6" t="s">
        <v>11</v>
      </c>
      <c r="C6" t="s">
        <v>12</v>
      </c>
      <c r="D6" t="s">
        <v>6</v>
      </c>
    </row>
    <row r="7" spans="2:5">
      <c r="B7" t="s">
        <v>13</v>
      </c>
      <c r="C7" t="s">
        <v>14</v>
      </c>
      <c r="D7" t="s">
        <v>6</v>
      </c>
    </row>
    <row r="8" spans="2:5">
      <c r="B8" t="s">
        <v>15</v>
      </c>
      <c r="C8" t="s">
        <v>16</v>
      </c>
      <c r="D8" t="s">
        <v>6</v>
      </c>
    </row>
    <row r="9" spans="2:5">
      <c r="B9" t="s">
        <v>17</v>
      </c>
      <c r="C9" t="s">
        <v>18</v>
      </c>
      <c r="D9" t="s">
        <v>6</v>
      </c>
    </row>
    <row r="10" spans="2:5">
      <c r="B10" t="s">
        <v>19</v>
      </c>
      <c r="C10" t="s">
        <v>20</v>
      </c>
      <c r="D10" t="s">
        <v>21</v>
      </c>
      <c r="E10" t="s">
        <v>22</v>
      </c>
    </row>
    <row r="11" spans="2:5">
      <c r="B11" t="s">
        <v>23</v>
      </c>
      <c r="C11" t="s">
        <v>24</v>
      </c>
      <c r="D11" t="s">
        <v>21</v>
      </c>
      <c r="E11" t="s">
        <v>25</v>
      </c>
    </row>
    <row r="12" spans="2:5">
      <c r="B12" t="s">
        <v>26</v>
      </c>
      <c r="C12" t="s">
        <v>27</v>
      </c>
      <c r="D12" t="s">
        <v>6</v>
      </c>
    </row>
    <row r="13" spans="2:5">
      <c r="B13" t="s">
        <v>28</v>
      </c>
      <c r="C13" t="s">
        <v>29</v>
      </c>
      <c r="D13" t="s">
        <v>6</v>
      </c>
    </row>
    <row r="14" spans="2:5">
      <c r="B14" t="s">
        <v>30</v>
      </c>
      <c r="C14" t="s">
        <v>31</v>
      </c>
      <c r="D14" t="s">
        <v>6</v>
      </c>
    </row>
    <row r="15" spans="2:5">
      <c r="B15" t="s">
        <v>32</v>
      </c>
      <c r="C15" t="s">
        <v>33</v>
      </c>
      <c r="D15" t="s">
        <v>21</v>
      </c>
    </row>
    <row r="16" spans="2:5">
      <c r="B16" t="s">
        <v>34</v>
      </c>
      <c r="C16" t="s">
        <v>35</v>
      </c>
      <c r="D16" t="s">
        <v>6</v>
      </c>
    </row>
    <row r="17" spans="2:5">
      <c r="B17" t="s">
        <v>36</v>
      </c>
      <c r="C17" t="s">
        <v>37</v>
      </c>
      <c r="D17" t="s">
        <v>6</v>
      </c>
    </row>
    <row r="18" spans="2:5">
      <c r="B18" t="s">
        <v>38</v>
      </c>
      <c r="C18" t="s">
        <v>39</v>
      </c>
      <c r="D18" t="s">
        <v>21</v>
      </c>
    </row>
    <row r="19" spans="2:5">
      <c r="B19" t="s">
        <v>40</v>
      </c>
      <c r="C19" t="s">
        <v>41</v>
      </c>
      <c r="D19" t="s">
        <v>6</v>
      </c>
    </row>
    <row r="20" spans="2:5">
      <c r="B20" t="s">
        <v>42</v>
      </c>
      <c r="C20" t="s">
        <v>43</v>
      </c>
      <c r="D20" t="s">
        <v>6</v>
      </c>
    </row>
    <row r="21" spans="2:5">
      <c r="B21" t="s">
        <v>44</v>
      </c>
      <c r="C21" t="s">
        <v>45</v>
      </c>
      <c r="D21" t="s">
        <v>6</v>
      </c>
    </row>
    <row r="22" spans="2:5">
      <c r="B22" t="s">
        <v>46</v>
      </c>
      <c r="C22" t="s">
        <v>46</v>
      </c>
      <c r="D22" t="s">
        <v>6</v>
      </c>
    </row>
    <row r="23" spans="2:5">
      <c r="B23" t="s">
        <v>47</v>
      </c>
      <c r="C23" t="s">
        <v>48</v>
      </c>
      <c r="D23" t="s">
        <v>21</v>
      </c>
    </row>
    <row r="24" spans="2:5">
      <c r="B24" t="s">
        <v>49</v>
      </c>
      <c r="C24" t="s">
        <v>49</v>
      </c>
      <c r="D24" t="s">
        <v>6</v>
      </c>
    </row>
    <row r="25" spans="2:5">
      <c r="B25" t="s">
        <v>50</v>
      </c>
      <c r="C25" t="s">
        <v>51</v>
      </c>
      <c r="D25" t="s">
        <v>6</v>
      </c>
    </row>
    <row r="26" spans="2:5">
      <c r="B26" t="s">
        <v>52</v>
      </c>
      <c r="C26" t="s">
        <v>53</v>
      </c>
      <c r="D26" t="s">
        <v>21</v>
      </c>
      <c r="E26" t="s">
        <v>54</v>
      </c>
    </row>
    <row r="27" spans="2:5">
      <c r="B27" t="s">
        <v>55</v>
      </c>
      <c r="C27" t="s">
        <v>56</v>
      </c>
      <c r="D27" t="s">
        <v>6</v>
      </c>
      <c r="E27" t="s">
        <v>57</v>
      </c>
    </row>
    <row r="28" spans="2:5">
      <c r="B28" t="s">
        <v>58</v>
      </c>
      <c r="C28" t="s">
        <v>59</v>
      </c>
      <c r="D28" t="s">
        <v>6</v>
      </c>
      <c r="E28" t="s">
        <v>60</v>
      </c>
    </row>
    <row r="29" spans="2:5">
      <c r="B29" t="s">
        <v>61</v>
      </c>
      <c r="C29" t="s">
        <v>62</v>
      </c>
      <c r="D29" t="s">
        <v>6</v>
      </c>
      <c r="E29" t="s">
        <v>63</v>
      </c>
    </row>
    <row r="30" spans="2:5">
      <c r="B30" t="s">
        <v>64</v>
      </c>
      <c r="C30" t="s">
        <v>65</v>
      </c>
      <c r="D30" t="s">
        <v>6</v>
      </c>
    </row>
    <row r="31" spans="2:5">
      <c r="B31" t="s">
        <v>66</v>
      </c>
      <c r="C31" t="s">
        <v>67</v>
      </c>
      <c r="D31" t="s">
        <v>6</v>
      </c>
    </row>
    <row r="32" spans="2:5">
      <c r="B32" t="s">
        <v>68</v>
      </c>
      <c r="C32" t="s">
        <v>69</v>
      </c>
      <c r="D32" t="s">
        <v>21</v>
      </c>
    </row>
    <row r="33" spans="2:5">
      <c r="B33" t="s">
        <v>70</v>
      </c>
      <c r="C33" t="s">
        <v>70</v>
      </c>
      <c r="D33" t="s">
        <v>71</v>
      </c>
      <c r="E33" t="s">
        <v>72</v>
      </c>
    </row>
    <row r="34" spans="2:5">
      <c r="B34" t="s">
        <v>73</v>
      </c>
      <c r="C34" t="s">
        <v>74</v>
      </c>
      <c r="D34" t="s">
        <v>6</v>
      </c>
      <c r="E34" t="s">
        <v>75</v>
      </c>
    </row>
    <row r="35" spans="2:5">
      <c r="B35" t="s">
        <v>76</v>
      </c>
      <c r="C35" t="s">
        <v>77</v>
      </c>
      <c r="D35" t="s">
        <v>6</v>
      </c>
      <c r="E35" t="s">
        <v>75</v>
      </c>
    </row>
    <row r="36" spans="2:5">
      <c r="B36" t="s">
        <v>78</v>
      </c>
      <c r="C36" t="s">
        <v>79</v>
      </c>
      <c r="D36" t="s">
        <v>21</v>
      </c>
    </row>
    <row r="37" spans="2:5">
      <c r="B37" t="s">
        <v>80</v>
      </c>
      <c r="C37" t="s">
        <v>81</v>
      </c>
      <c r="D37" t="s">
        <v>6</v>
      </c>
      <c r="E37" t="s">
        <v>82</v>
      </c>
    </row>
    <row r="38" spans="2:5">
      <c r="B38" t="s">
        <v>83</v>
      </c>
      <c r="C38" t="s">
        <v>84</v>
      </c>
      <c r="D38" t="s">
        <v>6</v>
      </c>
      <c r="E38" t="s">
        <v>82</v>
      </c>
    </row>
    <row r="39" spans="2:5">
      <c r="B39" t="s">
        <v>85</v>
      </c>
      <c r="C39" t="s">
        <v>86</v>
      </c>
      <c r="D39" t="s">
        <v>21</v>
      </c>
      <c r="E39" t="s">
        <v>82</v>
      </c>
    </row>
    <row r="40" spans="2:5">
      <c r="B40" t="s">
        <v>87</v>
      </c>
      <c r="C40" t="s">
        <v>88</v>
      </c>
      <c r="D40" t="s">
        <v>6</v>
      </c>
    </row>
    <row r="41" spans="2:5">
      <c r="B41" t="s">
        <v>89</v>
      </c>
      <c r="C41" t="s">
        <v>90</v>
      </c>
      <c r="D41" t="s">
        <v>6</v>
      </c>
    </row>
    <row r="42" spans="2:5">
      <c r="B42" t="s">
        <v>91</v>
      </c>
      <c r="C42" t="s">
        <v>92</v>
      </c>
      <c r="D42" t="s">
        <v>21</v>
      </c>
    </row>
    <row r="43" spans="2:5">
      <c r="B43" t="s">
        <v>93</v>
      </c>
      <c r="C43" t="s">
        <v>94</v>
      </c>
      <c r="D43" t="s">
        <v>6</v>
      </c>
    </row>
    <row r="44" spans="2:5">
      <c r="B44" t="s">
        <v>95</v>
      </c>
      <c r="C44" t="s">
        <v>96</v>
      </c>
      <c r="D44" t="s">
        <v>6</v>
      </c>
    </row>
    <row r="45" spans="2:5">
      <c r="B45" t="s">
        <v>97</v>
      </c>
      <c r="C45" t="s">
        <v>98</v>
      </c>
      <c r="D45" t="s">
        <v>21</v>
      </c>
    </row>
    <row r="46" spans="2:5">
      <c r="B46" t="s">
        <v>99</v>
      </c>
      <c r="C46" t="s">
        <v>100</v>
      </c>
      <c r="D46" t="s">
        <v>6</v>
      </c>
      <c r="E46" t="s">
        <v>101</v>
      </c>
    </row>
    <row r="47" spans="2:5">
      <c r="B47" t="s">
        <v>102</v>
      </c>
      <c r="C47" t="s">
        <v>103</v>
      </c>
      <c r="D47" t="s">
        <v>104</v>
      </c>
    </row>
    <row r="48" spans="2:5">
      <c r="B48" t="s">
        <v>105</v>
      </c>
      <c r="C48" t="s">
        <v>106</v>
      </c>
      <c r="D48" t="s">
        <v>107</v>
      </c>
      <c r="E48" t="s">
        <v>108</v>
      </c>
    </row>
    <row r="49" spans="2:5">
      <c r="B49" t="s">
        <v>109</v>
      </c>
      <c r="C49" t="s">
        <v>110</v>
      </c>
      <c r="D49" t="s">
        <v>6</v>
      </c>
    </row>
    <row r="50" spans="2:5">
      <c r="B50" t="s">
        <v>111</v>
      </c>
      <c r="C50" t="s">
        <v>112</v>
      </c>
      <c r="D50" t="s">
        <v>104</v>
      </c>
      <c r="E50" t="s">
        <v>108</v>
      </c>
    </row>
    <row r="51" spans="2:5">
      <c r="B51" t="s">
        <v>113</v>
      </c>
      <c r="C51" t="s">
        <v>114</v>
      </c>
      <c r="D51" t="s">
        <v>107</v>
      </c>
    </row>
    <row r="52" spans="2:5">
      <c r="B52" t="s">
        <v>115</v>
      </c>
      <c r="C52" t="s">
        <v>115</v>
      </c>
      <c r="D52" t="s">
        <v>6</v>
      </c>
    </row>
    <row r="53" spans="2:5">
      <c r="B53" t="s">
        <v>116</v>
      </c>
      <c r="C53" t="s">
        <v>117</v>
      </c>
      <c r="D53" t="s">
        <v>104</v>
      </c>
      <c r="E53" t="s">
        <v>108</v>
      </c>
    </row>
    <row r="54" spans="2:5">
      <c r="B54" t="s">
        <v>118</v>
      </c>
      <c r="C54" t="s">
        <v>119</v>
      </c>
      <c r="D54" t="s">
        <v>107</v>
      </c>
    </row>
    <row r="55" spans="2:5">
      <c r="B55" t="s">
        <v>120</v>
      </c>
      <c r="C55" t="s">
        <v>120</v>
      </c>
      <c r="D55" t="s">
        <v>6</v>
      </c>
    </row>
    <row r="56" spans="2:5">
      <c r="B56" t="s">
        <v>121</v>
      </c>
      <c r="C56" t="s">
        <v>122</v>
      </c>
      <c r="D56" t="s">
        <v>104</v>
      </c>
    </row>
    <row r="57" spans="2:5">
      <c r="B57" t="s">
        <v>123</v>
      </c>
      <c r="C57" t="s">
        <v>124</v>
      </c>
      <c r="D57" t="s">
        <v>107</v>
      </c>
    </row>
    <row r="58" spans="2:5">
      <c r="B58" t="s">
        <v>125</v>
      </c>
      <c r="C58" t="s">
        <v>125</v>
      </c>
      <c r="D58" t="s">
        <v>6</v>
      </c>
    </row>
    <row r="59" spans="2:5">
      <c r="B59" t="s">
        <v>126</v>
      </c>
      <c r="C59" t="s">
        <v>127</v>
      </c>
      <c r="D59" t="s">
        <v>104</v>
      </c>
    </row>
    <row r="60" spans="2:5">
      <c r="B60" t="s">
        <v>128</v>
      </c>
      <c r="C60" t="s">
        <v>129</v>
      </c>
      <c r="D60" t="s">
        <v>107</v>
      </c>
    </row>
    <row r="61" spans="2:5">
      <c r="B61" t="s">
        <v>130</v>
      </c>
      <c r="C61" t="s">
        <v>131</v>
      </c>
      <c r="D61" t="s">
        <v>6</v>
      </c>
    </row>
    <row r="62" spans="2:5">
      <c r="B62" t="s">
        <v>132</v>
      </c>
      <c r="C62" t="s">
        <v>133</v>
      </c>
      <c r="D62" t="s">
        <v>104</v>
      </c>
    </row>
    <row r="63" spans="2:5">
      <c r="B63" t="s">
        <v>134</v>
      </c>
      <c r="C63" t="s">
        <v>135</v>
      </c>
      <c r="D63" t="s">
        <v>107</v>
      </c>
    </row>
    <row r="64" spans="2:5">
      <c r="B64" t="s">
        <v>136</v>
      </c>
      <c r="C64" t="s">
        <v>137</v>
      </c>
      <c r="D64" t="s">
        <v>6</v>
      </c>
    </row>
    <row r="65" spans="2:4">
      <c r="B65" t="s">
        <v>138</v>
      </c>
      <c r="C65" t="s">
        <v>133</v>
      </c>
      <c r="D65" t="s">
        <v>104</v>
      </c>
    </row>
    <row r="66" spans="2:4">
      <c r="B66" t="s">
        <v>139</v>
      </c>
      <c r="C66" t="s">
        <v>140</v>
      </c>
      <c r="D66" t="s">
        <v>107</v>
      </c>
    </row>
    <row r="67" spans="2:4">
      <c r="B67" t="s">
        <v>141</v>
      </c>
      <c r="C67" t="s">
        <v>142</v>
      </c>
      <c r="D67" t="s">
        <v>6</v>
      </c>
    </row>
    <row r="68" spans="2:4">
      <c r="B68" t="s">
        <v>143</v>
      </c>
      <c r="C68" t="s">
        <v>133</v>
      </c>
      <c r="D68" t="s">
        <v>104</v>
      </c>
    </row>
    <row r="69" spans="2:4">
      <c r="B69" t="s">
        <v>144</v>
      </c>
      <c r="C69" t="s">
        <v>145</v>
      </c>
      <c r="D69" t="s">
        <v>107</v>
      </c>
    </row>
    <row r="70" spans="2:4">
      <c r="B70" t="s">
        <v>146</v>
      </c>
      <c r="C70" t="s">
        <v>147</v>
      </c>
      <c r="D70" t="s">
        <v>6</v>
      </c>
    </row>
    <row r="71" spans="2:4">
      <c r="B71" t="s">
        <v>148</v>
      </c>
      <c r="C71" t="s">
        <v>149</v>
      </c>
      <c r="D71" t="s">
        <v>150</v>
      </c>
    </row>
    <row r="72" spans="2:4">
      <c r="B72" t="s">
        <v>151</v>
      </c>
      <c r="C72" t="s">
        <v>152</v>
      </c>
      <c r="D72" t="s">
        <v>153</v>
      </c>
    </row>
    <row r="73" spans="2:4">
      <c r="B73" t="s">
        <v>154</v>
      </c>
      <c r="C73" t="s">
        <v>154</v>
      </c>
      <c r="D73" t="s">
        <v>71</v>
      </c>
    </row>
    <row r="74" spans="2:4">
      <c r="B74" t="s">
        <v>155</v>
      </c>
      <c r="C74" t="s">
        <v>156</v>
      </c>
      <c r="D74" t="s">
        <v>71</v>
      </c>
    </row>
    <row r="75" spans="2:4">
      <c r="B75" t="s">
        <v>157</v>
      </c>
      <c r="C75" t="s">
        <v>158</v>
      </c>
      <c r="D75" t="s">
        <v>6</v>
      </c>
    </row>
    <row r="76" spans="2:4">
      <c r="B76" t="s">
        <v>159</v>
      </c>
      <c r="C76" t="s">
        <v>160</v>
      </c>
      <c r="D76" t="s">
        <v>6</v>
      </c>
    </row>
    <row r="77" spans="2:4">
      <c r="B77" t="s">
        <v>161</v>
      </c>
      <c r="C77" t="s">
        <v>162</v>
      </c>
      <c r="D77" t="s">
        <v>163</v>
      </c>
    </row>
    <row r="78" spans="2:4">
      <c r="B78" t="s">
        <v>164</v>
      </c>
      <c r="C78" t="s">
        <v>165</v>
      </c>
      <c r="D78" t="s">
        <v>166</v>
      </c>
    </row>
    <row r="79" spans="2:4">
      <c r="B79" t="s">
        <v>167</v>
      </c>
      <c r="C79" t="s">
        <v>168</v>
      </c>
      <c r="D79" t="s">
        <v>166</v>
      </c>
    </row>
    <row r="80" spans="2:4">
      <c r="B80" t="s">
        <v>169</v>
      </c>
      <c r="C80" t="s">
        <v>170</v>
      </c>
      <c r="D80" t="s">
        <v>166</v>
      </c>
    </row>
    <row r="81" spans="2:4">
      <c r="B81" t="s">
        <v>171</v>
      </c>
      <c r="C81" t="s">
        <v>172</v>
      </c>
      <c r="D81" t="s">
        <v>173</v>
      </c>
    </row>
    <row r="82" spans="2:4">
      <c r="B82" t="s">
        <v>174</v>
      </c>
      <c r="C82" t="s">
        <v>175</v>
      </c>
      <c r="D82" t="s">
        <v>176</v>
      </c>
    </row>
    <row r="83" spans="2:4">
      <c r="B83" t="s">
        <v>177</v>
      </c>
      <c r="C83" t="s">
        <v>178</v>
      </c>
      <c r="D83" t="s">
        <v>176</v>
      </c>
    </row>
    <row r="84" spans="2:4">
      <c r="B84" t="s">
        <v>179</v>
      </c>
      <c r="C84" t="s">
        <v>180</v>
      </c>
      <c r="D84" t="s">
        <v>176</v>
      </c>
    </row>
    <row r="85" spans="2:4">
      <c r="B85" t="s">
        <v>181</v>
      </c>
      <c r="C85" t="s">
        <v>182</v>
      </c>
      <c r="D85" t="s">
        <v>176</v>
      </c>
    </row>
    <row r="86" spans="2:4">
      <c r="B86" t="s">
        <v>183</v>
      </c>
      <c r="C86" t="s">
        <v>184</v>
      </c>
      <c r="D86" t="s">
        <v>185</v>
      </c>
    </row>
    <row r="87" spans="2:4">
      <c r="B87" t="s">
        <v>186</v>
      </c>
      <c r="C87" t="s">
        <v>187</v>
      </c>
      <c r="D87" t="s">
        <v>188</v>
      </c>
    </row>
    <row r="88" spans="2:4">
      <c r="B88" t="s">
        <v>189</v>
      </c>
      <c r="C88" t="s">
        <v>190</v>
      </c>
      <c r="D88" t="s">
        <v>163</v>
      </c>
    </row>
    <row r="89" spans="2:4">
      <c r="B89" t="s">
        <v>191</v>
      </c>
      <c r="C89" t="s">
        <v>192</v>
      </c>
      <c r="D89" t="s">
        <v>173</v>
      </c>
    </row>
    <row r="90" spans="2:4">
      <c r="B90" t="s">
        <v>193</v>
      </c>
      <c r="C90" t="s">
        <v>194</v>
      </c>
      <c r="D90" t="s">
        <v>173</v>
      </c>
    </row>
    <row r="91" spans="2:4">
      <c r="B91" t="s">
        <v>195</v>
      </c>
      <c r="C91" t="s">
        <v>196</v>
      </c>
    </row>
    <row r="92" spans="2:4">
      <c r="B92" t="s">
        <v>197</v>
      </c>
      <c r="C92" t="s">
        <v>198</v>
      </c>
    </row>
    <row r="93" spans="2:4">
      <c r="B93" t="s">
        <v>199</v>
      </c>
      <c r="C93" t="s">
        <v>200</v>
      </c>
    </row>
    <row r="94" spans="2:4">
      <c r="B94" t="s">
        <v>201</v>
      </c>
      <c r="C94" t="s">
        <v>202</v>
      </c>
      <c r="D94" t="s">
        <v>166</v>
      </c>
    </row>
    <row r="95" spans="2:4">
      <c r="B95" t="s">
        <v>203</v>
      </c>
      <c r="C95" t="s">
        <v>202</v>
      </c>
      <c r="D95" t="s">
        <v>166</v>
      </c>
    </row>
    <row r="96" spans="2:4">
      <c r="B96" t="s">
        <v>204</v>
      </c>
      <c r="C96" t="s">
        <v>202</v>
      </c>
      <c r="D96" t="s">
        <v>166</v>
      </c>
    </row>
    <row r="97" spans="2:4">
      <c r="B97" t="s">
        <v>205</v>
      </c>
      <c r="C97" t="s">
        <v>202</v>
      </c>
      <c r="D97" t="s">
        <v>185</v>
      </c>
    </row>
    <row r="98" spans="2:4">
      <c r="B98" t="s">
        <v>206</v>
      </c>
      <c r="C98" t="s">
        <v>202</v>
      </c>
      <c r="D98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pane="bottomRight" activeCell="N740" sqref="N740"/>
      <selection pane="bottomLeft" activeCell="B2" sqref="B2"/>
      <selection pane="topRight" activeCell="F1" sqref="F1"/>
    </sheetView>
  </sheetViews>
  <sheetFormatPr defaultColWidth="11" defaultRowHeight="15.75"/>
  <cols>
    <col min="1" max="1" width="11.5" bestFit="1" customWidth="1"/>
    <col min="2" max="2" width="10.75" customWidth="1"/>
    <col min="3" max="3" width="6.5" customWidth="1"/>
    <col min="4" max="4" width="63.625" customWidth="1"/>
    <col min="5" max="5" width="12.5" bestFit="1" customWidth="1"/>
    <col min="6" max="12" width="9.5" customWidth="1"/>
    <col min="13" max="17" width="10" customWidth="1"/>
    <col min="18" max="18" width="15.5" bestFit="1" customWidth="1"/>
  </cols>
  <sheetData>
    <row r="1" spans="1:19">
      <c r="A1" s="2" t="s">
        <v>207</v>
      </c>
      <c r="B1" s="2" t="s">
        <v>208</v>
      </c>
      <c r="C1" s="2" t="s">
        <v>209</v>
      </c>
      <c r="D1" s="2" t="s">
        <v>0</v>
      </c>
      <c r="E1" s="2" t="s">
        <v>2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>
      <c r="A2" s="9" t="s">
        <v>210</v>
      </c>
      <c r="B2" s="9" t="s">
        <v>211</v>
      </c>
      <c r="C2" s="2" t="s">
        <v>212</v>
      </c>
      <c r="D2" s="2" t="s">
        <v>4</v>
      </c>
      <c r="E2" s="2" t="s">
        <v>6</v>
      </c>
      <c r="F2" s="3">
        <f>F3+F8+F11+F12+F16+F17+F18+F19</f>
        <v>300.18597328436425</v>
      </c>
      <c r="G2" s="3">
        <f t="shared" ref="G2:K2" si="0">G3+G8+G11+G12+G16+G17+G18+G19</f>
        <v>293.92743492445868</v>
      </c>
      <c r="H2" s="3">
        <f t="shared" si="0"/>
        <v>331.47545701719224</v>
      </c>
      <c r="I2" s="3">
        <f t="shared" si="0"/>
        <v>376.79933194823809</v>
      </c>
      <c r="J2" s="3">
        <f t="shared" si="0"/>
        <v>422.07613987965874</v>
      </c>
      <c r="K2" s="3">
        <f t="shared" si="0"/>
        <v>435.74220050024661</v>
      </c>
      <c r="L2" s="3">
        <f t="shared" ref="L2:O2" si="1">L3+L8+L11+L12+L16+L17+L18+L19</f>
        <v>462.71029612696475</v>
      </c>
      <c r="M2" s="3">
        <f t="shared" si="1"/>
        <v>509.43025657148365</v>
      </c>
      <c r="N2" s="3">
        <f t="shared" si="1"/>
        <v>515.25123685299911</v>
      </c>
      <c r="O2" s="3">
        <f t="shared" si="1"/>
        <v>521.06244951695953</v>
      </c>
      <c r="P2" s="3">
        <f>P3+P8+P11+P12+P16+P17+P18+P19</f>
        <v>522.42813498122518</v>
      </c>
      <c r="Q2" s="3">
        <f>Q3+Q8+Q11+Q12+Q16+Q17+Q18+Q19</f>
        <v>525.67865690209715</v>
      </c>
      <c r="S2" s="3"/>
    </row>
    <row r="3" spans="1:19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213</v>
      </c>
      <c r="E3" t="s">
        <v>6</v>
      </c>
      <c r="F3" s="1">
        <f>SUM(F4:F7)</f>
        <v>44.972430969095882</v>
      </c>
      <c r="G3" s="1">
        <f t="shared" ref="G3:K3" si="4">SUM(G4:G7)</f>
        <v>48.190468496972514</v>
      </c>
      <c r="H3" s="1">
        <f t="shared" si="4"/>
        <v>48.190468858692491</v>
      </c>
      <c r="I3" s="1">
        <f t="shared" si="4"/>
        <v>48.190468160642688</v>
      </c>
      <c r="J3" s="1">
        <f t="shared" si="4"/>
        <v>48.190473663382164</v>
      </c>
      <c r="K3" s="1">
        <f t="shared" si="4"/>
        <v>48.190475536800953</v>
      </c>
      <c r="L3" s="1">
        <f t="shared" ref="L3:O3" si="5">SUM(L4:L7)</f>
        <v>48.955947231854474</v>
      </c>
      <c r="M3" s="1">
        <f t="shared" si="5"/>
        <v>62.702716104987786</v>
      </c>
      <c r="N3" s="1">
        <f t="shared" si="5"/>
        <v>62.761480495498589</v>
      </c>
      <c r="O3" s="1">
        <f t="shared" si="5"/>
        <v>62.820236322716852</v>
      </c>
      <c r="P3" s="1">
        <f>SUM(P4:P7)</f>
        <v>62.879015490823818</v>
      </c>
      <c r="Q3" s="1">
        <f>SUM(Q4:Q7)</f>
        <v>62.879026352045486</v>
      </c>
      <c r="S3" s="3"/>
    </row>
    <row r="4" spans="1:19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214</v>
      </c>
      <c r="E4" t="s">
        <v>6</v>
      </c>
      <c r="F4" s="1" cm="1">
        <f t="array" ref="F4">SUMPRODUCT(("RNWWOD1"=[1]OUT_PrimaryEnergyCons!$A$1:$A$1000)*1,[1]OUT_PrimaryEnergyCons!D$1:D$1000)</f>
        <v>11.111877314171748</v>
      </c>
      <c r="G4" s="1" cm="1">
        <f t="array" ref="G4">SUMPRODUCT(("RNWWOD1"=[1]OUT_PrimaryEnergyCons!$A$1:$A$1000)*1,[1]OUT_PrimaryEnergyCons!E$1:E$1000)</f>
        <v>11.952883480196697</v>
      </c>
      <c r="H4" s="1" cm="1">
        <f t="array" ref="H4">SUMPRODUCT(("RNWWOD1"=[1]OUT_PrimaryEnergyCons!$A$1:$A$1000)*1,[1]OUT_PrimaryEnergyCons!F$1:F$1000)</f>
        <v>13.2143935838524</v>
      </c>
      <c r="I4" s="1" cm="1">
        <f t="array" ref="I4">SUMPRODUCT(("RNWWOD1"=[1]OUT_PrimaryEnergyCons!$A$1:$A$1000)*1,[1]OUT_PrimaryEnergyCons!G$1:G$1000)</f>
        <v>15.31691054759731</v>
      </c>
      <c r="J4" s="1" cm="1">
        <f t="array" ref="J4">SUMPRODUCT(("RNWWOD1"=[1]OUT_PrimaryEnergyCons!$A$1:$A$1000)*1,[1]OUT_PrimaryEnergyCons!H$1:H$1000)</f>
        <v>15.849140174169424</v>
      </c>
      <c r="K4" s="1" cm="1">
        <f t="array" ref="K4">SUMPRODUCT(("RNWWOD1"=[1]OUT_PrimaryEnergyCons!$A$1:$A$1000)*1,[1]OUT_PrimaryEnergyCons!I$1:I$1000)</f>
        <v>16.266397325862968</v>
      </c>
      <c r="L4" s="1" cm="1">
        <f t="array" ref="L4">SUMPRODUCT(("RNWWOD1"=[1]OUT_PrimaryEnergyCons!$A$1:$A$1000)*1,[1]OUT_PrimaryEnergyCons!J$1:J$1000)</f>
        <v>16.611696697625717</v>
      </c>
      <c r="M4" s="1" cm="1">
        <f t="array" ref="M4">SUMPRODUCT(("RNWWOD1"=[1]OUT_PrimaryEnergyCons!$A$1:$A$1000)*1,[1]OUT_PrimaryEnergyCons!K$1:K$1000)</f>
        <v>16.956995434180286</v>
      </c>
      <c r="N4" s="1" cm="1">
        <f t="array" ref="N4">SUMPRODUCT(("RNWWOD1"=[1]OUT_PrimaryEnergyCons!$A$1:$A$1000)*1,[1]OUT_PrimaryEnergyCons!L$1:L$1000)</f>
        <v>17.015762514348818</v>
      </c>
      <c r="O4" s="1" cm="1">
        <f t="array" ref="O4">SUMPRODUCT(("RNWWOD1"=[1]OUT_PrimaryEnergyCons!$A$1:$A$1000)*1,[1]OUT_PrimaryEnergyCons!M$1:M$1000)</f>
        <v>17.07452948769712</v>
      </c>
      <c r="P4" s="1" cm="1">
        <f t="array" ref="P4">SUMPRODUCT(("RNWWOD1"=[1]OUT_PrimaryEnergyCons!$A$1:$A$1000)*1,[1]OUT_PrimaryEnergyCons!N$1:N$1000)</f>
        <v>17.133297231555137</v>
      </c>
      <c r="Q4" s="1" cm="1">
        <f t="array" ref="Q4">SUMPRODUCT(("RNWWOD1"=[1]OUT_PrimaryEnergyCons!$A$1:$A$1000)*1,[1]OUT_PrimaryEnergyCons!O$1:O$1000)</f>
        <v>17.192064777182821</v>
      </c>
      <c r="S4" s="3"/>
    </row>
    <row r="5" spans="1:19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215</v>
      </c>
      <c r="E5" t="s">
        <v>6</v>
      </c>
      <c r="F5" s="1" cm="1">
        <f t="array" ref="F5">SUMPRODUCT(("RNWWOD2"=[1]OUT_PrimaryEnergyCons!$A$1:$A$1000)*1,[1]OUT_PrimaryEnergyCons!D$1:D$1000)</f>
        <v>7.5116703449077011</v>
      </c>
      <c r="G5" s="1" cm="1">
        <f t="array" ref="G5">SUMPRODUCT(("RNWWOD2"=[1]OUT_PrimaryEnergyCons!$A$1:$A$1000)*1,[1]OUT_PrimaryEnergyCons!E$1:E$1000)</f>
        <v>7.5431412275303549</v>
      </c>
      <c r="H5" s="1" cm="1">
        <f t="array" ref="H5">SUMPRODUCT(("RNWWOD2"=[1]OUT_PrimaryEnergyCons!$A$1:$A$1000)*1,[1]OUT_PrimaryEnergyCons!F$1:F$1000)</f>
        <v>7.5903483995062775</v>
      </c>
      <c r="I5" s="1" cm="1">
        <f t="array" ref="I5">SUMPRODUCT(("RNWWOD2"=[1]OUT_PrimaryEnergyCons!$A$1:$A$1000)*1,[1]OUT_PrimaryEnergyCons!G$1:G$1000)</f>
        <v>7.6690271508199483</v>
      </c>
      <c r="J5" s="1" cm="1">
        <f t="array" ref="J5">SUMPRODUCT(("RNWWOD2"=[1]OUT_PrimaryEnergyCons!$A$1:$A$1000)*1,[1]OUT_PrimaryEnergyCons!H$1:H$1000)</f>
        <v>7.6690272218733018</v>
      </c>
      <c r="K5" s="1" cm="1">
        <f t="array" ref="K5">SUMPRODUCT(("RNWWOD2"=[1]OUT_PrimaryEnergyCons!$A$1:$A$1000)*1,[1]OUT_PrimaryEnergyCons!I$1:I$1000)</f>
        <v>7.6690274546062165</v>
      </c>
      <c r="L5" s="1" cm="1">
        <f t="array" ref="L5">SUMPRODUCT(("RNWWOD2"=[1]OUT_PrimaryEnergyCons!$A$1:$A$1000)*1,[1]OUT_PrimaryEnergyCons!J$1:J$1000)</f>
        <v>7.6690270877674731</v>
      </c>
      <c r="M5" s="1" cm="1">
        <f t="array" ref="M5">SUMPRODUCT(("RNWWOD2"=[1]OUT_PrimaryEnergyCons!$A$1:$A$1000)*1,[1]OUT_PrimaryEnergyCons!K$1:K$1000)</f>
        <v>7.6690280888733495</v>
      </c>
      <c r="N5" s="1" cm="1">
        <f t="array" ref="N5">SUMPRODUCT(("RNWWOD2"=[1]OUT_PrimaryEnergyCons!$A$1:$A$1000)*1,[1]OUT_PrimaryEnergyCons!L$1:L$1000)</f>
        <v>7.6690276165311939</v>
      </c>
      <c r="O5" s="1" cm="1">
        <f t="array" ref="O5">SUMPRODUCT(("RNWWOD2"=[1]OUT_PrimaryEnergyCons!$A$1:$A$1000)*1,[1]OUT_PrimaryEnergyCons!M$1:M$1000)</f>
        <v>7.6690272705845661</v>
      </c>
      <c r="P5" s="1" cm="1">
        <f t="array" ref="P5">SUMPRODUCT(("RNWWOD2"=[1]OUT_PrimaryEnergyCons!$A$1:$A$1000)*1,[1]OUT_PrimaryEnergyCons!N$1:N$1000)</f>
        <v>7.6690275872013514</v>
      </c>
      <c r="Q5" s="1" cm="1">
        <f t="array" ref="Q5">SUMPRODUCT(("RNWWOD2"=[1]OUT_PrimaryEnergyCons!$A$1:$A$1000)*1,[1]OUT_PrimaryEnergyCons!O$1:O$1000)</f>
        <v>7.6690276916623343</v>
      </c>
      <c r="S5" s="3"/>
    </row>
    <row r="6" spans="1:19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216</v>
      </c>
      <c r="E6" t="s">
        <v>6</v>
      </c>
      <c r="F6" s="1" cm="1">
        <f t="array" ref="F6">SUMPRODUCT(("RNWWOD3"=[1]OUT_PrimaryEnergyCons!$A$1:$A$1000)*1,[1]OUT_PrimaryEnergyCons!D$1:D$1000)</f>
        <v>3.1682441305922935</v>
      </c>
      <c r="G6" s="1" cm="1">
        <f t="array" ref="G6">SUMPRODUCT(("RNWWOD3"=[1]OUT_PrimaryEnergyCons!$A$1:$A$1000)*1,[1]OUT_PrimaryEnergyCons!E$1:E$1000)</f>
        <v>3.4956716388601503</v>
      </c>
      <c r="H6" s="1" cm="1">
        <f t="array" ref="H6">SUMPRODUCT(("RNWWOD3"=[1]OUT_PrimaryEnergyCons!$A$1:$A$1000)*1,[1]OUT_PrimaryEnergyCons!F$1:F$1000)</f>
        <v>3.9868144420502034</v>
      </c>
      <c r="I6" s="1" cm="1">
        <f t="array" ref="I6">SUMPRODUCT(("RNWWOD3"=[1]OUT_PrimaryEnergyCons!$A$1:$A$1000)*1,[1]OUT_PrimaryEnergyCons!G$1:G$1000)</f>
        <v>4.8053862028935086</v>
      </c>
      <c r="J6" s="1" cm="1">
        <f t="array" ref="J6">SUMPRODUCT(("RNWWOD3"=[1]OUT_PrimaryEnergyCons!$A$1:$A$1000)*1,[1]OUT_PrimaryEnergyCons!H$1:H$1000)</f>
        <v>4.8053858996801448</v>
      </c>
      <c r="K6" s="1" cm="1">
        <f t="array" ref="K6">SUMPRODUCT(("RNWWOD3"=[1]OUT_PrimaryEnergyCons!$A$1:$A$1000)*1,[1]OUT_PrimaryEnergyCons!I$1:I$1000)</f>
        <v>4.8053861097696773</v>
      </c>
      <c r="L6" s="1" cm="1">
        <f t="array" ref="L6">SUMPRODUCT(("RNWWOD3"=[1]OUT_PrimaryEnergyCons!$A$1:$A$1000)*1,[1]OUT_PrimaryEnergyCons!J$1:J$1000)</f>
        <v>4.8053863495582219</v>
      </c>
      <c r="M6" s="1" cm="1">
        <f t="array" ref="M6">SUMPRODUCT(("RNWWOD3"=[1]OUT_PrimaryEnergyCons!$A$1:$A$1000)*1,[1]OUT_PrimaryEnergyCons!K$1:K$1000)</f>
        <v>4.8053874531678105</v>
      </c>
      <c r="N6" s="1" cm="1">
        <f t="array" ref="N6">SUMPRODUCT(("RNWWOD3"=[1]OUT_PrimaryEnergyCons!$A$1:$A$1000)*1,[1]OUT_PrimaryEnergyCons!L$1:L$1000)</f>
        <v>4.8053864568871205</v>
      </c>
      <c r="O6" s="1" cm="1">
        <f t="array" ref="O6">SUMPRODUCT(("RNWWOD3"=[1]OUT_PrimaryEnergyCons!$A$1:$A$1000)*1,[1]OUT_PrimaryEnergyCons!M$1:M$1000)</f>
        <v>4.8053865217497442</v>
      </c>
      <c r="P6" s="1" cm="1">
        <f t="array" ref="P6">SUMPRODUCT(("RNWWOD3"=[1]OUT_PrimaryEnergyCons!$A$1:$A$1000)*1,[1]OUT_PrimaryEnergyCons!N$1:N$1000)</f>
        <v>4.8053863816020446</v>
      </c>
      <c r="Q6" s="1" cm="1">
        <f t="array" ref="Q6">SUMPRODUCT(("RNWWOD3"=[1]OUT_PrimaryEnergyCons!$A$1:$A$1000)*1,[1]OUT_PrimaryEnergyCons!O$1:O$1000)</f>
        <v>4.8053868338950476</v>
      </c>
      <c r="S6" s="3"/>
    </row>
    <row r="7" spans="1:19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217</v>
      </c>
      <c r="E7" t="s">
        <v>6</v>
      </c>
      <c r="F7" s="1" cm="1">
        <f t="array" ref="F7">SUMPRODUCT(("RNWWOD4"=[1]OUT_PrimaryEnergyCons!$A$1:$A$1000)*1+("RNWWOD5"=[1]OUT_PrimaryEnergyCons!$A$1:$A$1000)*1,[1]OUT_PrimaryEnergyCons!D$1:D$1000)</f>
        <v>23.180639179424144</v>
      </c>
      <c r="G7" s="1" cm="1">
        <f t="array" ref="G7">SUMPRODUCT(("RNWWOD4"=[1]OUT_PrimaryEnergyCons!$A$1:$A$1000)*1+("RNWWOD5"=[1]OUT_PrimaryEnergyCons!$A$1:$A$1000)*1,[1]OUT_PrimaryEnergyCons!E$1:E$1000)</f>
        <v>25.198772150385313</v>
      </c>
      <c r="H7" s="1" cm="1">
        <f t="array" ref="H7">SUMPRODUCT(("RNWWOD4"=[1]OUT_PrimaryEnergyCons!$A$1:$A$1000)*1+("RNWWOD5"=[1]OUT_PrimaryEnergyCons!$A$1:$A$1000)*1,[1]OUT_PrimaryEnergyCons!F$1:F$1000)</f>
        <v>23.398912433283609</v>
      </c>
      <c r="I7" s="1" cm="1">
        <f t="array" ref="I7">SUMPRODUCT(("RNWWOD4"=[1]OUT_PrimaryEnergyCons!$A$1:$A$1000)*1+("RNWWOD5"=[1]OUT_PrimaryEnergyCons!$A$1:$A$1000)*1,[1]OUT_PrimaryEnergyCons!G$1:G$1000)</f>
        <v>20.399144259331919</v>
      </c>
      <c r="J7" s="1" cm="1">
        <f t="array" ref="J7">SUMPRODUCT(("RNWWOD4"=[1]OUT_PrimaryEnergyCons!$A$1:$A$1000)*1+("RNWWOD5"=[1]OUT_PrimaryEnergyCons!$A$1:$A$1000)*1,[1]OUT_PrimaryEnergyCons!H$1:H$1000)</f>
        <v>19.866920367659294</v>
      </c>
      <c r="K7" s="1" cm="1">
        <f t="array" ref="K7">SUMPRODUCT(("RNWWOD4"=[1]OUT_PrimaryEnergyCons!$A$1:$A$1000)*1+("RNWWOD5"=[1]OUT_PrimaryEnergyCons!$A$1:$A$1000)*1,[1]OUT_PrimaryEnergyCons!I$1:I$1000)</f>
        <v>19.449664646562091</v>
      </c>
      <c r="L7" s="1" cm="1">
        <f t="array" ref="L7">SUMPRODUCT(("RNWWOD4"=[1]OUT_PrimaryEnergyCons!$A$1:$A$1000)*1+("RNWWOD5"=[1]OUT_PrimaryEnergyCons!$A$1:$A$1000)*1,[1]OUT_PrimaryEnergyCons!J$1:J$1000)</f>
        <v>19.869837096903058</v>
      </c>
      <c r="M7" s="1" cm="1">
        <f t="array" ref="M7">SUMPRODUCT(("RNWWOD4"=[1]OUT_PrimaryEnergyCons!$A$1:$A$1000)*1+("RNWWOD5"=[1]OUT_PrimaryEnergyCons!$A$1:$A$1000)*1,[1]OUT_PrimaryEnergyCons!K$1:K$1000)</f>
        <v>33.271305128766343</v>
      </c>
      <c r="N7" s="1" cm="1">
        <f t="array" ref="N7">SUMPRODUCT(("RNWWOD4"=[1]OUT_PrimaryEnergyCons!$A$1:$A$1000)*1+("RNWWOD5"=[1]OUT_PrimaryEnergyCons!$A$1:$A$1000)*1,[1]OUT_PrimaryEnergyCons!L$1:L$1000)</f>
        <v>33.271303907731458</v>
      </c>
      <c r="O7" s="1" cm="1">
        <f t="array" ref="O7">SUMPRODUCT(("RNWWOD4"=[1]OUT_PrimaryEnergyCons!$A$1:$A$1000)*1+("RNWWOD5"=[1]OUT_PrimaryEnergyCons!$A$1:$A$1000)*1,[1]OUT_PrimaryEnergyCons!M$1:M$1000)</f>
        <v>33.271293042685421</v>
      </c>
      <c r="P7" s="1" cm="1">
        <f t="array" ref="P7">SUMPRODUCT(("RNWWOD4"=[1]OUT_PrimaryEnergyCons!$A$1:$A$1000)*1+("RNWWOD5"=[1]OUT_PrimaryEnergyCons!$A$1:$A$1000)*1,[1]OUT_PrimaryEnergyCons!N$1:N$1000)</f>
        <v>33.271304290465288</v>
      </c>
      <c r="Q7" s="1" cm="1">
        <f t="array" ref="Q7">SUMPRODUCT(("RNWWOD4"=[1]OUT_PrimaryEnergyCons!$A$1:$A$1000)*1+("RNWWOD5"=[1]OUT_PrimaryEnergyCons!$A$1:$A$1000)*1,[1]OUT_PrimaryEnergyCons!O$1:O$1000)</f>
        <v>33.212547049305279</v>
      </c>
      <c r="S7" s="3"/>
    </row>
    <row r="8" spans="1:19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218</v>
      </c>
      <c r="E8" t="s">
        <v>6</v>
      </c>
      <c r="F8" s="1">
        <f>SUM(F9:F10)</f>
        <v>70.031498514377077</v>
      </c>
      <c r="G8" s="1">
        <f t="shared" ref="G8:K8" si="9">SUM(G9:G10)</f>
        <v>70.629825947674533</v>
      </c>
      <c r="H8" s="1">
        <f t="shared" si="9"/>
        <v>70.236906475618014</v>
      </c>
      <c r="I8" s="1">
        <f t="shared" si="9"/>
        <v>69.787411231907512</v>
      </c>
      <c r="J8" s="1">
        <f t="shared" si="9"/>
        <v>69.685043445353131</v>
      </c>
      <c r="K8" s="1">
        <f t="shared" si="9"/>
        <v>70.15109316577346</v>
      </c>
      <c r="L8" s="1">
        <f t="shared" ref="L8:O8" si="10">SUM(L9:L10)</f>
        <v>76.419748059101977</v>
      </c>
      <c r="M8" s="1">
        <f t="shared" si="10"/>
        <v>78.003748374130168</v>
      </c>
      <c r="N8" s="1">
        <f t="shared" si="10"/>
        <v>78.298962365571668</v>
      </c>
      <c r="O8" s="1">
        <f t="shared" si="10"/>
        <v>78.299024754746966</v>
      </c>
      <c r="P8" s="1">
        <f>SUM(P9:P10)</f>
        <v>78.299141057578993</v>
      </c>
      <c r="Q8" s="1">
        <f>SUM(Q9:Q10)</f>
        <v>78.299549322987048</v>
      </c>
      <c r="S8" s="3"/>
    </row>
    <row r="9" spans="1:19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219</v>
      </c>
      <c r="E9" t="s">
        <v>6</v>
      </c>
      <c r="F9" s="1" cm="1">
        <f t="array" ref="F9">SUMPRODUCT(("RNNWWST1"=[1]OUT_PrimaryEnergyCons!$A$1:$A$1000)*1,[1]OUT_PrimaryEnergyCons!D$1:D$1000)</f>
        <v>35.9310650565169</v>
      </c>
      <c r="G9" s="1" cm="1">
        <f t="array" ref="G9">SUMPRODUCT(("RNNWWST1"=[1]OUT_PrimaryEnergyCons!$A$1:$A$1000)*1,[1]OUT_PrimaryEnergyCons!E$1:E$1000)</f>
        <v>35.882383651622654</v>
      </c>
      <c r="H9" s="1" cm="1">
        <f t="array" ref="H9">SUMPRODUCT(("RNNWWST1"=[1]OUT_PrimaryEnergyCons!$A$1:$A$1000)*1,[1]OUT_PrimaryEnergyCons!F$1:F$1000)</f>
        <v>35.489463152265465</v>
      </c>
      <c r="I9" s="1" cm="1">
        <f t="array" ref="I9">SUMPRODUCT(("RNNWWST1"=[1]OUT_PrimaryEnergyCons!$A$1:$A$1000)*1,[1]OUT_PrimaryEnergyCons!G$1:G$1000)</f>
        <v>35.039964225517323</v>
      </c>
      <c r="J9" s="1" cm="1">
        <f t="array" ref="J9">SUMPRODUCT(("RNNWWST1"=[1]OUT_PrimaryEnergyCons!$A$1:$A$1000)*1,[1]OUT_PrimaryEnergyCons!H$1:H$1000)</f>
        <v>34.93758403023584</v>
      </c>
      <c r="K9" s="1" cm="1">
        <f t="array" ref="K9">SUMPRODUCT(("RNNWWST1"=[1]OUT_PrimaryEnergyCons!$A$1:$A$1000)*1,[1]OUT_PrimaryEnergyCons!I$1:I$1000)</f>
        <v>35.403628988868626</v>
      </c>
      <c r="L9" s="1" cm="1">
        <f t="array" ref="L9">SUMPRODUCT(("RNNWWST1"=[1]OUT_PrimaryEnergyCons!$A$1:$A$1000)*1,[1]OUT_PrimaryEnergyCons!J$1:J$1000)</f>
        <v>35.628242043590348</v>
      </c>
      <c r="M9" s="1" cm="1">
        <f t="array" ref="M9">SUMPRODUCT(("RNNWWST1"=[1]OUT_PrimaryEnergyCons!$A$1:$A$1000)*1,[1]OUT_PrimaryEnergyCons!K$1:K$1000)</f>
        <v>35.852894751000804</v>
      </c>
      <c r="N9" s="1" cm="1">
        <f t="array" ref="N9">SUMPRODUCT(("RNNWWST1"=[1]OUT_PrimaryEnergyCons!$A$1:$A$1000)*1,[1]OUT_PrimaryEnergyCons!L$1:L$1000)</f>
        <v>35.603176267111145</v>
      </c>
      <c r="O9" s="1" cm="1">
        <f t="array" ref="O9">SUMPRODUCT(("RNNWWST1"=[1]OUT_PrimaryEnergyCons!$A$1:$A$1000)*1,[1]OUT_PrimaryEnergyCons!M$1:M$1000)</f>
        <v>35.6031776167559</v>
      </c>
      <c r="P9" s="1" cm="1">
        <f t="array" ref="P9">SUMPRODUCT(("RNNWWST1"=[1]OUT_PrimaryEnergyCons!$A$1:$A$1000)*1,[1]OUT_PrimaryEnergyCons!N$1:N$1000)</f>
        <v>35.603176671015085</v>
      </c>
      <c r="Q9" s="1" cm="1">
        <f t="array" ref="Q9">SUMPRODUCT(("RNNWWST1"=[1]OUT_PrimaryEnergyCons!$A$1:$A$1000)*1,[1]OUT_PrimaryEnergyCons!O$1:O$1000)</f>
        <v>35.603179243381248</v>
      </c>
      <c r="S9" s="3"/>
    </row>
    <row r="10" spans="1:19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220</v>
      </c>
      <c r="E10" t="s">
        <v>6</v>
      </c>
      <c r="F10" s="1" cm="1">
        <f t="array" ref="F10">SUMPRODUCT(("RNWWST1"=[1]OUT_PrimaryEnergyCons!$A$1:$A$1000)*1,[1]OUT_PrimaryEnergyCons!D$1:D$1000)</f>
        <v>34.100433457860177</v>
      </c>
      <c r="G10" s="1" cm="1">
        <f t="array" ref="G10">SUMPRODUCT(("RNWWST1"=[1]OUT_PrimaryEnergyCons!$A$1:$A$1000)*1,[1]OUT_PrimaryEnergyCons!E$1:E$1000)</f>
        <v>34.747442296051887</v>
      </c>
      <c r="H10" s="1" cm="1">
        <f t="array" ref="H10">SUMPRODUCT(("RNWWST1"=[1]OUT_PrimaryEnergyCons!$A$1:$A$1000)*1,[1]OUT_PrimaryEnergyCons!F$1:F$1000)</f>
        <v>34.747443323352542</v>
      </c>
      <c r="I10" s="1" cm="1">
        <f t="array" ref="I10">SUMPRODUCT(("RNWWST1"=[1]OUT_PrimaryEnergyCons!$A$1:$A$1000)*1,[1]OUT_PrimaryEnergyCons!G$1:G$1000)</f>
        <v>34.747447006390189</v>
      </c>
      <c r="J10" s="1" cm="1">
        <f t="array" ref="J10">SUMPRODUCT(("RNWWST1"=[1]OUT_PrimaryEnergyCons!$A$1:$A$1000)*1,[1]OUT_PrimaryEnergyCons!H$1:H$1000)</f>
        <v>34.747459415117298</v>
      </c>
      <c r="K10" s="1" cm="1">
        <f t="array" ref="K10">SUMPRODUCT(("RNWWST1"=[1]OUT_PrimaryEnergyCons!$A$1:$A$1000)*1,[1]OUT_PrimaryEnergyCons!I$1:I$1000)</f>
        <v>34.747464176904842</v>
      </c>
      <c r="L10" s="1" cm="1">
        <f t="array" ref="L10">SUMPRODUCT(("RNWWST1"=[1]OUT_PrimaryEnergyCons!$A$1:$A$1000)*1,[1]OUT_PrimaryEnergyCons!J$1:J$1000)</f>
        <v>40.791506015511629</v>
      </c>
      <c r="M10" s="1" cm="1">
        <f t="array" ref="M10">SUMPRODUCT(("RNWWST1"=[1]OUT_PrimaryEnergyCons!$A$1:$A$1000)*1,[1]OUT_PrimaryEnergyCons!K$1:K$1000)</f>
        <v>42.150853623129358</v>
      </c>
      <c r="N10" s="1" cm="1">
        <f t="array" ref="N10">SUMPRODUCT(("RNWWST1"=[1]OUT_PrimaryEnergyCons!$A$1:$A$1000)*1,[1]OUT_PrimaryEnergyCons!L$1:L$1000)</f>
        <v>42.695786098460523</v>
      </c>
      <c r="O10" s="1" cm="1">
        <f t="array" ref="O10">SUMPRODUCT(("RNWWST1"=[1]OUT_PrimaryEnergyCons!$A$1:$A$1000)*1,[1]OUT_PrimaryEnergyCons!M$1:M$1000)</f>
        <v>42.695847137991073</v>
      </c>
      <c r="P10" s="1" cm="1">
        <f t="array" ref="P10">SUMPRODUCT(("RNWWST1"=[1]OUT_PrimaryEnergyCons!$A$1:$A$1000)*1,[1]OUT_PrimaryEnergyCons!N$1:N$1000)</f>
        <v>42.695964386563901</v>
      </c>
      <c r="Q10" s="1" cm="1">
        <f t="array" ref="Q10">SUMPRODUCT(("RNWWST1"=[1]OUT_PrimaryEnergyCons!$A$1:$A$1000)*1,[1]OUT_PrimaryEnergyCons!O$1:O$1000)</f>
        <v>42.696370079605799</v>
      </c>
      <c r="S10" s="3"/>
    </row>
    <row r="11" spans="1:19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221</v>
      </c>
      <c r="E11" t="s">
        <v>6</v>
      </c>
      <c r="F11" s="1" cm="1">
        <f t="array" ref="F11">SUMPRODUCT(("mnr"=[1]OUT_PrimaryEnergyCons!$C$1:$C$1000)*1,[1]OUT_PrimaryEnergyCons!D$1:D$1000)</f>
        <v>3.7980816467795826</v>
      </c>
      <c r="G11" s="1" cm="1">
        <f t="array" ref="G11">SUMPRODUCT(("mnr"=[1]OUT_PrimaryEnergyCons!$C$1:$C$1000)*1,[1]OUT_PrimaryEnergyCons!E$1:E$1000)</f>
        <v>10.220424978558874</v>
      </c>
      <c r="H11" s="1" cm="1">
        <f t="array" ref="H11">SUMPRODUCT(("mnr"=[1]OUT_PrimaryEnergyCons!$C$1:$C$1000)*1,[1]OUT_PrimaryEnergyCons!F$1:F$1000)</f>
        <v>12.540325488548564</v>
      </c>
      <c r="I11" s="1" cm="1">
        <f t="array" ref="I11">SUMPRODUCT(("mnr"=[1]OUT_PrimaryEnergyCons!$C$1:$C$1000)*1,[1]OUT_PrimaryEnergyCons!G$1:G$1000)</f>
        <v>12.54042667663721</v>
      </c>
      <c r="J11" s="1" cm="1">
        <f t="array" ref="J11">SUMPRODUCT(("mnr"=[1]OUT_PrimaryEnergyCons!$C$1:$C$1000)*1,[1]OUT_PrimaryEnergyCons!H$1:H$1000)</f>
        <v>12.540427471428883</v>
      </c>
      <c r="K11" s="1" cm="1">
        <f t="array" ref="K11">SUMPRODUCT(("mnr"=[1]OUT_PrimaryEnergyCons!$C$1:$C$1000)*1,[1]OUT_PrimaryEnergyCons!I$1:I$1000)</f>
        <v>12.541494804921077</v>
      </c>
      <c r="L11" s="1" cm="1">
        <f t="array" ref="L11">SUMPRODUCT(("mnr"=[1]OUT_PrimaryEnergyCons!$C$1:$C$1000)*1,[1]OUT_PrimaryEnergyCons!J$1:J$1000)</f>
        <v>12.556596168774568</v>
      </c>
      <c r="M11" s="1" cm="1">
        <f t="array" ref="M11">SUMPRODUCT(("mnr"=[1]OUT_PrimaryEnergyCons!$C$1:$C$1000)*1,[1]OUT_PrimaryEnergyCons!K$1:K$1000)</f>
        <v>18.811555703877278</v>
      </c>
      <c r="N11" s="1" cm="1">
        <f t="array" ref="N11">SUMPRODUCT(("mnr"=[1]OUT_PrimaryEnergyCons!$C$1:$C$1000)*1,[1]OUT_PrimaryEnergyCons!L$1:L$1000)</f>
        <v>18.81155492221286</v>
      </c>
      <c r="O11" s="1" cm="1">
        <f t="array" ref="O11">SUMPRODUCT(("mnr"=[1]OUT_PrimaryEnergyCons!$C$1:$C$1000)*1,[1]OUT_PrimaryEnergyCons!M$1:M$1000)</f>
        <v>18.811561463266408</v>
      </c>
      <c r="P11" s="1" cm="1">
        <f t="array" ref="P11">SUMPRODUCT(("mnr"=[1]OUT_PrimaryEnergyCons!$C$1:$C$1000)*1,[1]OUT_PrimaryEnergyCons!N$1:N$1000)</f>
        <v>18.811565447188958</v>
      </c>
      <c r="Q11" s="1" cm="1">
        <f t="array" ref="Q11">SUMPRODUCT(("mnr"=[1]OUT_PrimaryEnergyCons!$C$1:$C$1000)*1,[1]OUT_PrimaryEnergyCons!O$1:O$1000)</f>
        <v>18.812272428670894</v>
      </c>
      <c r="S11" s="3"/>
    </row>
    <row r="12" spans="1:19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222</v>
      </c>
      <c r="E12" t="s">
        <v>6</v>
      </c>
      <c r="F12" s="1">
        <f>SUM(F13:F15)</f>
        <v>149.4304826796463</v>
      </c>
      <c r="G12" s="1">
        <f t="shared" ref="G12:K12" si="11">SUM(G13:G15)</f>
        <v>125.60473696524636</v>
      </c>
      <c r="H12" s="1">
        <f t="shared" si="11"/>
        <v>141.17445530617476</v>
      </c>
      <c r="I12" s="1">
        <f t="shared" si="11"/>
        <v>151.12447305660882</v>
      </c>
      <c r="J12" s="1">
        <f t="shared" si="11"/>
        <v>151.47470704566138</v>
      </c>
      <c r="K12" s="1">
        <f t="shared" si="11"/>
        <v>151.55897589893442</v>
      </c>
      <c r="L12" s="1">
        <f t="shared" ref="L12:O12" si="12">SUM(L13:L15)</f>
        <v>151.8315133413796</v>
      </c>
      <c r="M12" s="1">
        <f t="shared" si="12"/>
        <v>151.93142148964125</v>
      </c>
      <c r="N12" s="1">
        <f t="shared" si="12"/>
        <v>151.98090693581489</v>
      </c>
      <c r="O12" s="1">
        <f t="shared" si="12"/>
        <v>153.70509097509131</v>
      </c>
      <c r="P12" s="1">
        <f>SUM(P13:P15)</f>
        <v>153.63525940674668</v>
      </c>
      <c r="Q12" s="1">
        <f>SUM(Q13:Q15)</f>
        <v>154.37579041378604</v>
      </c>
      <c r="S12" s="3"/>
    </row>
    <row r="13" spans="1:19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223</v>
      </c>
      <c r="E13" t="s">
        <v>6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66.745680088377071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49.798799722341876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68.759755657448594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70.433937115459273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71.412754713245391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72.497214989103384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73.751516415820063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74.836042025299747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74.836040768483002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74.836031988774351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74.836043919688052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74.836046431157499</v>
      </c>
      <c r="S13" s="3"/>
    </row>
    <row r="14" spans="1:19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224</v>
      </c>
      <c r="E14" t="s">
        <v>6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66.632400800332718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55.764000177773013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65.549981576886267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64.714132717575382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63.735335557976605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62.650879471046949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61.565654120856394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60.481131486524234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60.481132757118907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60.481142542782081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60.481130642433271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60.481130502249073</v>
      </c>
      <c r="S14" s="3"/>
    </row>
    <row r="15" spans="1:19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225</v>
      </c>
      <c r="E15" t="s">
        <v>6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16.052401790936504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20.04193706513146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6.8647180718398744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15.976403223574179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16.326616774439383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16.410881438784099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16.514342804703144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16.614247977817282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16.663733410212984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18.387916443534905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18.318084844625361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19.058613480379453</v>
      </c>
      <c r="S15" s="3"/>
    </row>
    <row r="16" spans="1:19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226</v>
      </c>
      <c r="E16" t="s">
        <v>6</v>
      </c>
      <c r="F16" s="1" cm="1">
        <f t="array" ref="F16">SUMPRODUCT(ISNUMBER(SEARCH("SOL",[1]OUT_PrimaryEnergyCons!$C$1:$C$1000))*1,[1]OUT_PrimaryEnergyCons!D$1:D$1000)</f>
        <v>12.556451440693374</v>
      </c>
      <c r="G16" s="1" cm="1">
        <f t="array" ref="G16">SUMPRODUCT(ISNUMBER(SEARCH("SOL",[1]OUT_PrimaryEnergyCons!$C$1:$C$1000))*1,[1]OUT_PrimaryEnergyCons!E$1:E$1000)</f>
        <v>16.52214956526652</v>
      </c>
      <c r="H16" s="1" cm="1">
        <f t="array" ref="H16">SUMPRODUCT(ISNUMBER(SEARCH("SOL",[1]OUT_PrimaryEnergyCons!$C$1:$C$1000))*1,[1]OUT_PrimaryEnergyCons!F$1:F$1000)</f>
        <v>32.461458862119962</v>
      </c>
      <c r="I16" s="1" cm="1">
        <f t="array" ref="I16">SUMPRODUCT(ISNUMBER(SEARCH("SOL",[1]OUT_PrimaryEnergyCons!$C$1:$C$1000))*1,[1]OUT_PrimaryEnergyCons!G$1:G$1000)</f>
        <v>57.823493519273022</v>
      </c>
      <c r="J16" s="1" cm="1">
        <f t="array" ref="J16">SUMPRODUCT(ISNUMBER(SEARCH("SOL",[1]OUT_PrimaryEnergyCons!$C$1:$C$1000))*1,[1]OUT_PrimaryEnergyCons!H$1:H$1000)</f>
        <v>83.371456545060553</v>
      </c>
      <c r="K16" s="1" cm="1">
        <f t="array" ref="K16">SUMPRODUCT(ISNUMBER(SEARCH("SOL",[1]OUT_PrimaryEnergyCons!$C$1:$C$1000))*1,[1]OUT_PrimaryEnergyCons!I$1:I$1000)</f>
        <v>91.190402366487064</v>
      </c>
      <c r="L16" s="1" cm="1">
        <f t="array" ref="L16">SUMPRODUCT(ISNUMBER(SEARCH("SOL",[1]OUT_PrimaryEnergyCons!$C$1:$C$1000))*1,[1]OUT_PrimaryEnergyCons!J$1:J$1000)</f>
        <v>98.442327335225045</v>
      </c>
      <c r="M16" s="1" cm="1">
        <f t="array" ref="M16">SUMPRODUCT(ISNUMBER(SEARCH("SOL",[1]OUT_PrimaryEnergyCons!$C$1:$C$1000))*1,[1]OUT_PrimaryEnergyCons!K$1:K$1000)</f>
        <v>109.33839788379527</v>
      </c>
      <c r="N16" s="1" cm="1">
        <f t="array" ref="N16">SUMPRODUCT(ISNUMBER(SEARCH("SOL",[1]OUT_PrimaryEnergyCons!$C$1:$C$1000))*1,[1]OUT_PrimaryEnergyCons!L$1:L$1000)</f>
        <v>112.8860530063159</v>
      </c>
      <c r="O16" s="1" cm="1">
        <f t="array" ref="O16">SUMPRODUCT(ISNUMBER(SEARCH("SOL",[1]OUT_PrimaryEnergyCons!$C$1:$C$1000))*1,[1]OUT_PrimaryEnergyCons!M$1:M$1000)</f>
        <v>115.79573569734669</v>
      </c>
      <c r="P16" s="1" cm="1">
        <f t="array" ref="P16">SUMPRODUCT(ISNUMBER(SEARCH("SOL",[1]OUT_PrimaryEnergyCons!$C$1:$C$1000))*1,[1]OUT_PrimaryEnergyCons!N$1:N$1000)</f>
        <v>116.50838240950122</v>
      </c>
      <c r="Q16" s="1" cm="1">
        <f t="array" ref="Q16">SUMPRODUCT(ISNUMBER(SEARCH("SOL",[1]OUT_PrimaryEnergyCons!$C$1:$C$1000))*1,[1]OUT_PrimaryEnergyCons!O$1:O$1000)</f>
        <v>116.7014304096856</v>
      </c>
      <c r="S16" s="3"/>
    </row>
    <row r="17" spans="1:19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227</v>
      </c>
      <c r="E17" t="s">
        <v>6</v>
      </c>
      <c r="F17" s="1" cm="1">
        <f t="array" ref="F17">SUMPRODUCT(ISNUMBER(SEARCH("wnd",[1]OUT_PrimaryEnergyCons!$C$1:$C$1000))*1,[1]OUT_PrimaryEnergyCons!D$1:D$1000)</f>
        <v>0.524006195902607</v>
      </c>
      <c r="G17" s="1" cm="1">
        <f t="array" ref="G17">SUMPRODUCT(ISNUMBER(SEARCH("wnd",[1]OUT_PrimaryEnergyCons!$C$1:$C$1000))*1,[1]OUT_PrimaryEnergyCons!E$1:E$1000)</f>
        <v>0.54529266626890172</v>
      </c>
      <c r="H17" s="1" cm="1">
        <f t="array" ref="H17">SUMPRODUCT(ISNUMBER(SEARCH("wnd",[1]OUT_PrimaryEnergyCons!$C$1:$C$1000))*1,[1]OUT_PrimaryEnergyCons!F$1:F$1000)</f>
        <v>0.50316529202014892</v>
      </c>
      <c r="I17" s="1" cm="1">
        <f t="array" ref="I17">SUMPRODUCT(ISNUMBER(SEARCH("wnd",[1]OUT_PrimaryEnergyCons!$C$1:$C$1000))*1,[1]OUT_PrimaryEnergyCons!G$1:G$1000)</f>
        <v>0.88321626130079223</v>
      </c>
      <c r="J17" s="1" cm="1">
        <f t="array" ref="J17">SUMPRODUCT(ISNUMBER(SEARCH("wnd",[1]OUT_PrimaryEnergyCons!$C$1:$C$1000))*1,[1]OUT_PrimaryEnergyCons!H$1:H$1000)</f>
        <v>0.93305516198889871</v>
      </c>
      <c r="K17" s="1" cm="1">
        <f t="array" ref="K17">SUMPRODUCT(ISNUMBER(SEARCH("wnd",[1]OUT_PrimaryEnergyCons!$C$1:$C$1000))*1,[1]OUT_PrimaryEnergyCons!I$1:I$1000)</f>
        <v>0.93305618542919522</v>
      </c>
      <c r="L17" s="1" cm="1">
        <f t="array" ref="L17">SUMPRODUCT(ISNUMBER(SEARCH("wnd",[1]OUT_PrimaryEnergyCons!$C$1:$C$1000))*1,[1]OUT_PrimaryEnergyCons!J$1:J$1000)</f>
        <v>1.0395475873003428</v>
      </c>
      <c r="M17" s="1" cm="1">
        <f t="array" ref="M17">SUMPRODUCT(ISNUMBER(SEARCH("wnd",[1]OUT_PrimaryEnergyCons!$C$1:$C$1000))*1,[1]OUT_PrimaryEnergyCons!K$1:K$1000)</f>
        <v>1.0396127358733696</v>
      </c>
      <c r="N17" s="1" cm="1">
        <f t="array" ref="N17">SUMPRODUCT(ISNUMBER(SEARCH("wnd",[1]OUT_PrimaryEnergyCons!$C$1:$C$1000))*1,[1]OUT_PrimaryEnergyCons!L$1:L$1000)</f>
        <v>1.0397318239347506</v>
      </c>
      <c r="O17" s="1" cm="1">
        <f t="array" ref="O17">SUMPRODUCT(ISNUMBER(SEARCH("wnd",[1]OUT_PrimaryEnergyCons!$C$1:$C$1000))*1,[1]OUT_PrimaryEnergyCons!M$1:M$1000)</f>
        <v>1.0397370232780891</v>
      </c>
      <c r="P17" s="1" cm="1">
        <f t="array" ref="P17">SUMPRODUCT(ISNUMBER(SEARCH("wnd",[1]OUT_PrimaryEnergyCons!$C$1:$C$1000))*1,[1]OUT_PrimaryEnergyCons!N$1:N$1000)</f>
        <v>1.0397393967479955</v>
      </c>
      <c r="Q17" s="1" cm="1">
        <f t="array" ref="Q17">SUMPRODUCT(ISNUMBER(SEARCH("wnd",[1]OUT_PrimaryEnergyCons!$C$1:$C$1000))*1,[1]OUT_PrimaryEnergyCons!O$1:O$1000)</f>
        <v>1.039774279949035</v>
      </c>
      <c r="S17" s="3"/>
    </row>
    <row r="18" spans="1:19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228</v>
      </c>
      <c r="E18" t="s">
        <v>6</v>
      </c>
      <c r="F18" s="1">
        <f>[1]Overview!B$9-F19</f>
        <v>18.87302183786943</v>
      </c>
      <c r="G18" s="1">
        <f>[1]Overview!C$9-G19</f>
        <v>22.214536304470954</v>
      </c>
      <c r="H18" s="1">
        <f>[1]Overview!D$9-H19</f>
        <v>26.368676734018248</v>
      </c>
      <c r="I18" s="1">
        <f>[1]Overview!E$9-I19</f>
        <v>36.449843041868057</v>
      </c>
      <c r="J18" s="1">
        <f>[1]Overview!F$9-J19</f>
        <v>55.88097654678382</v>
      </c>
      <c r="K18" s="1">
        <f>[1]Overview!G$9-K19</f>
        <v>61.176548232814781</v>
      </c>
      <c r="L18" s="1">
        <f>[1]Overview!H$9-L19</f>
        <v>73.411952584986111</v>
      </c>
      <c r="M18" s="1">
        <f>[1]Overview!I$9-M19</f>
        <v>87.561334818598411</v>
      </c>
      <c r="N18" s="1">
        <f>[1]Overview!J$9-N19</f>
        <v>89.472547303650472</v>
      </c>
      <c r="O18" s="1">
        <f>[1]Overview!K$9-O19</f>
        <v>90.591063280513282</v>
      </c>
      <c r="P18" s="1">
        <f>[1]Overview!L$9-P19</f>
        <v>91.255031772637508</v>
      </c>
      <c r="Q18" s="1">
        <f>[1]Overview!M$9-Q19</f>
        <v>93.570813694972969</v>
      </c>
      <c r="S18" s="3"/>
    </row>
    <row r="19" spans="1:19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229</v>
      </c>
      <c r="E19" t="s">
        <v>6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1.5430908564742247E-4</v>
      </c>
      <c r="L19" s="1">
        <f>+[1]Overview!H$28</f>
        <v>5.2663818342612211E-2</v>
      </c>
      <c r="M19" s="1">
        <f>+[1]Overview!I$28</f>
        <v>4.1469460580134725E-2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7</v>
      </c>
      <c r="E20" s="2" t="s">
        <v>6</v>
      </c>
      <c r="F20" s="3">
        <f t="shared" ref="F20:K20" si="13">SUM(F21:F22,F41,F50:F51,F56)</f>
        <v>779.38612982228312</v>
      </c>
      <c r="G20" s="3">
        <f t="shared" si="13"/>
        <v>702.34628434140177</v>
      </c>
      <c r="H20" s="3">
        <f t="shared" si="13"/>
        <v>658.09416422402455</v>
      </c>
      <c r="I20" s="3">
        <f t="shared" si="13"/>
        <v>573.24851185802356</v>
      </c>
      <c r="J20" s="3">
        <f t="shared" si="13"/>
        <v>456.38529894805612</v>
      </c>
      <c r="K20" s="3">
        <f t="shared" si="13"/>
        <v>364.10158128831341</v>
      </c>
      <c r="L20" s="3">
        <f t="shared" ref="L20:O20" si="14">SUM(L21:L22,L41,L50:L51,L56)</f>
        <v>268.89864478695137</v>
      </c>
      <c r="M20" s="3">
        <f t="shared" si="14"/>
        <v>235.36086566735094</v>
      </c>
      <c r="N20" s="3">
        <f t="shared" si="14"/>
        <v>263.58376265962005</v>
      </c>
      <c r="O20" s="3">
        <f t="shared" si="14"/>
        <v>376.03389794603083</v>
      </c>
      <c r="P20" s="3">
        <f>SUM(P21:P22,P41,P50:P51,P56)</f>
        <v>380.00615586752735</v>
      </c>
      <c r="Q20" s="3">
        <f>SUM(Q21:Q22,Q41,Q50:Q51,Q56)</f>
        <v>377.94066108446816</v>
      </c>
      <c r="R20" s="1"/>
      <c r="S20" s="3"/>
    </row>
    <row r="21" spans="1:19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230</v>
      </c>
      <c r="E21" t="s">
        <v>6</v>
      </c>
      <c r="F21" s="1" cm="1">
        <f t="array" ref="F21">SUMPRODUCT(("COA"=[1]OUT_PrimaryEnergyCons!$C$4:$C$10000)*1,[1]OUT_PrimaryEnergyCons!D$4:D$10000)</f>
        <v>3.6600033428346466</v>
      </c>
      <c r="G21" s="1" cm="1">
        <f t="array" ref="G21">SUMPRODUCT(("COA"=[1]OUT_PrimaryEnergyCons!$C$4:$C$10000)*1,[1]OUT_PrimaryEnergyCons!E$4:E$10000)</f>
        <v>3.5647172840055887</v>
      </c>
      <c r="H21" s="1" cm="1">
        <f t="array" ref="H21">SUMPRODUCT(("COA"=[1]OUT_PrimaryEnergyCons!$C$4:$C$10000)*1,[1]OUT_PrimaryEnergyCons!F$4:F$10000)</f>
        <v>0.53774444603436422</v>
      </c>
      <c r="I21" s="1" cm="1">
        <f t="array" ref="I21">SUMPRODUCT(("COA"=[1]OUT_PrimaryEnergyCons!$C$4:$C$10000)*1,[1]OUT_PrimaryEnergyCons!G$4:G$10000)</f>
        <v>5.0201713471671055E-4</v>
      </c>
      <c r="J21" s="1" cm="1">
        <f t="array" ref="J21">SUMPRODUCT(("COA"=[1]OUT_PrimaryEnergyCons!$C$4:$C$10000)*1,[1]OUT_PrimaryEnergyCons!H$4:H$10000)</f>
        <v>2.353311167629825E-4</v>
      </c>
      <c r="K21" s="1" cm="1">
        <f t="array" ref="K21">SUMPRODUCT(("COA"=[1]OUT_PrimaryEnergyCons!$C$4:$C$10000)*1,[1]OUT_PrimaryEnergyCons!I$4:I$10000)</f>
        <v>4.7065756896726732E-4</v>
      </c>
      <c r="L21" s="1" cm="1">
        <f t="array" ref="L21">SUMPRODUCT(("COA"=[1]OUT_PrimaryEnergyCons!$C$4:$C$10000)*1,[1]OUT_PrimaryEnergyCons!J$4:J$10000)</f>
        <v>2.7125711997792826E-4</v>
      </c>
      <c r="M21" s="1" cm="1">
        <f t="array" ref="M21">SUMPRODUCT(("COA"=[1]OUT_PrimaryEnergyCons!$C$4:$C$10000)*1,[1]OUT_PrimaryEnergyCons!K$4:K$10000)</f>
        <v>1.4806131320924582E-4</v>
      </c>
      <c r="N21" s="1" cm="1">
        <f t="array" ref="N21">SUMPRODUCT(("COA"=[1]OUT_PrimaryEnergyCons!$C$4:$C$10000)*1,[1]OUT_PrimaryEnergyCons!L$4:L$10000)</f>
        <v>1.2999919716919135E-4</v>
      </c>
      <c r="O21" s="1" cm="1">
        <f t="array" ref="O21">SUMPRODUCT(("COA"=[1]OUT_PrimaryEnergyCons!$C$4:$C$10000)*1,[1]OUT_PrimaryEnergyCons!M$4:M$10000)</f>
        <v>1.1804089122704278E-4</v>
      </c>
      <c r="P21" s="1" cm="1">
        <f t="array" ref="P21">SUMPRODUCT(("COA"=[1]OUT_PrimaryEnergyCons!$C$4:$C$10000)*1,[1]OUT_PrimaryEnergyCons!N$4:N$10000)</f>
        <v>1.4036058140326482E-4</v>
      </c>
      <c r="Q21" s="1" cm="1">
        <f t="array" ref="Q21">SUMPRODUCT(("COA"=[1]OUT_PrimaryEnergyCons!$C$4:$C$10000)*1,[1]OUT_PrimaryEnergyCons!O$4:O$10000)</f>
        <v>9.7471516991608096E-5</v>
      </c>
      <c r="S21" s="3"/>
    </row>
    <row r="22" spans="1:19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231</v>
      </c>
      <c r="E22" t="s">
        <v>6</v>
      </c>
      <c r="F22" s="1">
        <f>F23+F29</f>
        <v>310.63243767230171</v>
      </c>
      <c r="G22" s="1">
        <f t="shared" ref="G22:K22" si="15">G23+G29</f>
        <v>286.87870339127471</v>
      </c>
      <c r="H22" s="1">
        <f t="shared" si="15"/>
        <v>269.56399835803336</v>
      </c>
      <c r="I22" s="1">
        <f t="shared" si="15"/>
        <v>195.35454411101864</v>
      </c>
      <c r="J22" s="1">
        <f t="shared" si="15"/>
        <v>124.83854009939654</v>
      </c>
      <c r="K22" s="1">
        <f t="shared" si="15"/>
        <v>102.85646084005469</v>
      </c>
      <c r="L22" s="1">
        <f t="shared" ref="L22:O22" si="16">L23+L29</f>
        <v>106.19749707216683</v>
      </c>
      <c r="M22" s="1">
        <f t="shared" si="16"/>
        <v>111.42898935944885</v>
      </c>
      <c r="N22" s="1">
        <f t="shared" si="16"/>
        <v>104.3828920542651</v>
      </c>
      <c r="O22" s="1">
        <f t="shared" si="16"/>
        <v>102.49189233171829</v>
      </c>
      <c r="P22" s="1">
        <f>P23+P29</f>
        <v>103.34994834349864</v>
      </c>
      <c r="Q22" s="1">
        <f>Q23+Q29</f>
        <v>102.25171646149592</v>
      </c>
      <c r="S22" s="3"/>
    </row>
    <row r="23" spans="1:19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232</v>
      </c>
      <c r="E23" t="s">
        <v>6</v>
      </c>
      <c r="F23" s="1">
        <f>SUM(F24:F28)</f>
        <v>303.91450765930648</v>
      </c>
      <c r="G23" s="1">
        <f t="shared" ref="G23:K23" si="20">SUM(G24:G28)</f>
        <v>280.10207558917682</v>
      </c>
      <c r="H23" s="1">
        <f t="shared" si="20"/>
        <v>261.14363510968468</v>
      </c>
      <c r="I23" s="1">
        <f t="shared" si="20"/>
        <v>182.6985329615365</v>
      </c>
      <c r="J23" s="1">
        <f t="shared" si="20"/>
        <v>100.53442740651744</v>
      </c>
      <c r="K23" s="1">
        <f t="shared" si="20"/>
        <v>58.959789593012211</v>
      </c>
      <c r="L23" s="1">
        <f t="shared" ref="L23:O23" si="21">SUM(L24:L28)</f>
        <v>27.595757862901973</v>
      </c>
      <c r="M23" s="1">
        <f t="shared" si="21"/>
        <v>0</v>
      </c>
      <c r="N23" s="1">
        <f t="shared" si="21"/>
        <v>0.24252398495501293</v>
      </c>
      <c r="O23" s="1">
        <f t="shared" si="21"/>
        <v>0.10397378738242288</v>
      </c>
      <c r="P23" s="1">
        <f>SUM(P24:P28)</f>
        <v>9.3418454496609335E-2</v>
      </c>
      <c r="Q23" s="1">
        <f>SUM(Q24:Q28)</f>
        <v>8.2753509567738748E-2</v>
      </c>
      <c r="S23" s="3"/>
    </row>
    <row r="24" spans="1:19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233</v>
      </c>
      <c r="E24" t="s">
        <v>6</v>
      </c>
      <c r="F24" s="1" cm="1">
        <f t="array" ref="F24">SUMPRODUCT(("LFO"=[1]OUT_PrimaryEnergyCons!$C$4:$C$10000)*1,[1]OUT_PrimaryEnergyCons!D$4:D$10000)</f>
        <v>101.726857328816</v>
      </c>
      <c r="G24" s="1" cm="1">
        <f t="array" ref="G24">SUMPRODUCT(("LFO"=[1]OUT_PrimaryEnergyCons!$C$4:$C$10000)*1,[1]OUT_PrimaryEnergyCons!E$4:E$10000)</f>
        <v>88.510264633841288</v>
      </c>
      <c r="H24" s="1" cm="1">
        <f t="array" ref="H24">SUMPRODUCT(("LFO"=[1]OUT_PrimaryEnergyCons!$C$4:$C$10000)*1,[1]OUT_PrimaryEnergyCons!F$4:F$10000)</f>
        <v>84.385295569767052</v>
      </c>
      <c r="I24" s="1" cm="1">
        <f t="array" ref="I24">SUMPRODUCT(("LFO"=[1]OUT_PrimaryEnergyCons!$C$4:$C$10000)*1,[1]OUT_PrimaryEnergyCons!G$4:G$10000)</f>
        <v>68.572565041209131</v>
      </c>
      <c r="J24" s="1" cm="1">
        <f t="array" ref="J24">SUMPRODUCT(("LFO"=[1]OUT_PrimaryEnergyCons!$C$4:$C$10000)*1,[1]OUT_PrimaryEnergyCons!H$4:H$10000)</f>
        <v>39.77123193597393</v>
      </c>
      <c r="K24" s="1" cm="1">
        <f t="array" ref="K24">SUMPRODUCT(("LFO"=[1]OUT_PrimaryEnergyCons!$C$4:$C$10000)*1,[1]OUT_PrimaryEnergyCons!I$4:I$10000)</f>
        <v>22.712845587766711</v>
      </c>
      <c r="L24" s="1" cm="1">
        <f t="array" ref="L24">SUMPRODUCT(("LFO"=[1]OUT_PrimaryEnergyCons!$C$4:$C$10000)*1,[1]OUT_PrimaryEnergyCons!J$4:J$10000)</f>
        <v>12.17307336548793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5.6481611822463652E-3</v>
      </c>
      <c r="O24" s="1" cm="1">
        <f t="array" ref="O24">SUMPRODUCT(("LFO"=[1]OUT_PrimaryEnergyCons!$C$4:$C$10000)*1,[1]OUT_PrimaryEnergyCons!M$4:M$10000)</f>
        <v>5.0494867046988407E-3</v>
      </c>
      <c r="P24" s="1" cm="1">
        <f t="array" ref="P24">SUMPRODUCT(("LFO"=[1]OUT_PrimaryEnergyCons!$C$4:$C$10000)*1,[1]OUT_PrimaryEnergyCons!N$4:N$10000)</f>
        <v>3.3601242918231168E-3</v>
      </c>
      <c r="Q24" s="1" cm="1">
        <f t="array" ref="Q24">SUMPRODUCT(("LFO"=[1]OUT_PrimaryEnergyCons!$C$4:$C$10000)*1,[1]OUT_PrimaryEnergyCons!O$4:O$10000)</f>
        <v>6.2668261571535711E-3</v>
      </c>
      <c r="S24" s="3"/>
    </row>
    <row r="25" spans="1:19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234</v>
      </c>
      <c r="E25" t="s">
        <v>6</v>
      </c>
      <c r="F25" s="1" cm="1">
        <f t="array" ref="F25">SUMPRODUCT(("HFO"=[1]OUT_PrimaryEnergyCons!$C$4:$C$10000)*1,[1]OUT_PrimaryEnergyCons!D$4:D$10000)</f>
        <v>2.7763699772958192</v>
      </c>
      <c r="G25" s="1" cm="1">
        <f t="array" ref="G25">SUMPRODUCT(("HFO"=[1]OUT_PrimaryEnergyCons!$C$4:$C$10000)*1,[1]OUT_PrimaryEnergyCons!E$4:E$10000)</f>
        <v>2.4673559806754515</v>
      </c>
      <c r="H25" s="1" cm="1">
        <f t="array" ref="H25">SUMPRODUCT(("HFO"=[1]OUT_PrimaryEnergyCons!$C$4:$C$10000)*1,[1]OUT_PrimaryEnergyCons!F$4:F$10000)</f>
        <v>1.0673497855220842E-3</v>
      </c>
      <c r="I25" s="1" cm="1">
        <f t="array" ref="I25">SUMPRODUCT(("HFO"=[1]OUT_PrimaryEnergyCons!$C$4:$C$10000)*1,[1]OUT_PrimaryEnergyCons!G$4:G$10000)</f>
        <v>1.4384456541622731E-4</v>
      </c>
      <c r="J25" s="1" cm="1">
        <f t="array" ref="J25">SUMPRODUCT(("HFO"=[1]OUT_PrimaryEnergyCons!$C$4:$C$10000)*1,[1]OUT_PrimaryEnergyCons!H$4:H$10000)</f>
        <v>1.2163432710164576E-4</v>
      </c>
      <c r="K25" s="1" cm="1">
        <f t="array" ref="K25">SUMPRODUCT(("HFO"=[1]OUT_PrimaryEnergyCons!$C$4:$C$10000)*1,[1]OUT_PrimaryEnergyCons!I$4:I$10000)</f>
        <v>5.8190239468776861E-4</v>
      </c>
      <c r="L25" s="1" cm="1">
        <f t="array" ref="L25">SUMPRODUCT(("HFO"=[1]OUT_PrimaryEnergyCons!$C$4:$C$10000)*1,[1]OUT_PrimaryEnergyCons!J$4:J$10000)</f>
        <v>3.7811524185897105E-4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235</v>
      </c>
      <c r="E26" t="s">
        <v>6</v>
      </c>
      <c r="F26" s="1" cm="1">
        <f t="array" ref="F26">SUMPRODUCT(("DSL"=[1]OUT_PrimaryEnergyCons!$C$4:$C$10000)*1,[1]OUT_PrimaryEnergyCons!D$4:D$10000)</f>
        <v>118.55243717220442</v>
      </c>
      <c r="G26" s="1" cm="1">
        <f t="array" ref="G26">SUMPRODUCT(("DSL"=[1]OUT_PrimaryEnergyCons!$C$4:$C$10000)*1,[1]OUT_PrimaryEnergyCons!E$4:E$10000)</f>
        <v>111.76311889929771</v>
      </c>
      <c r="H26" s="1" cm="1">
        <f t="array" ref="H26">SUMPRODUCT(("DSL"=[1]OUT_PrimaryEnergyCons!$C$4:$C$10000)*1,[1]OUT_PrimaryEnergyCons!F$4:F$10000)</f>
        <v>95.759926108227049</v>
      </c>
      <c r="I26" s="1" cm="1">
        <f t="array" ref="I26">SUMPRODUCT(("DSL"=[1]OUT_PrimaryEnergyCons!$C$4:$C$10000)*1,[1]OUT_PrimaryEnergyCons!G$4:G$10000)</f>
        <v>63.206663607984851</v>
      </c>
      <c r="J26" s="1" cm="1">
        <f t="array" ref="J26">SUMPRODUCT(("DSL"=[1]OUT_PrimaryEnergyCons!$C$4:$C$10000)*1,[1]OUT_PrimaryEnergyCons!H$4:H$10000)</f>
        <v>36.634246656780306</v>
      </c>
      <c r="K26" s="1" cm="1">
        <f t="array" ref="K26">SUMPRODUCT(("DSL"=[1]OUT_PrimaryEnergyCons!$C$4:$C$10000)*1,[1]OUT_PrimaryEnergyCons!I$4:I$10000)</f>
        <v>24.321185697121873</v>
      </c>
      <c r="L26" s="1" cm="1">
        <f t="array" ref="L26">SUMPRODUCT(("DSL"=[1]OUT_PrimaryEnergyCons!$C$4:$C$10000)*1,[1]OUT_PrimaryEnergyCons!J$4:J$10000)</f>
        <v>10.620089104194992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1.2703564201075969E-4</v>
      </c>
      <c r="O26" s="1" cm="1">
        <f t="array" ref="O26">SUMPRODUCT(("DSL"=[1]OUT_PrimaryEnergyCons!$C$4:$C$10000)*1,[1]OUT_PrimaryEnergyCons!M$4:M$10000)</f>
        <v>1.5641341925639167E-4</v>
      </c>
      <c r="P26" s="1" cm="1">
        <f t="array" ref="P26">SUMPRODUCT(("DSL"=[1]OUT_PrimaryEnergyCons!$C$4:$C$10000)*1,[1]OUT_PrimaryEnergyCons!N$4:N$10000)</f>
        <v>1.0758282752857067E-4</v>
      </c>
      <c r="Q26" s="1" cm="1">
        <f t="array" ref="Q26">SUMPRODUCT(("DSL"=[1]OUT_PrimaryEnergyCons!$C$4:$C$10000)*1,[1]OUT_PrimaryEnergyCons!O$4:O$10000)</f>
        <v>2.026301777412996E-4</v>
      </c>
      <c r="S26" s="3"/>
    </row>
    <row r="27" spans="1:19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236</v>
      </c>
      <c r="E27" t="s">
        <v>6</v>
      </c>
      <c r="F27" s="1" cm="1">
        <f t="array" ref="F27">SUMPRODUCT(("GSL"=[1]OUT_PrimaryEnergyCons!$C$4:$C$10000)*1,[1]OUT_PrimaryEnergyCons!D$4:D$10000)</f>
        <v>79.749830931405214</v>
      </c>
      <c r="G27" s="1" cm="1">
        <f t="array" ref="G27">SUMPRODUCT(("GSL"=[1]OUT_PrimaryEnergyCons!$C$4:$C$10000)*1,[1]OUT_PrimaryEnergyCons!E$4:E$10000)</f>
        <v>75.956128291710897</v>
      </c>
      <c r="H27" s="1" cm="1">
        <f t="array" ref="H27">SUMPRODUCT(("GSL"=[1]OUT_PrimaryEnergyCons!$C$4:$C$10000)*1,[1]OUT_PrimaryEnergyCons!F$4:F$10000)</f>
        <v>79.14886870529206</v>
      </c>
      <c r="I27" s="1" cm="1">
        <f t="array" ref="I27">SUMPRODUCT(("GSL"=[1]OUT_PrimaryEnergyCons!$C$4:$C$10000)*1,[1]OUT_PrimaryEnergyCons!G$4:G$10000)</f>
        <v>48.349632476383761</v>
      </c>
      <c r="J27" s="1" cm="1">
        <f t="array" ref="J27">SUMPRODUCT(("GSL"=[1]OUT_PrimaryEnergyCons!$C$4:$C$10000)*1,[1]OUT_PrimaryEnergyCons!H$4:H$10000)</f>
        <v>21.759242982633822</v>
      </c>
      <c r="K27" s="1" cm="1">
        <f t="array" ref="K27">SUMPRODUCT(("GSL"=[1]OUT_PrimaryEnergyCons!$C$4:$C$10000)*1,[1]OUT_PrimaryEnergyCons!I$4:I$10000)</f>
        <v>9.7732411667080683</v>
      </c>
      <c r="L27" s="1" cm="1">
        <f t="array" ref="L27">SUMPRODUCT(("GSL"=[1]OUT_PrimaryEnergyCons!$C$4:$C$10000)*1,[1]OUT_PrimaryEnergyCons!J$4:J$10000)</f>
        <v>2.8719590201748066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0.23663917184644487</v>
      </c>
      <c r="O27" s="1" cm="1">
        <f t="array" ref="O27">SUMPRODUCT(("GSL"=[1]OUT_PrimaryEnergyCons!$C$4:$C$10000)*1,[1]OUT_PrimaryEnergyCons!M$4:M$10000)</f>
        <v>9.8628299667145217E-2</v>
      </c>
      <c r="P27" s="1" cm="1">
        <f t="array" ref="P27">SUMPRODUCT(("GSL"=[1]OUT_PrimaryEnergyCons!$C$4:$C$10000)*1,[1]OUT_PrimaryEnergyCons!N$4:N$10000)</f>
        <v>8.9852580003770319E-2</v>
      </c>
      <c r="Q27" s="1" cm="1">
        <f t="array" ref="Q27">SUMPRODUCT(("GSL"=[1]OUT_PrimaryEnergyCons!$C$4:$C$10000)*1,[1]OUT_PrimaryEnergyCons!O$4:O$10000)</f>
        <v>7.6082011268647179E-2</v>
      </c>
      <c r="S27" s="3"/>
    </row>
    <row r="28" spans="1:19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237</v>
      </c>
      <c r="E28" t="s">
        <v>6</v>
      </c>
      <c r="F28" s="1" cm="1">
        <f t="array" ref="F28">SUMPRODUCT(("KER"=[1]OUT_PrimaryEnergyCons!$C$4:$C$10000)*1,[1]OUT_PrimaryEnergyCons!D$4:D$10000)</f>
        <v>1.1090122495850314</v>
      </c>
      <c r="G28" s="1" cm="1">
        <f t="array" ref="G28">SUMPRODUCT(("KER"=[1]OUT_PrimaryEnergyCons!$C$4:$C$10000)*1,[1]OUT_PrimaryEnergyCons!E$4:E$10000)</f>
        <v>1.4052077836514638</v>
      </c>
      <c r="H28" s="1" cm="1">
        <f t="array" ref="H28">SUMPRODUCT(("KER"=[1]OUT_PrimaryEnergyCons!$C$4:$C$10000)*1,[1]OUT_PrimaryEnergyCons!F$4:F$10000)</f>
        <v>1.8484773766130158</v>
      </c>
      <c r="I28" s="1" cm="1">
        <f t="array" ref="I28">SUMPRODUCT(("KER"=[1]OUT_PrimaryEnergyCons!$C$4:$C$10000)*1,[1]OUT_PrimaryEnergyCons!G$4:G$10000)</f>
        <v>2.5695279913933406</v>
      </c>
      <c r="J28" s="1" cm="1">
        <f t="array" ref="J28">SUMPRODUCT(("KER"=[1]OUT_PrimaryEnergyCons!$C$4:$C$10000)*1,[1]OUT_PrimaryEnergyCons!H$4:H$10000)</f>
        <v>2.3695841968022759</v>
      </c>
      <c r="K28" s="1" cm="1">
        <f t="array" ref="K28">SUMPRODUCT(("KER"=[1]OUT_PrimaryEnergyCons!$C$4:$C$10000)*1,[1]OUT_PrimaryEnergyCons!I$4:I$10000)</f>
        <v>2.1519352390208755</v>
      </c>
      <c r="L28" s="1" cm="1">
        <f t="array" ref="L28">SUMPRODUCT(("KER"=[1]OUT_PrimaryEnergyCons!$C$4:$C$10000)*1,[1]OUT_PrimaryEnergyCons!J$4:J$10000)</f>
        <v>1.930258257802385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1.0961628431093859E-4</v>
      </c>
      <c r="O28" s="1" cm="1">
        <f t="array" ref="O28">SUMPRODUCT(("KER"=[1]OUT_PrimaryEnergyCons!$C$4:$C$10000)*1,[1]OUT_PrimaryEnergyCons!M$4:M$10000)</f>
        <v>1.3958759132242868E-4</v>
      </c>
      <c r="P28" s="1" cm="1">
        <f t="array" ref="P28">SUMPRODUCT(("KER"=[1]OUT_PrimaryEnergyCons!$C$4:$C$10000)*1,[1]OUT_PrimaryEnergyCons!N$4:N$10000)</f>
        <v>9.8167373487328735E-5</v>
      </c>
      <c r="Q28" s="1" cm="1">
        <f t="array" ref="Q28">SUMPRODUCT(("KER"=[1]OUT_PrimaryEnergyCons!$C$4:$C$10000)*1,[1]OUT_PrimaryEnergyCons!O$4:O$10000)</f>
        <v>2.0204196419669343E-4</v>
      </c>
      <c r="S28" s="3"/>
    </row>
    <row r="29" spans="1:19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238</v>
      </c>
      <c r="E29" t="s">
        <v>6</v>
      </c>
      <c r="F29" s="1">
        <f>SUM(F30:F32)</f>
        <v>6.71793001299522</v>
      </c>
      <c r="G29" s="1">
        <f t="shared" ref="G29:K29" si="25">SUM(G30:G32)</f>
        <v>6.7766278020978739</v>
      </c>
      <c r="H29" s="1">
        <f t="shared" si="25"/>
        <v>8.4203632483486643</v>
      </c>
      <c r="I29" s="1">
        <f t="shared" si="25"/>
        <v>12.656011149482126</v>
      </c>
      <c r="J29" s="1">
        <f t="shared" si="25"/>
        <v>24.304112692879109</v>
      </c>
      <c r="K29" s="1">
        <f t="shared" si="25"/>
        <v>43.896671247042477</v>
      </c>
      <c r="L29" s="1">
        <f t="shared" ref="L29:O29" si="26">SUM(L30:L32)</f>
        <v>78.601739209264849</v>
      </c>
      <c r="M29" s="1">
        <f t="shared" si="26"/>
        <v>111.42898935944885</v>
      </c>
      <c r="N29" s="1">
        <f t="shared" si="26"/>
        <v>104.14036806931009</v>
      </c>
      <c r="O29" s="1">
        <f t="shared" si="26"/>
        <v>102.38791854433586</v>
      </c>
      <c r="P29" s="1">
        <f>SUM(P30:P32)</f>
        <v>103.25652988900202</v>
      </c>
      <c r="Q29" s="1">
        <f>SUM(Q30:Q32)</f>
        <v>102.16896295192818</v>
      </c>
      <c r="S29" s="3"/>
    </row>
    <row r="30" spans="1:19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239</v>
      </c>
      <c r="E30" t="s">
        <v>6</v>
      </c>
      <c r="F30" s="1" cm="1">
        <f t="array" ref="F30">SUMPRODUCT(ISNUMBER(SEARCH("IMPBDS",[1]OUT_SyntheticFuels!$C$4:$C$1000))*1,("Var_Fout"=[1]OUT_SyntheticFuels!$B$4:$B$1000)*1,[1]OUT_SyntheticFuels!E$4:E$1000)-F32</f>
        <v>2.2834115356353122</v>
      </c>
      <c r="G30" s="1" cm="1">
        <f t="array" ref="G30">SUMPRODUCT(ISNUMBER(SEARCH("IMPBDS",[1]OUT_SyntheticFuels!$C$4:$C$1000))*1,("Var_Fout"=[1]OUT_SyntheticFuels!$B$4:$B$1000)*1,[1]OUT_SyntheticFuels!F$4:F$1000)-G32</f>
        <v>2.3780054222558098</v>
      </c>
      <c r="H30" s="1" cm="1">
        <f t="array" ref="H30">SUMPRODUCT(ISNUMBER(SEARCH("IMPBDS",[1]OUT_SyntheticFuels!$C$4:$C$1000))*1,("Var_Fout"=[1]OUT_SyntheticFuels!$B$4:$B$1000)*1,[1]OUT_SyntheticFuels!G$4:G$1000)-H32</f>
        <v>4.0205353898865743</v>
      </c>
      <c r="I30" s="1" cm="1">
        <f t="array" ref="I30">SUMPRODUCT(ISNUMBER(SEARCH("IMPBDS",[1]OUT_SyntheticFuels!$C$4:$C$1000))*1,("Var_Fout"=[1]OUT_SyntheticFuels!$B$4:$B$1000)*1,[1]OUT_SyntheticFuels!H$4:H$1000)-I32</f>
        <v>4.5367046054917433</v>
      </c>
      <c r="J30" s="1" cm="1">
        <f t="array" ref="J30">SUMPRODUCT(ISNUMBER(SEARCH("IMPBDS",[1]OUT_SyntheticFuels!$C$4:$C$1000))*1,("Var_Fout"=[1]OUT_SyntheticFuels!$B$4:$B$1000)*1,[1]OUT_SyntheticFuels!I$4:I$1000)-J32</f>
        <v>4.4639096342794602</v>
      </c>
      <c r="K30" s="1" cm="1">
        <f t="array" ref="K30">SUMPRODUCT(ISNUMBER(SEARCH("IMPBDS",[1]OUT_SyntheticFuels!$C$4:$C$1000))*1,("Var_Fout"=[1]OUT_SyntheticFuels!$B$4:$B$1000)*1,[1]OUT_SyntheticFuels!J$4:J$1000)-K32</f>
        <v>4.4630563586402658</v>
      </c>
      <c r="L30" s="1" cm="1">
        <f t="array" ref="L30">SUMPRODUCT(ISNUMBER(SEARCH("IMPBDS",[1]OUT_SyntheticFuels!$C$4:$C$1000))*1,("Var_Fout"=[1]OUT_SyntheticFuels!$B$4:$B$1000)*1,[1]OUT_SyntheticFuels!K$4:K$1000)-L32</f>
        <v>5.37961979854704</v>
      </c>
      <c r="M30" s="1" cm="1">
        <f t="array" ref="M30">SUMPRODUCT(ISNUMBER(SEARCH("IMPBDS",[1]OUT_SyntheticFuels!$C$4:$C$1000))*1,("Var_Fout"=[1]OUT_SyntheticFuels!$B$4:$B$1000)*1,[1]OUT_SyntheticFuels!L$4:L$1000)-M32</f>
        <v>13.89241138432844</v>
      </c>
      <c r="N30" s="1" cm="1">
        <f t="array" ref="N30">SUMPRODUCT(ISNUMBER(SEARCH("IMPBDS",[1]OUT_SyntheticFuels!$C$4:$C$1000))*1,("Var_Fout"=[1]OUT_SyntheticFuels!$B$4:$B$1000)*1,[1]OUT_SyntheticFuels!M$4:M$1000)-N32</f>
        <v>7.0581153553637108</v>
      </c>
      <c r="O30" s="1" cm="1">
        <f t="array" ref="O30">SUMPRODUCT(ISNUMBER(SEARCH("IMPBDS",[1]OUT_SyntheticFuels!$C$4:$C$1000))*1,("Var_Fout"=[1]OUT_SyntheticFuels!$B$4:$B$1000)*1,[1]OUT_SyntheticFuels!N$4:N$1000)-O32</f>
        <v>4.9588245742800581</v>
      </c>
      <c r="P30" s="1" cm="1">
        <f t="array" ref="P30">SUMPRODUCT(ISNUMBER(SEARCH("IMPBDS",[1]OUT_SyntheticFuels!$C$4:$C$1000))*1,("Var_Fout"=[1]OUT_SyntheticFuels!$B$4:$B$1000)*1,[1]OUT_SyntheticFuels!O$4:O$1000)-P32</f>
        <v>4.363319608128208</v>
      </c>
      <c r="Q30" s="1" cm="1">
        <f t="array" ref="Q30">SUMPRODUCT(ISNUMBER(SEARCH("IMPBDS",[1]OUT_SyntheticFuels!$C$4:$C$1000))*1,("Var_Fout"=[1]OUT_SyntheticFuels!$B$4:$B$1000)*1,[1]OUT_SyntheticFuels!P$4:P$1000)-Q32</f>
        <v>1.8590616183138877</v>
      </c>
      <c r="S30" s="3"/>
    </row>
    <row r="31" spans="1:19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240</v>
      </c>
      <c r="E31" t="s">
        <v>6</v>
      </c>
      <c r="F31" s="1" cm="1">
        <f t="array" ref="F31">SUMPRODUCT(ISNUMBER(SEARCH("IMPeth",[1]OUT_SyntheticFuels!$C$4:$C$1000))*1,("Var_Fout"=[1]OUT_SyntheticFuels!$B$4:$B$1000)*1,[1]OUT_SyntheticFuels!E$4:E$1000)</f>
        <v>4.4341502260562278</v>
      </c>
      <c r="G31" s="1" cm="1">
        <f t="array" ref="G31">SUMPRODUCT(ISNUMBER(SEARCH("IMPeth",[1]OUT_SyntheticFuels!$C$4:$C$1000))*1,("Var_Fout"=[1]OUT_SyntheticFuels!$B$4:$B$1000)*1,[1]OUT_SyntheticFuels!F$4:F$1000)</f>
        <v>4.3986150758770552</v>
      </c>
      <c r="H31" s="1" cm="1">
        <f t="array" ref="H31">SUMPRODUCT(ISNUMBER(SEARCH("IMPeth",[1]OUT_SyntheticFuels!$C$4:$C$1000))*1,("Var_Fout"=[1]OUT_SyntheticFuels!$B$4:$B$1000)*1,[1]OUT_SyntheticFuels!G$4:G$1000)</f>
        <v>4.399352852261714</v>
      </c>
      <c r="I31" s="1" cm="1">
        <f t="array" ref="I31">SUMPRODUCT(ISNUMBER(SEARCH("IMPeth",[1]OUT_SyntheticFuels!$C$4:$C$1000))*1,("Var_Fout"=[1]OUT_SyntheticFuels!$B$4:$B$1000)*1,[1]OUT_SyntheticFuels!H$4:H$1000)</f>
        <v>2.8006593586675446</v>
      </c>
      <c r="J31" s="1" cm="1">
        <f t="array" ref="J31">SUMPRODUCT(ISNUMBER(SEARCH("IMPeth",[1]OUT_SyntheticFuels!$C$4:$C$1000))*1,("Var_Fout"=[1]OUT_SyntheticFuels!$B$4:$B$1000)*1,[1]OUT_SyntheticFuels!I$4:I$1000)</f>
        <v>1.3276158496509367</v>
      </c>
      <c r="K31" s="1" cm="1">
        <f t="array" ref="K31">SUMPRODUCT(ISNUMBER(SEARCH("IMPeth",[1]OUT_SyntheticFuels!$C$4:$C$1000))*1,("Var_Fout"=[1]OUT_SyntheticFuels!$B$4:$B$1000)*1,[1]OUT_SyntheticFuels!J$4:J$1000)</f>
        <v>0.58624160643802581</v>
      </c>
      <c r="L31" s="1" cm="1">
        <f t="array" ref="L31">SUMPRODUCT(ISNUMBER(SEARCH("IMPeth",[1]OUT_SyntheticFuels!$C$4:$C$1000))*1,("Var_Fout"=[1]OUT_SyntheticFuels!$B$4:$B$1000)*1,[1]OUT_SyntheticFuels!K$4:K$1000)</f>
        <v>4.5593840381420501</v>
      </c>
      <c r="M31" s="1" cm="1">
        <f t="array" ref="M31">SUMPRODUCT(ISNUMBER(SEARCH("IMPeth",[1]OUT_SyntheticFuels!$C$4:$C$1000))*1,("Var_Fout"=[1]OUT_SyntheticFuels!$B$4:$B$1000)*1,[1]OUT_SyntheticFuels!L$4:L$1000)</f>
        <v>1.9926374527051325</v>
      </c>
      <c r="N31" s="1" cm="1">
        <f t="array" ref="N31">SUMPRODUCT(ISNUMBER(SEARCH("IMPeth",[1]OUT_SyntheticFuels!$C$4:$C$1000))*1,("Var_Fout"=[1]OUT_SyntheticFuels!$B$4:$B$1000)*1,[1]OUT_SyntheticFuels!M$4:M$1000)</f>
        <v>1.719516021026031</v>
      </c>
      <c r="O31" s="1" cm="1">
        <f t="array" ref="O31">SUMPRODUCT(ISNUMBER(SEARCH("IMPeth",[1]OUT_SyntheticFuels!$C$4:$C$1000))*1,("Var_Fout"=[1]OUT_SyntheticFuels!$B$4:$B$1000)*1,[1]OUT_SyntheticFuels!N$4:N$1000)</f>
        <v>1.1723221556873276</v>
      </c>
      <c r="P31" s="1" cm="1">
        <f t="array" ref="P31">SUMPRODUCT(ISNUMBER(SEARCH("IMPeth",[1]OUT_SyntheticFuels!$C$4:$C$1000))*1,("Var_Fout"=[1]OUT_SyntheticFuels!$B$4:$B$1000)*1,[1]OUT_SyntheticFuels!O$4:O$1000)</f>
        <v>1.0693037351312675</v>
      </c>
      <c r="Q31" s="1" cm="1">
        <f t="array" ref="Q31">SUMPRODUCT(ISNUMBER(SEARCH("IMPeth",[1]OUT_SyntheticFuels!$C$4:$C$1000))*1,("Var_Fout"=[1]OUT_SyntheticFuels!$B$4:$B$1000)*1,[1]OUT_SyntheticFuels!P$4:P$1000)</f>
        <v>0.90651537453895548</v>
      </c>
      <c r="S31" s="3"/>
    </row>
    <row r="32" spans="1:19">
      <c r="A32" s="5"/>
      <c r="B32" s="5" t="str">
        <f>B31</f>
        <v>SPS1</v>
      </c>
      <c r="C32" s="5" t="str">
        <f>C31</f>
        <v>CH</v>
      </c>
      <c r="D32" t="s">
        <v>241</v>
      </c>
      <c r="E32" t="s">
        <v>6</v>
      </c>
      <c r="F32" s="1">
        <f>SUM([1]Transport_Aviation_Intl!B$12,[1]Transport!B$28)</f>
        <v>3.6825130367994398E-4</v>
      </c>
      <c r="G32" s="1">
        <f>SUM([1]Transport_Aviation_Intl!C$12,[1]Transport!C$28)</f>
        <v>7.3039650091745103E-6</v>
      </c>
      <c r="H32" s="1">
        <f>SUM([1]Transport_Aviation_Intl!D$12,[1]Transport!D$28)</f>
        <v>4.75006200374729E-4</v>
      </c>
      <c r="I32" s="1">
        <f>SUM([1]Transport_Aviation_Intl!E$12,[1]Transport!E$28)</f>
        <v>5.3186471853228374</v>
      </c>
      <c r="J32" s="1">
        <f>SUM([1]Transport_Aviation_Intl!F$12,[1]Transport!F$28)</f>
        <v>18.512587208948712</v>
      </c>
      <c r="K32" s="1">
        <f>SUM([1]Transport_Aviation_Intl!G$12,[1]Transport!G$28)</f>
        <v>38.847373281964188</v>
      </c>
      <c r="L32" s="1">
        <f>SUM([1]Transport_Aviation_Intl!H$12,[1]Transport!H$28)</f>
        <v>68.662735372575753</v>
      </c>
      <c r="M32" s="1">
        <f>SUM([1]Transport_Aviation_Intl!I$12,[1]Transport!I$28)</f>
        <v>95.543940522415284</v>
      </c>
      <c r="N32" s="1">
        <f>SUM([1]Transport_Aviation_Intl!J$12,[1]Transport!J$28)</f>
        <v>95.362736692920336</v>
      </c>
      <c r="O32" s="1">
        <f>SUM([1]Transport_Aviation_Intl!K$12,[1]Transport!K$28)</f>
        <v>96.256771814368477</v>
      </c>
      <c r="P32" s="1">
        <f>SUM([1]Transport_Aviation_Intl!L$12,[1]Transport!L$28)</f>
        <v>97.823906545742545</v>
      </c>
      <c r="Q32" s="1">
        <f>SUM([1]Transport_Aviation_Intl!M$12,[1]Transport!M$28)</f>
        <v>99.403385959075337</v>
      </c>
      <c r="S32" s="3"/>
    </row>
    <row r="33" spans="1:19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242</v>
      </c>
      <c r="E33" t="s">
        <v>6</v>
      </c>
      <c r="F33" s="1">
        <f t="shared" ref="F33:J33" si="27">SUM(F34:F36)</f>
        <v>6.71793001299522</v>
      </c>
      <c r="G33" s="1">
        <f t="shared" si="27"/>
        <v>6.7766278020978739</v>
      </c>
      <c r="H33" s="1">
        <f t="shared" si="27"/>
        <v>8.4203632483486643</v>
      </c>
      <c r="I33" s="1">
        <f t="shared" si="27"/>
        <v>12.656011149482126</v>
      </c>
      <c r="J33" s="1">
        <f t="shared" si="27"/>
        <v>11.110172669253235</v>
      </c>
      <c r="K33" s="1">
        <f>SUM(K34:K36)</f>
        <v>23.561885174027005</v>
      </c>
      <c r="L33" s="1">
        <f t="shared" ref="L33:O33" si="28">SUM(L34:L36)</f>
        <v>47.783430739717645</v>
      </c>
      <c r="M33" s="1">
        <f t="shared" si="28"/>
        <v>76.034992623827918</v>
      </c>
      <c r="N33" s="1">
        <f t="shared" si="28"/>
        <v>104.14036806931009</v>
      </c>
      <c r="O33" s="1">
        <f t="shared" si="28"/>
        <v>101.67508725238267</v>
      </c>
      <c r="P33" s="1">
        <f>SUM(P34:P36)</f>
        <v>101.68939515762796</v>
      </c>
      <c r="Q33" s="1">
        <f>SUM(Q34:Q36)</f>
        <v>100.58948353859539</v>
      </c>
      <c r="S33" s="3"/>
    </row>
    <row r="34" spans="1:19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243</v>
      </c>
      <c r="E34" t="s">
        <v>6</v>
      </c>
      <c r="F34" s="1">
        <f t="shared" ref="F34:I35" si="29">F30</f>
        <v>2.2834115356353122</v>
      </c>
      <c r="G34" s="1">
        <f t="shared" si="29"/>
        <v>2.3780054222558098</v>
      </c>
      <c r="H34" s="1">
        <f t="shared" si="29"/>
        <v>4.0205353898865743</v>
      </c>
      <c r="I34" s="1">
        <f t="shared" si="29"/>
        <v>4.5367046054917433</v>
      </c>
      <c r="J34" s="1">
        <f>IF(J30-MAX(F30:I30)&lt;0,J30,MAX(F30:I30))</f>
        <v>4.4639096342794602</v>
      </c>
      <c r="K34" s="1">
        <f>IF(K30-MAX(F30:J30)&lt;0,K30,MAX(F30:J30))</f>
        <v>4.4630563586402658</v>
      </c>
      <c r="L34" s="1">
        <f t="shared" ref="L34:O34" si="30">IF(L30-MAX(G30:K30)&lt;0,L30,MAX(G30:K30))</f>
        <v>4.5367046054917433</v>
      </c>
      <c r="M34" s="1">
        <f t="shared" si="30"/>
        <v>5.37961979854704</v>
      </c>
      <c r="N34" s="1">
        <f t="shared" si="30"/>
        <v>7.0581153553637108</v>
      </c>
      <c r="O34" s="1">
        <f t="shared" si="30"/>
        <v>4.9588245742800581</v>
      </c>
      <c r="P34" s="1">
        <f>IF(P30-MAX(K30:O30)&lt;0,P30,MAX(K30:O30))</f>
        <v>4.363319608128208</v>
      </c>
      <c r="Q34" s="1">
        <f>IF(Q30-MAX(L30:P30)&lt;0,Q30,MAX(L30:P30))</f>
        <v>1.8590616183138877</v>
      </c>
      <c r="S34" s="3"/>
    </row>
    <row r="35" spans="1:19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244</v>
      </c>
      <c r="E35" t="s">
        <v>6</v>
      </c>
      <c r="F35" s="1">
        <f t="shared" si="29"/>
        <v>4.4341502260562278</v>
      </c>
      <c r="G35" s="1">
        <f t="shared" si="29"/>
        <v>4.3986150758770552</v>
      </c>
      <c r="H35" s="1">
        <f t="shared" si="29"/>
        <v>4.399352852261714</v>
      </c>
      <c r="I35" s="1">
        <f t="shared" si="29"/>
        <v>2.8006593586675446</v>
      </c>
      <c r="J35" s="1">
        <f>IF(J31-MAX(F31:I31)&lt;0,J31,MAX(F31:I31))</f>
        <v>1.3276158496509367</v>
      </c>
      <c r="K35" s="1">
        <f>IF(K31-MAX(F31:J31)&lt;0,K31,MAX(F31:J31))</f>
        <v>0.58624160643802581</v>
      </c>
      <c r="L35" s="1">
        <f t="shared" ref="L35:O35" si="31">IF(L31-MAX(G31:K31)&lt;0,L31,MAX(G31:K31))</f>
        <v>4.399352852261714</v>
      </c>
      <c r="M35" s="1">
        <f t="shared" si="31"/>
        <v>1.9926374527051325</v>
      </c>
      <c r="N35" s="1">
        <f t="shared" si="31"/>
        <v>1.719516021026031</v>
      </c>
      <c r="O35" s="1">
        <f t="shared" si="31"/>
        <v>1.1723221556873276</v>
      </c>
      <c r="P35" s="1">
        <f>IF(P31-MAX(K31:O31)&lt;0,P31,MAX(K31:O31))</f>
        <v>1.0693037351312675</v>
      </c>
      <c r="Q35" s="1">
        <f>IF(Q31-MAX(L31:P31)&lt;0,Q31,MAX(L31:P31))</f>
        <v>0.90651537453895548</v>
      </c>
      <c r="S35" s="3"/>
    </row>
    <row r="36" spans="1:19">
      <c r="A36" s="5"/>
      <c r="B36" s="5" t="str">
        <f>B35</f>
        <v>SPS1</v>
      </c>
      <c r="C36" s="5" t="str">
        <f>C35</f>
        <v>CH</v>
      </c>
      <c r="D36" t="s">
        <v>245</v>
      </c>
      <c r="E36" t="s">
        <v>6</v>
      </c>
      <c r="F36" s="1">
        <f>SUM([1]Transport!B$28,[1]Transport_Aviation_Intl!B$12)</f>
        <v>3.6825130367994398E-4</v>
      </c>
      <c r="G36" s="1">
        <f>SUM([1]Transport!C$28,[1]Transport_Aviation_Intl!C$12)</f>
        <v>7.3039650091745103E-6</v>
      </c>
      <c r="H36" s="1">
        <f>SUM([1]Transport!D$28,[1]Transport_Aviation_Intl!D$12)</f>
        <v>4.75006200374729E-4</v>
      </c>
      <c r="I36" s="1">
        <f>SUM([1]Transport!E$28,[1]Transport_Aviation_Intl!E$12)</f>
        <v>5.3186471853228374</v>
      </c>
      <c r="J36" s="1">
        <f>IF(J32-MAX(F32:I32)&lt;0,J32,MAX(F32:I32))</f>
        <v>5.3186471853228374</v>
      </c>
      <c r="K36" s="1">
        <f>IF(K32-MAX(G32:J32)&lt;0,K32,MAX(G32:J32))</f>
        <v>18.512587208948712</v>
      </c>
      <c r="L36" s="1">
        <f t="shared" ref="L36:O36" si="32">IF(L32-MAX(H32:K32)&lt;0,L32,MAX(H32:K32))</f>
        <v>38.847373281964188</v>
      </c>
      <c r="M36" s="1">
        <f t="shared" si="32"/>
        <v>68.662735372575753</v>
      </c>
      <c r="N36" s="1">
        <f t="shared" si="32"/>
        <v>95.362736692920336</v>
      </c>
      <c r="O36" s="1">
        <f t="shared" si="32"/>
        <v>95.543940522415284</v>
      </c>
      <c r="P36" s="1">
        <f>IF(P32-MAX(L32:O32)&lt;0,P32,MAX(L32:O32))</f>
        <v>96.256771814368477</v>
      </c>
      <c r="Q36" s="1">
        <f>IF(Q32-MAX(M32:P32)&lt;0,Q32,MAX(M32:P32))</f>
        <v>97.823906545742545</v>
      </c>
      <c r="S36" s="3"/>
    </row>
    <row r="37" spans="1:19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246</v>
      </c>
      <c r="E37" t="s">
        <v>6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13.193940023625874</v>
      </c>
      <c r="K37" s="1">
        <f t="shared" si="33"/>
        <v>20.334786073015476</v>
      </c>
      <c r="L37" s="1">
        <f t="shared" ref="L37:O37" si="34">SUM(L38:L40)</f>
        <v>30.818308469547198</v>
      </c>
      <c r="M37" s="1">
        <f t="shared" si="34"/>
        <v>35.393996735620931</v>
      </c>
      <c r="N37" s="1">
        <f t="shared" si="34"/>
        <v>0</v>
      </c>
      <c r="O37" s="1">
        <f t="shared" si="34"/>
        <v>0.71283129195319361</v>
      </c>
      <c r="P37" s="1">
        <f>SUM(P38:P40)</f>
        <v>1.5671347313740682</v>
      </c>
      <c r="Q37" s="1">
        <f>SUM(Q38:Q40)</f>
        <v>1.5794794133327912</v>
      </c>
      <c r="S37" s="3"/>
    </row>
    <row r="38" spans="1:19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247</v>
      </c>
      <c r="E38" t="s">
        <v>6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0.84291519305529672</v>
      </c>
      <c r="M38" s="1">
        <f t="shared" si="36"/>
        <v>8.5127915857814003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248</v>
      </c>
      <c r="E39" t="s">
        <v>6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0.16003118588033605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>
      <c r="A40" s="5"/>
      <c r="B40" s="5" t="str">
        <f>B39</f>
        <v>SPS1</v>
      </c>
      <c r="C40" s="5" t="str">
        <f>C39</f>
        <v>CH</v>
      </c>
      <c r="D40" t="s">
        <v>249</v>
      </c>
      <c r="E40" t="s">
        <v>6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13.193940023625874</v>
      </c>
      <c r="K40" s="1">
        <f t="shared" si="35"/>
        <v>20.334786073015476</v>
      </c>
      <c r="L40" s="1">
        <f t="shared" ref="L40:O40" si="39">L32-L36</f>
        <v>29.815362090611565</v>
      </c>
      <c r="M40" s="1">
        <f t="shared" si="39"/>
        <v>26.881205149839531</v>
      </c>
      <c r="N40" s="1">
        <f t="shared" si="39"/>
        <v>0</v>
      </c>
      <c r="O40" s="1">
        <f t="shared" si="39"/>
        <v>0.71283129195319361</v>
      </c>
      <c r="P40" s="1">
        <f t="shared" si="37"/>
        <v>1.5671347313740682</v>
      </c>
      <c r="Q40" s="1">
        <f t="shared" si="37"/>
        <v>1.5794794133327912</v>
      </c>
      <c r="S40" s="3"/>
    </row>
    <row r="41" spans="1:19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250</v>
      </c>
      <c r="E41" t="s">
        <v>6</v>
      </c>
      <c r="F41" s="1">
        <f>F42+F45</f>
        <v>116.98550566679128</v>
      </c>
      <c r="G41" s="1">
        <f t="shared" ref="G41:K41" si="41">G42+G45</f>
        <v>107.23650067307841</v>
      </c>
      <c r="H41" s="1">
        <f t="shared" si="41"/>
        <v>113.35369356194616</v>
      </c>
      <c r="I41" s="1">
        <f t="shared" si="41"/>
        <v>110.58993871931605</v>
      </c>
      <c r="J41" s="1">
        <f t="shared" si="41"/>
        <v>98.960052065518354</v>
      </c>
      <c r="K41" s="1">
        <f t="shared" si="41"/>
        <v>100.27010955065424</v>
      </c>
      <c r="L41" s="1">
        <f t="shared" ref="L41:O41" si="42">L42+L45</f>
        <v>87.72917179279807</v>
      </c>
      <c r="M41" s="1">
        <f t="shared" si="42"/>
        <v>43.691200112753307</v>
      </c>
      <c r="N41" s="1">
        <f t="shared" si="42"/>
        <v>33.254674372687134</v>
      </c>
      <c r="O41" s="1">
        <f t="shared" si="42"/>
        <v>34.750244160495768</v>
      </c>
      <c r="P41" s="1">
        <f>P42+P45</f>
        <v>39.5952847802495</v>
      </c>
      <c r="Q41" s="1">
        <f>Q42+Q45</f>
        <v>41.326255765376303</v>
      </c>
      <c r="S41" s="3"/>
    </row>
    <row r="42" spans="1:19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251</v>
      </c>
      <c r="E42" t="s">
        <v>6</v>
      </c>
      <c r="F42" s="1">
        <f>F43+F44</f>
        <v>116.98550566679128</v>
      </c>
      <c r="G42" s="1">
        <f t="shared" ref="G42:K42" si="43">G43+G44</f>
        <v>106.72000043204221</v>
      </c>
      <c r="H42" s="1">
        <f t="shared" si="43"/>
        <v>112.18655208137299</v>
      </c>
      <c r="I42" s="1">
        <f t="shared" si="43"/>
        <v>106.22296987645797</v>
      </c>
      <c r="J42" s="1">
        <f t="shared" si="43"/>
        <v>93.029763722033209</v>
      </c>
      <c r="K42" s="1">
        <f t="shared" si="43"/>
        <v>92.041931456262859</v>
      </c>
      <c r="L42" s="1">
        <f t="shared" ref="L42:O42" si="44">L43+L44</f>
        <v>76.124819156133768</v>
      </c>
      <c r="M42" s="1">
        <f t="shared" si="44"/>
        <v>27.126270948745812</v>
      </c>
      <c r="N42" s="1">
        <f t="shared" si="44"/>
        <v>9.4011795070468658</v>
      </c>
      <c r="O42" s="1">
        <f t="shared" si="44"/>
        <v>2.3209361638147086</v>
      </c>
      <c r="P42" s="1">
        <f>P43+P44</f>
        <v>1.510718447213026</v>
      </c>
      <c r="Q42" s="1">
        <f>Q43+Q44</f>
        <v>1.7799001191634509E-3</v>
      </c>
      <c r="S42" s="3"/>
    </row>
    <row r="43" spans="1:19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252</v>
      </c>
      <c r="E43" t="s">
        <v>6</v>
      </c>
      <c r="F43" s="1" cm="1">
        <f t="array" ref="F43">SUMPRODUCT(("NGA"=[1]OUT_PrimaryEnergyCons!$C$4:$C$10000)*1,[1]OUT_PrimaryEnergyCons!D$4:D$10000)</f>
        <v>116.98550566679128</v>
      </c>
      <c r="G43" s="1" cm="1">
        <f t="array" ref="G43">SUMPRODUCT(("NGA"=[1]OUT_PrimaryEnergyCons!$C$4:$C$10000)*1,[1]OUT_PrimaryEnergyCons!E$4:E$10000)</f>
        <v>106.72000043204221</v>
      </c>
      <c r="H43" s="1" cm="1">
        <f t="array" ref="H43">SUMPRODUCT(("NGA"=[1]OUT_PrimaryEnergyCons!$C$4:$C$10000)*1,[1]OUT_PrimaryEnergyCons!F$4:F$10000)</f>
        <v>112.18655208137299</v>
      </c>
      <c r="I43" s="1" cm="1">
        <f t="array" ref="I43">SUMPRODUCT(("NGA"=[1]OUT_PrimaryEnergyCons!$C$4:$C$10000)*1,[1]OUT_PrimaryEnergyCons!G$4:G$10000)</f>
        <v>106.222825047607</v>
      </c>
      <c r="J43" s="1" cm="1">
        <f t="array" ref="J43">SUMPRODUCT(("NGA"=[1]OUT_PrimaryEnergyCons!$C$4:$C$10000)*1,[1]OUT_PrimaryEnergyCons!H$4:H$10000)</f>
        <v>93.029175809459034</v>
      </c>
      <c r="K43" s="1" cm="1">
        <f t="array" ref="K43">SUMPRODUCT(("NGA"=[1]OUT_PrimaryEnergyCons!$C$4:$C$10000)*1,[1]OUT_PrimaryEnergyCons!I$4:I$10000)</f>
        <v>92.041547441327609</v>
      </c>
      <c r="L43" s="1" cm="1">
        <f t="array" ref="L43">SUMPRODUCT(("NGA"=[1]OUT_PrimaryEnergyCons!$C$4:$C$10000)*1,[1]OUT_PrimaryEnergyCons!J$4:J$10000)</f>
        <v>76.124558134935953</v>
      </c>
      <c r="M43" s="1" cm="1">
        <f t="array" ref="M43">SUMPRODUCT(("NGA"=[1]OUT_PrimaryEnergyCons!$C$4:$C$10000)*1,[1]OUT_PrimaryEnergyCons!K$4:K$10000)</f>
        <v>27.126058361783006</v>
      </c>
      <c r="N43" s="1" cm="1">
        <f t="array" ref="N43">SUMPRODUCT(("NGA"=[1]OUT_PrimaryEnergyCons!$C$4:$C$10000)*1,[1]OUT_PrimaryEnergyCons!L$4:L$10000)</f>
        <v>9.4008931650676359</v>
      </c>
      <c r="O43" s="1" cm="1">
        <f t="array" ref="O43">SUMPRODUCT(("NGA"=[1]OUT_PrimaryEnergyCons!$C$4:$C$10000)*1,[1]OUT_PrimaryEnergyCons!M$4:M$10000)</f>
        <v>2.3194046502657915</v>
      </c>
      <c r="P43" s="1" cm="1">
        <f t="array" ref="P43">SUMPRODUCT(("NGA"=[1]OUT_PrimaryEnergyCons!$C$4:$C$10000)*1,[1]OUT_PrimaryEnergyCons!N$4:N$10000)</f>
        <v>1.509578011276429</v>
      </c>
      <c r="Q43" s="1" cm="1">
        <f t="array" ref="Q43">SUMPRODUCT(("NGA"=[1]OUT_PrimaryEnergyCons!$C$4:$C$10000)*1,[1]OUT_PrimaryEnergyCons!O$4:O$10000)</f>
        <v>6.5144544926358365E-4</v>
      </c>
      <c r="S43" s="3"/>
    </row>
    <row r="44" spans="1:19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253</v>
      </c>
      <c r="E44" t="s">
        <v>6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1.4482885096026547E-4</v>
      </c>
      <c r="J44" s="1" cm="1">
        <f t="array" ref="J44">SUMPRODUCT(("LNGA"=[1]OUT_PrimaryEnergyCons!$C$4:$C$10000)*1,[1]OUT_PrimaryEnergyCons!H$4:H$10000)</f>
        <v>5.8791257417401216E-4</v>
      </c>
      <c r="K44" s="1" cm="1">
        <f t="array" ref="K44">SUMPRODUCT(("LNGA"=[1]OUT_PrimaryEnergyCons!$C$4:$C$10000)*1,[1]OUT_PrimaryEnergyCons!I$4:I$10000)</f>
        <v>3.8401493524543168E-4</v>
      </c>
      <c r="L44" s="1" cm="1">
        <f t="array" ref="L44">SUMPRODUCT(("LNGA"=[1]OUT_PrimaryEnergyCons!$C$4:$C$10000)*1,[1]OUT_PrimaryEnergyCons!J$4:J$10000)</f>
        <v>2.6102119781563031E-4</v>
      </c>
      <c r="M44" s="1" cm="1">
        <f t="array" ref="M44">SUMPRODUCT(("LNGA"=[1]OUT_PrimaryEnergyCons!$C$4:$C$10000)*1,[1]OUT_PrimaryEnergyCons!K$4:K$10000)</f>
        <v>2.1258696280755871E-4</v>
      </c>
      <c r="N44" s="1" cm="1">
        <f t="array" ref="N44">SUMPRODUCT(("LNGA"=[1]OUT_PrimaryEnergyCons!$C$4:$C$10000)*1,[1]OUT_PrimaryEnergyCons!L$4:L$10000)</f>
        <v>2.8634197923050491E-4</v>
      </c>
      <c r="O44" s="1" cm="1">
        <f t="array" ref="O44">SUMPRODUCT(("LNGA"=[1]OUT_PrimaryEnergyCons!$C$4:$C$10000)*1,[1]OUT_PrimaryEnergyCons!M$4:M$10000)</f>
        <v>1.5315135489171886E-3</v>
      </c>
      <c r="P44" s="1" cm="1">
        <f t="array" ref="P44">SUMPRODUCT(("LNGA"=[1]OUT_PrimaryEnergyCons!$C$4:$C$10000)*1,[1]OUT_PrimaryEnergyCons!N$4:N$10000)</f>
        <v>1.1404359365970338E-3</v>
      </c>
      <c r="Q44" s="1" cm="1">
        <f t="array" ref="Q44">SUMPRODUCT(("LNGA"=[1]OUT_PrimaryEnergyCons!$C$4:$C$10000)*1,[1]OUT_PrimaryEnergyCons!O$4:O$10000)</f>
        <v>1.1284546698998672E-3</v>
      </c>
      <c r="S44" s="3"/>
    </row>
    <row r="45" spans="1:19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254</v>
      </c>
      <c r="E45" t="s">
        <v>6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0.51650024103619918</v>
      </c>
      <c r="H45" s="1" cm="1">
        <f t="array" ref="H45">SUMPRODUCT(("BIO"=[1]OUT_PrimaryEnergyCons!$C$4:$C$10000)*1+("LBIO"=[1]OUT_PrimaryEnergyCons!$C$4:$C$10000)*1,[1]OUT_PrimaryEnergyCons!F$4:F$10000)</f>
        <v>1.1671414805731637</v>
      </c>
      <c r="I45" s="1" cm="1">
        <f t="array" ref="I45">SUMPRODUCT(("BIO"=[1]OUT_PrimaryEnergyCons!$C$4:$C$10000)*1+("LBIO"=[1]OUT_PrimaryEnergyCons!$C$4:$C$10000)*1,[1]OUT_PrimaryEnergyCons!G$4:G$10000)</f>
        <v>4.3669688428580899</v>
      </c>
      <c r="J45" s="1" cm="1">
        <f t="array" ref="J45">SUMPRODUCT(("BIO"=[1]OUT_PrimaryEnergyCons!$C$4:$C$10000)*1+("LBIO"=[1]OUT_PrimaryEnergyCons!$C$4:$C$10000)*1,[1]OUT_PrimaryEnergyCons!H$4:H$10000)</f>
        <v>5.9302883434851479</v>
      </c>
      <c r="K45" s="1" cm="1">
        <f t="array" ref="K45">SUMPRODUCT(("BIO"=[1]OUT_PrimaryEnergyCons!$C$4:$C$10000)*1+("LBIO"=[1]OUT_PrimaryEnergyCons!$C$4:$C$10000)*1,[1]OUT_PrimaryEnergyCons!I$4:I$10000)</f>
        <v>8.228178094391378</v>
      </c>
      <c r="L45" s="1" cm="1">
        <f t="array" ref="L45">SUMPRODUCT(("BIO"=[1]OUT_PrimaryEnergyCons!$C$4:$C$10000)*1+("LBIO"=[1]OUT_PrimaryEnergyCons!$C$4:$C$10000)*1,[1]OUT_PrimaryEnergyCons!J$4:J$10000)</f>
        <v>11.604352636664304</v>
      </c>
      <c r="M45" s="1" cm="1">
        <f t="array" ref="M45">SUMPRODUCT(("BIO"=[1]OUT_PrimaryEnergyCons!$C$4:$C$10000)*1+("LBIO"=[1]OUT_PrimaryEnergyCons!$C$4:$C$10000)*1,[1]OUT_PrimaryEnergyCons!K$4:K$10000)</f>
        <v>16.564929164007491</v>
      </c>
      <c r="N45" s="1" cm="1">
        <f t="array" ref="N45">SUMPRODUCT(("BIO"=[1]OUT_PrimaryEnergyCons!$C$4:$C$10000)*1+("LBIO"=[1]OUT_PrimaryEnergyCons!$C$4:$C$10000)*1,[1]OUT_PrimaryEnergyCons!L$4:L$10000)</f>
        <v>23.853494865640265</v>
      </c>
      <c r="O45" s="1" cm="1">
        <f t="array" ref="O45">SUMPRODUCT(("BIO"=[1]OUT_PrimaryEnergyCons!$C$4:$C$10000)*1+("LBIO"=[1]OUT_PrimaryEnergyCons!$C$4:$C$10000)*1,[1]OUT_PrimaryEnergyCons!M$4:M$10000)</f>
        <v>32.429307996681061</v>
      </c>
      <c r="P45" s="1" cm="1">
        <f t="array" ref="P45">SUMPRODUCT(("BIO"=[1]OUT_PrimaryEnergyCons!$C$4:$C$10000)*1+("LBIO"=[1]OUT_PrimaryEnergyCons!$C$4:$C$10000)*1,[1]OUT_PrimaryEnergyCons!N$4:N$10000)</f>
        <v>38.084566333036477</v>
      </c>
      <c r="Q45" s="1" cm="1">
        <f t="array" ref="Q45">SUMPRODUCT(("BIO"=[1]OUT_PrimaryEnergyCons!$C$4:$C$10000)*1+("LBIO"=[1]OUT_PrimaryEnergyCons!$C$4:$C$10000)*1,[1]OUT_PrimaryEnergyCons!O$4:O$10000)</f>
        <v>41.324475865257142</v>
      </c>
      <c r="S45" s="3"/>
    </row>
    <row r="46" spans="1:19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255</v>
      </c>
      <c r="E46" t="s">
        <v>6</v>
      </c>
      <c r="F46" s="1">
        <f t="shared" ref="F46:O46" si="46">F47</f>
        <v>0</v>
      </c>
      <c r="G46" s="1">
        <f t="shared" si="46"/>
        <v>0.51650024103619918</v>
      </c>
      <c r="H46" s="1">
        <f t="shared" si="46"/>
        <v>1.1671414805731637</v>
      </c>
      <c r="I46" s="1">
        <f t="shared" si="46"/>
        <v>4.3669688428580899</v>
      </c>
      <c r="J46" s="1">
        <f t="shared" si="46"/>
        <v>4.3669688428580899</v>
      </c>
      <c r="K46" s="1">
        <f t="shared" si="46"/>
        <v>5.9302883434851479</v>
      </c>
      <c r="L46" s="1">
        <f t="shared" si="46"/>
        <v>8.228178094391378</v>
      </c>
      <c r="M46" s="1">
        <f t="shared" si="46"/>
        <v>11.604352636664304</v>
      </c>
      <c r="N46" s="1">
        <f t="shared" si="46"/>
        <v>16.564929164007491</v>
      </c>
      <c r="O46" s="1">
        <f t="shared" si="46"/>
        <v>23.853494865640265</v>
      </c>
      <c r="P46" s="1">
        <f>P47</f>
        <v>32.429307996681061</v>
      </c>
      <c r="Q46" s="1">
        <f>Q47</f>
        <v>38.084566333036477</v>
      </c>
      <c r="S46" s="3"/>
    </row>
    <row r="47" spans="1:19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256</v>
      </c>
      <c r="E47" t="s">
        <v>6</v>
      </c>
      <c r="F47" s="1">
        <f>F45</f>
        <v>0</v>
      </c>
      <c r="G47" s="1">
        <f>G45</f>
        <v>0.51650024103619918</v>
      </c>
      <c r="H47" s="1">
        <f>H45</f>
        <v>1.1671414805731637</v>
      </c>
      <c r="I47" s="1">
        <f>I45</f>
        <v>4.3669688428580899</v>
      </c>
      <c r="J47" s="1">
        <f>IF(J45-MAX(F45:I45)&lt;0,J45,MAX(F45:I45))</f>
        <v>4.3669688428580899</v>
      </c>
      <c r="K47" s="1">
        <f>IF(K45-MAX(G45:J45)&lt;0,K45,MAX(G45:J45))</f>
        <v>5.9302883434851479</v>
      </c>
      <c r="L47" s="1">
        <f t="shared" ref="L47:O47" si="47">IF(L45-MAX(H45:K45)&lt;0,L45,MAX(H45:K45))</f>
        <v>8.228178094391378</v>
      </c>
      <c r="M47" s="1">
        <f t="shared" si="47"/>
        <v>11.604352636664304</v>
      </c>
      <c r="N47" s="1">
        <f t="shared" si="47"/>
        <v>16.564929164007491</v>
      </c>
      <c r="O47" s="1">
        <f t="shared" si="47"/>
        <v>23.853494865640265</v>
      </c>
      <c r="P47" s="1">
        <f>IF(P45-MAX(L45:O45)&lt;0,P45,MAX(L45:O45))</f>
        <v>32.429307996681061</v>
      </c>
      <c r="Q47" s="1">
        <f>IF(Q45-MAX(M45:P45)&lt;0,Q45,MAX(M45:P45))</f>
        <v>38.084566333036477</v>
      </c>
      <c r="S47" s="3"/>
    </row>
    <row r="48" spans="1:19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257</v>
      </c>
      <c r="E48" t="s">
        <v>6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1.5633195006270579</v>
      </c>
      <c r="K48" s="1">
        <f t="shared" si="48"/>
        <v>2.2978897509062302</v>
      </c>
      <c r="L48" s="1">
        <f t="shared" si="48"/>
        <v>3.3761745422729259</v>
      </c>
      <c r="M48" s="1">
        <f t="shared" si="48"/>
        <v>4.9605765273431874</v>
      </c>
      <c r="N48" s="1">
        <f t="shared" si="48"/>
        <v>7.2885657016327734</v>
      </c>
      <c r="O48" s="1">
        <f t="shared" si="48"/>
        <v>8.5758131310407961</v>
      </c>
      <c r="P48" s="1">
        <f>P49</f>
        <v>5.6552583363554163</v>
      </c>
      <c r="Q48" s="1">
        <f>Q49</f>
        <v>3.2399095322206648</v>
      </c>
      <c r="S48" s="3"/>
    </row>
    <row r="49" spans="1:19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258</v>
      </c>
      <c r="E49" t="s">
        <v>6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1.5633195006270579</v>
      </c>
      <c r="K49" s="1">
        <f>K45-K47</f>
        <v>2.2978897509062302</v>
      </c>
      <c r="L49" s="1">
        <f t="shared" ref="L49:O49" si="52">L45-L47</f>
        <v>3.3761745422729259</v>
      </c>
      <c r="M49" s="1">
        <f t="shared" si="52"/>
        <v>4.9605765273431874</v>
      </c>
      <c r="N49" s="1">
        <f t="shared" si="52"/>
        <v>7.2885657016327734</v>
      </c>
      <c r="O49" s="1">
        <f t="shared" si="52"/>
        <v>8.5758131310407961</v>
      </c>
      <c r="P49" s="1">
        <f>P45-P47</f>
        <v>5.6552583363554163</v>
      </c>
      <c r="Q49" s="1">
        <f>Q45-Q47</f>
        <v>3.2399095322206648</v>
      </c>
      <c r="S49" s="3"/>
    </row>
    <row r="50" spans="1:19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259</v>
      </c>
      <c r="E50" t="s">
        <v>6</v>
      </c>
      <c r="F50" s="1" cm="1">
        <f t="array" ref="F50">SUMPRODUCT(("urn"=[1]OUT_PrimaryEnergyCons!$C$4:$C$10000)*1,[1]OUT_PrimaryEnergyCons!D$4:D$10000)</f>
        <v>250.94818035658054</v>
      </c>
      <c r="G50" s="1" cm="1">
        <f t="array" ref="G50">SUMPRODUCT(("urn"=[1]OUT_PrimaryEnergyCons!$C$4:$C$10000)*1,[1]OUT_PrimaryEnergyCons!E$4:E$10000)</f>
        <v>254.3925393022536</v>
      </c>
      <c r="H50" s="1" cm="1">
        <f t="array" ref="H50">SUMPRODUCT(("urn"=[1]OUT_PrimaryEnergyCons!$C$4:$C$10000)*1,[1]OUT_PrimaryEnergyCons!F$4:F$10000)</f>
        <v>224.18691654461463</v>
      </c>
      <c r="I50" s="1" cm="1">
        <f t="array" ref="I50">SUMPRODUCT(("urn"=[1]OUT_PrimaryEnergyCons!$C$4:$C$10000)*1,[1]OUT_PrimaryEnergyCons!G$4:G$10000)</f>
        <v>221.53743643626373</v>
      </c>
      <c r="J50" s="1" cm="1">
        <f t="array" ref="J50">SUMPRODUCT(("urn"=[1]OUT_PrimaryEnergyCons!$C$4:$C$10000)*1,[1]OUT_PrimaryEnergyCons!H$4:H$10000)</f>
        <v>190.49803017823328</v>
      </c>
      <c r="K50" s="1" cm="1">
        <f t="array" ref="K50">SUMPRODUCT(("urn"=[1]OUT_PrimaryEnergyCons!$C$4:$C$10000)*1,[1]OUT_PrimaryEnergyCons!I$4:I$10000)</f>
        <v>100.03575474187697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48.952719052288636</v>
      </c>
      <c r="O50" s="1" cm="1">
        <f t="array" ref="O50">SUMPRODUCT(("urn"=[1]OUT_PrimaryEnergyCons!$C$4:$C$10000)*1,[1]OUT_PrimaryEnergyCons!M$4:M$10000)</f>
        <v>182.45295855904894</v>
      </c>
      <c r="P50" s="1" cm="1">
        <f t="array" ref="P50">SUMPRODUCT(("urn"=[1]OUT_PrimaryEnergyCons!$C$4:$C$10000)*1,[1]OUT_PrimaryEnergyCons!N$4:N$10000)</f>
        <v>182.4530143338167</v>
      </c>
      <c r="Q50" s="1" cm="1">
        <f t="array" ref="Q50">SUMPRODUCT(("urn"=[1]OUT_PrimaryEnergyCons!$C$4:$C$10000)*1,[1]OUT_PrimaryEnergyCons!O$4:O$10000)</f>
        <v>182.45308795171343</v>
      </c>
      <c r="S50" s="3"/>
    </row>
    <row r="51" spans="1:19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260</v>
      </c>
      <c r="E51" t="s">
        <v>6</v>
      </c>
      <c r="F51" s="1">
        <f>SUM(F52:F55)</f>
        <v>97.160002783774857</v>
      </c>
      <c r="G51" s="1">
        <f t="shared" ref="G51:K51" si="53">SUM(G52:G55)</f>
        <v>50.273823690789385</v>
      </c>
      <c r="H51" s="1">
        <f t="shared" si="53"/>
        <v>50.451811313396135</v>
      </c>
      <c r="I51" s="1">
        <f t="shared" si="53"/>
        <v>45.766090574290345</v>
      </c>
      <c r="J51" s="1">
        <f t="shared" si="53"/>
        <v>42.088441273791148</v>
      </c>
      <c r="K51" s="1">
        <f t="shared" si="53"/>
        <v>55.169037094308614</v>
      </c>
      <c r="L51" s="1">
        <f t="shared" ref="L51:O51" si="54">SUM(L52:L55)</f>
        <v>65.544286578828192</v>
      </c>
      <c r="M51" s="1">
        <f t="shared" si="54"/>
        <v>69.213783773654512</v>
      </c>
      <c r="N51" s="1">
        <f t="shared" si="54"/>
        <v>69.206316642630725</v>
      </c>
      <c r="O51" s="1">
        <f t="shared" si="54"/>
        <v>50.946743787797132</v>
      </c>
      <c r="P51" s="1">
        <f>SUM(P52:P55)</f>
        <v>49.221375110950312</v>
      </c>
      <c r="Q51" s="1">
        <f>SUM(Q52:Q55)</f>
        <v>46.724418846172661</v>
      </c>
      <c r="S51" s="3"/>
    </row>
    <row r="52" spans="1:19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261</v>
      </c>
      <c r="E52" t="s">
        <v>6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15.013806352050594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6.2335424668030909E-3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3.6701635726440461E-3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5.4788443995397625E-3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1.5939514797894275E-3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2.3190467500635633E-3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4.0614762458692638E-3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4.0086906503079799E-3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5.2232336038833139E-3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7.0575687058811711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6.8662556124864746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6.4938284240838522</v>
      </c>
      <c r="S52" s="3"/>
    </row>
    <row r="53" spans="1:19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262</v>
      </c>
      <c r="E53" t="s">
        <v>6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28.948621858092579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21.296135513049567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26.514806306141974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15.408693228503012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23.82716222684596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29.973656007684788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38.588198605735556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50.395044840219356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49.800165062555585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43.35671027496965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42.353818194570088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40.228023090660287</v>
      </c>
      <c r="S53" s="3"/>
    </row>
    <row r="54" spans="1:19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263</v>
      </c>
      <c r="E54" t="s">
        <v>6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46.398476290130859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28.971303680737535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23.933199888135011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30.351856691073632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18.25960070519994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25.192966494321151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26.951923163476156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18.814626119579017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19.400842505487123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0.53237188503541077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1.2129067864552702E-3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2.420694036755819E-3</v>
      </c>
      <c r="S54" s="3"/>
    </row>
    <row r="55" spans="1:19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264</v>
      </c>
      <c r="E55" t="s">
        <v>6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6.7990982835008191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1.5095453548737362E-4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1.3495554650465408E-4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6.1810314162111737E-5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8.4390265458665802E-5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9.5545552608144107E-5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1.0333337062320004E-4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1.0412320582632798E-4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8.5840984130899662E-5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9.2921910897992058E-5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8.8397107290708816E-5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1.4663739176172023E-4</v>
      </c>
      <c r="S55" s="3"/>
    </row>
    <row r="56" spans="1:19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265</v>
      </c>
      <c r="E56" t="s">
        <v>6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5.7697484038498956</v>
      </c>
      <c r="L56" s="1" cm="1">
        <f t="array" ref="L56">SUMPRODUCT(("h2"=[1]OUT_PrimaryEnergyCons!$C$4:$C$10000)*1,[1]OUT_PrimaryEnergyCons!J$4:J$10000)</f>
        <v>9.4274180860382835</v>
      </c>
      <c r="M56" s="1" cm="1">
        <f t="array" ref="M56">SUMPRODUCT(("h2"=[1]OUT_PrimaryEnergyCons!$C$4:$C$10000)*1,[1]OUT_PrimaryEnergyCons!K$4:K$10000)</f>
        <v>11.026744360181043</v>
      </c>
      <c r="N56" s="1" cm="1">
        <f t="array" ref="N56">SUMPRODUCT(("h2"=[1]OUT_PrimaryEnergyCons!$C$4:$C$10000)*1,[1]OUT_PrimaryEnergyCons!L$4:L$10000)</f>
        <v>7.7870305385512522</v>
      </c>
      <c r="O56" s="1" cm="1">
        <f t="array" ref="O56">SUMPRODUCT(("h2"=[1]OUT_PrimaryEnergyCons!$C$4:$C$10000)*1,[1]OUT_PrimaryEnergyCons!M$4:M$10000)</f>
        <v>5.3919410660795126</v>
      </c>
      <c r="P56" s="1" cm="1">
        <f t="array" ref="P56">SUMPRODUCT(("h2"=[1]OUT_PrimaryEnergyCons!$C$4:$C$10000)*1,[1]OUT_PrimaryEnergyCons!N$4:N$10000)</f>
        <v>5.3863929384307729</v>
      </c>
      <c r="Q56" s="1" cm="1">
        <f t="array" ref="Q56">SUMPRODUCT(("h2"=[1]OUT_PrimaryEnergyCons!$C$4:$C$10000)*1,[1]OUT_PrimaryEnergyCons!O$4:O$10000)</f>
        <v>5.1850845881928747</v>
      </c>
      <c r="S56" s="3"/>
    </row>
    <row r="57" spans="1:19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9</v>
      </c>
      <c r="E57" s="2" t="s">
        <v>6</v>
      </c>
      <c r="F57" s="3">
        <f>F58</f>
        <v>117.17000363283199</v>
      </c>
      <c r="G57" s="3">
        <f t="shared" ref="G57:O57" si="58">G58</f>
        <v>35.658272417913672</v>
      </c>
      <c r="H57" s="3">
        <f t="shared" si="58"/>
        <v>64.430601372404467</v>
      </c>
      <c r="I57" s="3">
        <f t="shared" si="58"/>
        <v>69.52138956532508</v>
      </c>
      <c r="J57" s="3">
        <f t="shared" si="58"/>
        <v>49.232446235311762</v>
      </c>
      <c r="K57" s="3">
        <f t="shared" si="58"/>
        <v>35.614098667331859</v>
      </c>
      <c r="L57" s="3">
        <f t="shared" si="58"/>
        <v>19.061862629406381</v>
      </c>
      <c r="M57" s="3">
        <f t="shared" si="58"/>
        <v>13.720988953173388</v>
      </c>
      <c r="N57" s="3">
        <f t="shared" si="58"/>
        <v>20.620835411484126</v>
      </c>
      <c r="O57" s="3">
        <f t="shared" si="58"/>
        <v>38.473268374536978</v>
      </c>
      <c r="P57" s="3">
        <f>P58</f>
        <v>38.546188859163649</v>
      </c>
      <c r="Q57" s="3">
        <f>Q58</f>
        <v>39.019686918892809</v>
      </c>
      <c r="R57" s="1"/>
      <c r="S57" s="3"/>
    </row>
    <row r="58" spans="1:19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266</v>
      </c>
      <c r="E58" t="str">
        <f>E57</f>
        <v>PJ/yr.</v>
      </c>
      <c r="F58" s="1">
        <f>SUM(F59:F62)</f>
        <v>117.17000363283199</v>
      </c>
      <c r="G58" s="1">
        <f t="shared" ref="G58:K58" si="59">SUM(G59:G62)</f>
        <v>35.658272417913672</v>
      </c>
      <c r="H58" s="1">
        <f t="shared" si="59"/>
        <v>64.430601372404467</v>
      </c>
      <c r="I58" s="1">
        <f t="shared" si="59"/>
        <v>69.52138956532508</v>
      </c>
      <c r="J58" s="1">
        <f t="shared" si="59"/>
        <v>49.232446235311762</v>
      </c>
      <c r="K58" s="1">
        <f t="shared" si="59"/>
        <v>35.614098667331859</v>
      </c>
      <c r="L58" s="1">
        <f t="shared" ref="L58:O58" si="60">SUM(L59:L62)</f>
        <v>19.061862629406381</v>
      </c>
      <c r="M58" s="1">
        <f t="shared" si="60"/>
        <v>13.720988953173388</v>
      </c>
      <c r="N58" s="1">
        <f t="shared" si="60"/>
        <v>20.620835411484126</v>
      </c>
      <c r="O58" s="1">
        <f t="shared" si="60"/>
        <v>38.473268374536978</v>
      </c>
      <c r="P58" s="1">
        <f>SUM(P59:P62)</f>
        <v>38.546188859163649</v>
      </c>
      <c r="Q58" s="1">
        <f>SUM(Q59:Q62)</f>
        <v>39.019686918892809</v>
      </c>
      <c r="S58" s="3"/>
    </row>
    <row r="59" spans="1:19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267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6.2295561628723659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2.2464659764930396E-4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2.842644883317393E-4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7.1740055280899962E-5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1.0277525873390117E-4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9.2342268031131474E-5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7.2227609772002028E-5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6.4205585658112013E-5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3.8333619348647787E-5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4.8520773331338192E-5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4.6802046745725838E-5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7.8441765153252935E-5</v>
      </c>
      <c r="S59" s="3"/>
    </row>
    <row r="60" spans="1:19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268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12.753359326098124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1.6560177053840601E-4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1.682267620116415E-4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1.5549688347023884E-4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2.1087734639463384E-4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1.2328760743822665E-4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9.354416419687231E-5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1.1561922363380376E-4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1.0731868894161372E-4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1.6608575970293872E-4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1.5867213270781205E-4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3.3566670160011598E-4</v>
      </c>
      <c r="S60" s="3"/>
    </row>
    <row r="61" spans="1:19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269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26.492980019409185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1.2418498066395605E-4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1.4081242967382897E-4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2.5479834780061018E-4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2.8622159500662223E-4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1.7654985631268896E-4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1.1839761300460235E-4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9.3272093616108447E-5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6.2183311770203442E-5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1.1824585244327741E-4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1.1916074171139778E-4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2.6575529718914483E-4</v>
      </c>
      <c r="S61" s="3"/>
    </row>
    <row r="62" spans="1:19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270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71.694108124452313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35.657757984564817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64.430008068724447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69.520907530038528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49.231846361111629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35.613706487600076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19.061578460019408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13.720715856270479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20.620627575864066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38.472935522151502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38.545864224242486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39.019007055128867</v>
      </c>
      <c r="S62" s="3"/>
    </row>
    <row r="63" spans="1:19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11</v>
      </c>
      <c r="E63" s="2" t="s">
        <v>6</v>
      </c>
      <c r="F63" s="3">
        <f>SUM(F64,F66,F70,F82,F130,F151,F159,F161,F169,F173,F167)</f>
        <v>250.82705034020793</v>
      </c>
      <c r="G63" s="3">
        <f t="shared" ref="G63:K63" si="65">SUM(G64,G66,G74,G82,G130,G151,G159,G161,G169,G173,G167)</f>
        <v>229.64105190934865</v>
      </c>
      <c r="H63" s="3">
        <f t="shared" si="65"/>
        <v>255.11453827253192</v>
      </c>
      <c r="I63" s="3">
        <f t="shared" si="65"/>
        <v>290.58141676439095</v>
      </c>
      <c r="J63" s="3">
        <f t="shared" si="65"/>
        <v>307.4712005722788</v>
      </c>
      <c r="K63" s="3">
        <f t="shared" si="65"/>
        <v>289.65395244931767</v>
      </c>
      <c r="L63" s="3">
        <f t="shared" ref="L63:O63" si="66">SUM(L64,L66,L74,L82,L130,L151,L159,L161,L169,L173,L167)</f>
        <v>270.09422177597952</v>
      </c>
      <c r="M63" s="3">
        <f t="shared" si="66"/>
        <v>280.24317187661916</v>
      </c>
      <c r="N63" s="3">
        <f t="shared" si="66"/>
        <v>299.93264888164782</v>
      </c>
      <c r="O63" s="3">
        <f t="shared" si="66"/>
        <v>349.23144497955889</v>
      </c>
      <c r="P63" s="3">
        <f>SUM(P64,P66,P74,P82,P130,P151,P159,P161,P169,P173,P167)</f>
        <v>350.7522909395073</v>
      </c>
      <c r="Q63" s="3">
        <f>SUM(Q64,Q66,Q74,Q82,Q130,Q151,Q159,Q161,Q169,Q173,Q167)</f>
        <v>353.6589401309281</v>
      </c>
      <c r="S63" s="3"/>
    </row>
    <row r="64" spans="1:19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271</v>
      </c>
      <c r="E64" t="str">
        <f>E62</f>
        <v>PJ/yr.</v>
      </c>
      <c r="F64" s="1">
        <f>+F65</f>
        <v>82.760001041399249</v>
      </c>
      <c r="G64" s="1">
        <f t="shared" ref="G64:O64" si="67">+G65</f>
        <v>83.109723988198439</v>
      </c>
      <c r="H64" s="1">
        <f t="shared" si="67"/>
        <v>73.079987456944266</v>
      </c>
      <c r="I64" s="1">
        <f t="shared" si="67"/>
        <v>73.079999689760854</v>
      </c>
      <c r="J64" s="1">
        <f t="shared" si="67"/>
        <v>62.88127271354896</v>
      </c>
      <c r="K64" s="1">
        <f t="shared" si="67"/>
        <v>33.169788735211199</v>
      </c>
      <c r="L64" s="1">
        <f t="shared" si="67"/>
        <v>0</v>
      </c>
      <c r="M64" s="1">
        <f t="shared" si="67"/>
        <v>0</v>
      </c>
      <c r="N64" s="1">
        <f t="shared" si="67"/>
        <v>15.421886090005225</v>
      </c>
      <c r="O64" s="1">
        <f t="shared" si="67"/>
        <v>59.121363224005634</v>
      </c>
      <c r="P64" s="1">
        <f>+P65</f>
        <v>59.121369138564148</v>
      </c>
      <c r="Q64" s="1">
        <f>+Q65</f>
        <v>59.12140649866312</v>
      </c>
      <c r="S64" s="3"/>
    </row>
    <row r="65" spans="1:19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272</v>
      </c>
      <c r="E65" t="str">
        <f>E63</f>
        <v>PJ/yr.</v>
      </c>
      <c r="F65" s="1">
        <f>'[1]Electricity and CHPs'!B14</f>
        <v>82.760001041399249</v>
      </c>
      <c r="G65" s="1">
        <f>'[1]Electricity and CHPs'!C14</f>
        <v>83.109723988198439</v>
      </c>
      <c r="H65" s="1">
        <f>'[1]Electricity and CHPs'!D14</f>
        <v>73.079987456944266</v>
      </c>
      <c r="I65" s="1">
        <f>'[1]Electricity and CHPs'!E14</f>
        <v>73.079999689760854</v>
      </c>
      <c r="J65" s="1">
        <f>'[1]Electricity and CHPs'!F14</f>
        <v>62.88127271354896</v>
      </c>
      <c r="K65" s="1">
        <f>'[1]Electricity and CHPs'!G14</f>
        <v>33.169788735211199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15.421886090005225</v>
      </c>
      <c r="O65" s="1">
        <f>'[1]Electricity and CHPs'!K14</f>
        <v>59.121363224005634</v>
      </c>
      <c r="P65" s="1">
        <f>'[1]Electricity and CHPs'!L14</f>
        <v>59.121369138564148</v>
      </c>
      <c r="Q65" s="1">
        <f>'[1]Electricity and CHPs'!M14</f>
        <v>59.12140649866312</v>
      </c>
      <c r="S65" s="3"/>
    </row>
    <row r="66" spans="1:19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273</v>
      </c>
      <c r="E66" t="str">
        <f>E65</f>
        <v>PJ/yr.</v>
      </c>
      <c r="F66" s="1">
        <f>SUM(F67:F69)</f>
        <v>146.22000215617587</v>
      </c>
      <c r="G66" s="1">
        <f t="shared" ref="G66:K66" si="71">SUM(G67:G69)</f>
        <v>121.59634930171242</v>
      </c>
      <c r="H66" s="1">
        <f t="shared" si="71"/>
        <v>139.80151154857006</v>
      </c>
      <c r="I66" s="1">
        <f t="shared" si="71"/>
        <v>147.92919236596302</v>
      </c>
      <c r="J66" s="1">
        <f t="shared" si="71"/>
        <v>148.20938345243962</v>
      </c>
      <c r="K66" s="1">
        <f t="shared" si="71"/>
        <v>148.27679992462691</v>
      </c>
      <c r="L66" s="1">
        <f t="shared" ref="L66:O66" si="72">SUM(L67:L69)</f>
        <v>148.52864509200217</v>
      </c>
      <c r="M66" s="1">
        <f t="shared" si="72"/>
        <v>148.60857230856666</v>
      </c>
      <c r="N66" s="1">
        <f t="shared" si="72"/>
        <v>148.64816067005219</v>
      </c>
      <c r="O66" s="1">
        <f t="shared" si="72"/>
        <v>150.0275081744382</v>
      </c>
      <c r="P66" s="1">
        <f>SUM(P67:P69)</f>
        <v>149.97164285330439</v>
      </c>
      <c r="Q66" s="1">
        <f>SUM(Q67:Q69)</f>
        <v>150.56406823921893</v>
      </c>
      <c r="S66" s="3"/>
    </row>
    <row r="67" spans="1:19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274</v>
      </c>
      <c r="E67" t="str">
        <f>E65</f>
        <v>PJ/yr.</v>
      </c>
      <c r="F67" s="1">
        <f>'[1]Electricity and CHPs'!B15</f>
        <v>66.745680088377071</v>
      </c>
      <c r="G67" s="1">
        <f>'[1]Electricity and CHPs'!C15</f>
        <v>49.798799722341876</v>
      </c>
      <c r="H67" s="1">
        <f>'[1]Electricity and CHPs'!D15</f>
        <v>68.759755657448594</v>
      </c>
      <c r="I67" s="1">
        <f>'[1]Electricity and CHPs'!E15</f>
        <v>70.433937115459273</v>
      </c>
      <c r="J67" s="1">
        <f>'[1]Electricity and CHPs'!F15</f>
        <v>71.412754713245391</v>
      </c>
      <c r="K67" s="1">
        <f>'[1]Electricity and CHPs'!G15</f>
        <v>72.497214989103384</v>
      </c>
      <c r="L67" s="1">
        <f>'[1]Electricity and CHPs'!H15</f>
        <v>73.751516415820063</v>
      </c>
      <c r="M67" s="1">
        <f>'[1]Electricity and CHPs'!I15</f>
        <v>74.836042025299747</v>
      </c>
      <c r="N67" s="1">
        <f>'[1]Electricity and CHPs'!J15</f>
        <v>74.836040768483002</v>
      </c>
      <c r="O67" s="1">
        <f>'[1]Electricity and CHPs'!K15</f>
        <v>74.836031988774351</v>
      </c>
      <c r="P67" s="1">
        <f>'[1]Electricity and CHPs'!L15</f>
        <v>74.836043919688052</v>
      </c>
      <c r="Q67" s="1">
        <f>'[1]Electricity and CHPs'!M15</f>
        <v>74.836046431157499</v>
      </c>
      <c r="S67" s="3"/>
    </row>
    <row r="68" spans="1:19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275</v>
      </c>
      <c r="E68" t="str">
        <f t="shared" ref="E68:E69" si="73">E67</f>
        <v>PJ/yr.</v>
      </c>
      <c r="F68" s="1">
        <f>'[1]Electricity and CHPs'!B16</f>
        <v>66.632400800332718</v>
      </c>
      <c r="G68" s="1">
        <f>'[1]Electricity and CHPs'!C16</f>
        <v>55.764000177773013</v>
      </c>
      <c r="H68" s="1">
        <f>'[1]Electricity and CHPs'!D16</f>
        <v>65.549981576886267</v>
      </c>
      <c r="I68" s="1">
        <f>'[1]Electricity and CHPs'!E16</f>
        <v>64.714132717575382</v>
      </c>
      <c r="J68" s="1">
        <f>'[1]Electricity and CHPs'!F16</f>
        <v>63.735335557976605</v>
      </c>
      <c r="K68" s="1">
        <f>'[1]Electricity and CHPs'!G16</f>
        <v>62.650879471046949</v>
      </c>
      <c r="L68" s="1">
        <f>'[1]Electricity and CHPs'!H16</f>
        <v>61.565654120856394</v>
      </c>
      <c r="M68" s="1">
        <f>'[1]Electricity and CHPs'!I16</f>
        <v>60.481131486524234</v>
      </c>
      <c r="N68" s="1">
        <f>'[1]Electricity and CHPs'!J16</f>
        <v>60.481132757118907</v>
      </c>
      <c r="O68" s="1">
        <f>'[1]Electricity and CHPs'!K16</f>
        <v>60.481142542782081</v>
      </c>
      <c r="P68" s="1">
        <f>'[1]Electricity and CHPs'!L16</f>
        <v>60.481130642433271</v>
      </c>
      <c r="Q68" s="1">
        <f>'[1]Electricity and CHPs'!M16</f>
        <v>60.481130502249073</v>
      </c>
      <c r="S68" s="3"/>
    </row>
    <row r="69" spans="1:19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276</v>
      </c>
      <c r="E69" t="str">
        <f t="shared" si="73"/>
        <v>PJ/yr.</v>
      </c>
      <c r="F69" s="1">
        <f>'[1]Electricity and CHPs'!B17</f>
        <v>12.841921267466056</v>
      </c>
      <c r="G69" s="1">
        <f>'[1]Electricity and CHPs'!C17</f>
        <v>16.033549401597519</v>
      </c>
      <c r="H69" s="1">
        <f>'[1]Electricity and CHPs'!D17</f>
        <v>5.4917743142351823</v>
      </c>
      <c r="I69" s="1">
        <f>'[1]Electricity and CHPs'!E17</f>
        <v>12.781122532928386</v>
      </c>
      <c r="J69" s="1">
        <f>'[1]Electricity and CHPs'!F17</f>
        <v>13.061293181217611</v>
      </c>
      <c r="K69" s="1">
        <f>'[1]Electricity and CHPs'!G17</f>
        <v>13.128705464476573</v>
      </c>
      <c r="L69" s="1">
        <f>'[1]Electricity and CHPs'!H17</f>
        <v>13.211474555325713</v>
      </c>
      <c r="M69" s="1">
        <f>'[1]Electricity and CHPs'!I17</f>
        <v>13.291398796742699</v>
      </c>
      <c r="N69" s="1">
        <f>'[1]Electricity and CHPs'!J17</f>
        <v>13.330987144450303</v>
      </c>
      <c r="O69" s="1">
        <f>'[1]Electricity and CHPs'!K17</f>
        <v>14.710333642881785</v>
      </c>
      <c r="P69" s="1">
        <f>'[1]Electricity and CHPs'!L17</f>
        <v>14.654468291183058</v>
      </c>
      <c r="Q69" s="1">
        <f>'[1]Electricity and CHPs'!M17</f>
        <v>15.246891305812348</v>
      </c>
      <c r="S69" s="3"/>
    </row>
    <row r="70" spans="1:19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277</v>
      </c>
      <c r="E70" t="str">
        <f>E61</f>
        <v>PJ/yr.</v>
      </c>
      <c r="F70" s="1">
        <f>SUM(F71:F73)</f>
        <v>0.11190226624535128</v>
      </c>
      <c r="G70" s="1">
        <f t="shared" ref="G70" si="74">SUM(G71:G73)</f>
        <v>0.17152837519029149</v>
      </c>
      <c r="H70" s="1">
        <f t="shared" ref="H70" si="75">SUM(H71:H73)</f>
        <v>9.9253997205883959E-3</v>
      </c>
      <c r="I70" s="1">
        <f t="shared" ref="I70" si="76">SUM(I71:I73)</f>
        <v>0.17152891242488505</v>
      </c>
      <c r="J70" s="1">
        <f t="shared" ref="J70" si="77">SUM(J71:J73)</f>
        <v>0.17152930614681147</v>
      </c>
      <c r="K70" s="1">
        <f t="shared" ref="K70" si="78">SUM(K71:K73)</f>
        <v>0.17153268390696844</v>
      </c>
      <c r="L70" s="1">
        <f t="shared" ref="L70:O70" si="79">SUM(L71:L73)</f>
        <v>0.17153310125488513</v>
      </c>
      <c r="M70" s="1">
        <f t="shared" si="79"/>
        <v>5.7174409393104292E-6</v>
      </c>
      <c r="N70" s="1">
        <f t="shared" si="79"/>
        <v>2.4826648604579164E-2</v>
      </c>
      <c r="O70" s="1">
        <f t="shared" si="79"/>
        <v>2.4338999136734978E-2</v>
      </c>
      <c r="P70" s="1">
        <f>SUM(P71:P73)</f>
        <v>0.17153266623372315</v>
      </c>
      <c r="Q70" s="1">
        <f>SUM(Q71:Q73)</f>
        <v>0.1715315957387748</v>
      </c>
      <c r="S70" s="3"/>
    </row>
    <row r="71" spans="1:19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278</v>
      </c>
      <c r="E71" t="str">
        <f>E61</f>
        <v>PJ/yr.</v>
      </c>
      <c r="F71" s="1">
        <f>'[1]Electricity and CHPs'!B18</f>
        <v>3.960071003441492E-2</v>
      </c>
      <c r="G71" s="1">
        <f>'[1]Electricity and CHPs'!C18</f>
        <v>1.6453302231506718E-5</v>
      </c>
      <c r="H71" s="1">
        <f>'[1]Electricity and CHPs'!D18</f>
        <v>9.4894950293896547E-4</v>
      </c>
      <c r="I71" s="1">
        <f>'[1]Electricity and CHPs'!E18</f>
        <v>1.350024876789115E-4</v>
      </c>
      <c r="J71" s="1">
        <f>'[1]Electricity and CHPs'!F18</f>
        <v>1.1189406710975719E-4</v>
      </c>
      <c r="K71" s="1">
        <f>'[1]Electricity and CHPs'!G18</f>
        <v>0.17123429718303645</v>
      </c>
      <c r="L71" s="1">
        <f>'[1]Electricity and CHPs'!H18</f>
        <v>0.17136161295500915</v>
      </c>
      <c r="M71" s="1">
        <f>'[1]Electricity and CHPs'!I18</f>
        <v>5.7174409393104292E-6</v>
      </c>
      <c r="N71" s="1">
        <f>'[1]Electricity and CHPs'!J18</f>
        <v>1.2400393065883615E-3</v>
      </c>
      <c r="O71" s="1">
        <f>'[1]Electricity and CHPs'!K18</f>
        <v>8.0577574098791664E-4</v>
      </c>
      <c r="P71" s="1">
        <f>'[1]Electricity and CHPs'!L18</f>
        <v>5.0305595953196623E-4</v>
      </c>
      <c r="Q71" s="1">
        <f>'[1]Electricity and CHPs'!M18</f>
        <v>9.9080682757237532E-4</v>
      </c>
      <c r="S71" s="3"/>
    </row>
    <row r="72" spans="1:19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279</v>
      </c>
      <c r="E72" t="str">
        <f>E126</f>
        <v>PJ/yr.</v>
      </c>
      <c r="F72" s="1">
        <f>'[1]Electricity and CHPs'!B28</f>
        <v>1.8006198062013497E-3</v>
      </c>
      <c r="G72" s="1">
        <f>'[1]Electricity and CHPs'!C28</f>
        <v>1.08792144324976E-5</v>
      </c>
      <c r="H72" s="1">
        <f>'[1]Electricity and CHPs'!D28</f>
        <v>3.2677614641867837E-4</v>
      </c>
      <c r="I72" s="1">
        <f>'[1]Electricity and CHPs'!E28</f>
        <v>1.06894024165973E-4</v>
      </c>
      <c r="J72" s="1">
        <f>'[1]Electricity and CHPs'!F28</f>
        <v>4.4021405744772102E-5</v>
      </c>
      <c r="K72" s="1">
        <f>'[1]Electricity and CHPs'!G28</f>
        <v>2.9838672393199382E-4</v>
      </c>
      <c r="L72" s="1">
        <f>'[1]Electricity and CHPs'!H28</f>
        <v>1.7148829987597054E-4</v>
      </c>
      <c r="M72" s="1">
        <f>'[1]Electricity and CHPs'!I28</f>
        <v>0</v>
      </c>
      <c r="N72" s="1">
        <f>'[1]Electricity and CHPs'!J28</f>
        <v>3.8262377234470394E-5</v>
      </c>
      <c r="O72" s="1">
        <f>'[1]Electricity and CHPs'!K28</f>
        <v>3.846996842410536E-5</v>
      </c>
      <c r="P72" s="1">
        <f>'[1]Electricity and CHPs'!L28</f>
        <v>3.8533999269870373E-5</v>
      </c>
      <c r="Q72" s="1">
        <f>'[1]Electricity and CHPs'!M28</f>
        <v>4.0415502992702196E-5</v>
      </c>
      <c r="S72" s="3"/>
    </row>
    <row r="73" spans="1:19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280</v>
      </c>
      <c r="E73" t="str">
        <f>E81</f>
        <v>PJ/yr.</v>
      </c>
      <c r="F73" s="1">
        <f>'[1]Electricity and CHPs'!B41</f>
        <v>7.050093640473501E-2</v>
      </c>
      <c r="G73" s="1">
        <f>'[1]Electricity and CHPs'!C41</f>
        <v>0.17150104267362748</v>
      </c>
      <c r="H73" s="1">
        <f>'[1]Electricity and CHPs'!D41</f>
        <v>8.6496740712307518E-3</v>
      </c>
      <c r="I73" s="1">
        <f>'[1]Electricity and CHPs'!E41</f>
        <v>0.17128701591304016</v>
      </c>
      <c r="J73" s="1">
        <f>'[1]Electricity and CHPs'!F41</f>
        <v>0.17137339067395693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2.3548346920756334E-2</v>
      </c>
      <c r="O73" s="1">
        <f>'[1]Electricity and CHPs'!K41</f>
        <v>2.3494753427322955E-2</v>
      </c>
      <c r="P73" s="1">
        <f>'[1]Electricity and CHPs'!L41</f>
        <v>0.17099107627492133</v>
      </c>
      <c r="Q73" s="1">
        <f>'[1]Electricity and CHPs'!M41</f>
        <v>0.17050037340820973</v>
      </c>
      <c r="S73" s="3"/>
    </row>
    <row r="74" spans="1:19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281</v>
      </c>
      <c r="E74" t="str">
        <f>E69</f>
        <v>PJ/yr.</v>
      </c>
      <c r="F74" s="1">
        <f>SUM(F75:F77)</f>
        <v>0.11190226624535128</v>
      </c>
      <c r="G74" s="1">
        <f t="shared" ref="G74:K74" si="83">SUM(G75:G77)</f>
        <v>0.17152837519029149</v>
      </c>
      <c r="H74" s="1">
        <f t="shared" si="83"/>
        <v>9.9253997205883959E-3</v>
      </c>
      <c r="I74" s="1">
        <f t="shared" si="83"/>
        <v>0.17152891242488505</v>
      </c>
      <c r="J74" s="1">
        <f t="shared" si="83"/>
        <v>0.17152930614681147</v>
      </c>
      <c r="K74" s="1">
        <f t="shared" si="83"/>
        <v>0.17153268390696844</v>
      </c>
      <c r="L74" s="1">
        <f t="shared" ref="L74:O74" si="84">SUM(L75:L77)</f>
        <v>0.17153310125488513</v>
      </c>
      <c r="M74" s="1">
        <f t="shared" si="84"/>
        <v>5.7174409393104292E-6</v>
      </c>
      <c r="N74" s="1">
        <f t="shared" si="84"/>
        <v>2.4826648604579164E-2</v>
      </c>
      <c r="O74" s="1">
        <f t="shared" si="84"/>
        <v>2.4338999136734978E-2</v>
      </c>
      <c r="P74" s="1">
        <f>SUM(P75:P77)</f>
        <v>0.17153266623372315</v>
      </c>
      <c r="Q74" s="1">
        <f>SUM(Q75:Q77)</f>
        <v>0.1715315957387748</v>
      </c>
      <c r="S74" s="3"/>
    </row>
    <row r="75" spans="1:19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282</v>
      </c>
      <c r="E75" t="str">
        <f>E69</f>
        <v>PJ/yr.</v>
      </c>
      <c r="F75" s="1">
        <f>F71</f>
        <v>3.960071003441492E-2</v>
      </c>
      <c r="G75" s="1">
        <f t="shared" ref="G75:K75" si="85">G71</f>
        <v>1.6453302231506718E-5</v>
      </c>
      <c r="H75" s="1">
        <f t="shared" si="85"/>
        <v>9.4894950293896547E-4</v>
      </c>
      <c r="I75" s="1">
        <f t="shared" si="85"/>
        <v>1.350024876789115E-4</v>
      </c>
      <c r="J75" s="1">
        <f t="shared" si="85"/>
        <v>1.1189406710975719E-4</v>
      </c>
      <c r="K75" s="1">
        <f t="shared" si="85"/>
        <v>0.17123429718303645</v>
      </c>
      <c r="L75" s="1">
        <f t="shared" ref="L75:O75" si="86">L71</f>
        <v>0.17136161295500915</v>
      </c>
      <c r="M75" s="1">
        <f t="shared" si="86"/>
        <v>5.7174409393104292E-6</v>
      </c>
      <c r="N75" s="1">
        <f t="shared" si="86"/>
        <v>1.2400393065883615E-3</v>
      </c>
      <c r="O75" s="1">
        <f t="shared" si="86"/>
        <v>8.0577574098791664E-4</v>
      </c>
      <c r="P75" s="1">
        <f>P71</f>
        <v>5.0305595953196623E-4</v>
      </c>
      <c r="Q75" s="1">
        <f>Q71</f>
        <v>9.9080682757237532E-4</v>
      </c>
      <c r="S75" s="3"/>
    </row>
    <row r="76" spans="1:19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283</v>
      </c>
      <c r="E76" t="str">
        <f>E134</f>
        <v>PJ/yr.</v>
      </c>
      <c r="F76" s="1">
        <f>'[1]Electricity and CHPs'!B28</f>
        <v>1.8006198062013497E-3</v>
      </c>
      <c r="G76" s="1">
        <f>'[1]Electricity and CHPs'!C28</f>
        <v>1.08792144324976E-5</v>
      </c>
      <c r="H76" s="1">
        <f>'[1]Electricity and CHPs'!D28</f>
        <v>3.2677614641867837E-4</v>
      </c>
      <c r="I76" s="1">
        <f>'[1]Electricity and CHPs'!E28</f>
        <v>1.06894024165973E-4</v>
      </c>
      <c r="J76" s="1">
        <f>'[1]Electricity and CHPs'!F28</f>
        <v>4.4021405744772102E-5</v>
      </c>
      <c r="K76" s="1">
        <f>'[1]Electricity and CHPs'!G28</f>
        <v>2.9838672393199382E-4</v>
      </c>
      <c r="L76" s="1">
        <f>'[1]Electricity and CHPs'!H28</f>
        <v>1.7148829987597054E-4</v>
      </c>
      <c r="M76" s="1">
        <f>'[1]Electricity and CHPs'!I28</f>
        <v>0</v>
      </c>
      <c r="N76" s="1">
        <f>'[1]Electricity and CHPs'!J28</f>
        <v>3.8262377234470394E-5</v>
      </c>
      <c r="O76" s="1">
        <f>'[1]Electricity and CHPs'!K28</f>
        <v>3.846996842410536E-5</v>
      </c>
      <c r="P76" s="1">
        <f>'[1]Electricity and CHPs'!L28</f>
        <v>3.8533999269870373E-5</v>
      </c>
      <c r="Q76" s="1">
        <f>'[1]Electricity and CHPs'!M28</f>
        <v>4.0415502992702196E-5</v>
      </c>
      <c r="S76" s="3"/>
    </row>
    <row r="77" spans="1:19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284</v>
      </c>
      <c r="E77" t="str">
        <f>E89</f>
        <v>PJ/yr.</v>
      </c>
      <c r="F77" s="1">
        <f>'[1]Electricity and CHPs'!B41</f>
        <v>7.050093640473501E-2</v>
      </c>
      <c r="G77" s="1">
        <f>'[1]Electricity and CHPs'!C41</f>
        <v>0.17150104267362748</v>
      </c>
      <c r="H77" s="1">
        <f>'[1]Electricity and CHPs'!D41</f>
        <v>8.6496740712307518E-3</v>
      </c>
      <c r="I77" s="1">
        <f>'[1]Electricity and CHPs'!E41</f>
        <v>0.17128701591304016</v>
      </c>
      <c r="J77" s="1">
        <f>'[1]Electricity and CHPs'!F41</f>
        <v>0.17137339067395693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2.3548346920756334E-2</v>
      </c>
      <c r="O77" s="1">
        <f>'[1]Electricity and CHPs'!K41</f>
        <v>2.3494753427322955E-2</v>
      </c>
      <c r="P77" s="1">
        <f>'[1]Electricity and CHPs'!L41</f>
        <v>0.17099107627492133</v>
      </c>
      <c r="Q77" s="1">
        <f>'[1]Electricity and CHPs'!M41</f>
        <v>0.17050037340820973</v>
      </c>
      <c r="S77" s="3"/>
    </row>
    <row r="78" spans="1:19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285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286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287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288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289</v>
      </c>
      <c r="E82" t="str">
        <f>E131</f>
        <v>PJ/yr.</v>
      </c>
      <c r="F82" s="1">
        <f>SUM(F83:F97)</f>
        <v>3.2305651618072324</v>
      </c>
      <c r="G82" s="1">
        <f t="shared" ref="G82:K82" si="90">SUM(G83:G97)</f>
        <v>2.1870881185547666</v>
      </c>
      <c r="H82" s="1">
        <f t="shared" si="90"/>
        <v>2.5044138640400195</v>
      </c>
      <c r="I82" s="1">
        <f t="shared" si="90"/>
        <v>2.9173999140075568</v>
      </c>
      <c r="J82" s="1">
        <f t="shared" si="90"/>
        <v>2.9817693307953506</v>
      </c>
      <c r="K82" s="1">
        <f t="shared" si="90"/>
        <v>2.8749834490448261</v>
      </c>
      <c r="L82" s="1">
        <f t="shared" ref="L82:O82" si="91">SUM(L83:L97)</f>
        <v>3.7710234509546057</v>
      </c>
      <c r="M82" s="1">
        <f t="shared" si="91"/>
        <v>4.0227262593420878</v>
      </c>
      <c r="N82" s="1">
        <f t="shared" si="91"/>
        <v>4.8748230839726787</v>
      </c>
      <c r="O82" s="1">
        <f t="shared" si="91"/>
        <v>5.6104596657070198</v>
      </c>
      <c r="P82" s="1">
        <f>SUM(P83:P97)</f>
        <v>6.2782797445751681</v>
      </c>
      <c r="Q82" s="1">
        <f>SUM(Q83:Q97)</f>
        <v>6.3300257478436395</v>
      </c>
      <c r="S82" s="3"/>
    </row>
    <row r="83" spans="1:19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290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5.3314049092129994E-6</v>
      </c>
      <c r="L83" s="1">
        <f>'[1]Electricity and CHPs'!H21</f>
        <v>3.2343324716187345E-6</v>
      </c>
      <c r="M83" s="1">
        <f>'[1]Electricity and CHPs'!I21</f>
        <v>7.5366641328156661E-5</v>
      </c>
      <c r="N83" s="1">
        <f>'[1]Electricity and CHPs'!J21</f>
        <v>1.1479195972352188E-3</v>
      </c>
      <c r="O83" s="1">
        <f>'[1]Electricity and CHPs'!K21</f>
        <v>6.9516390145520546E-4</v>
      </c>
      <c r="P83" s="1">
        <f>'[1]Electricity and CHPs'!L21</f>
        <v>7.4050318766784903E-4</v>
      </c>
      <c r="Q83" s="1">
        <f>'[1]Electricity and CHPs'!M21</f>
        <v>1.2078827649235865E-3</v>
      </c>
      <c r="S83" s="3"/>
    </row>
    <row r="84" spans="1:19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291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1.2680393358188893E-6</v>
      </c>
      <c r="L84" s="1">
        <f>'[1]Electricity and CHPs'!H22</f>
        <v>0</v>
      </c>
      <c r="M84" s="1">
        <f>'[1]Electricity and CHPs'!I22</f>
        <v>3.5669693060187059E-2</v>
      </c>
      <c r="N84" s="1">
        <f>'[1]Electricity and CHPs'!J22</f>
        <v>1.8492377878373423E-2</v>
      </c>
      <c r="O84" s="1">
        <f>'[1]Electricity and CHPs'!K22</f>
        <v>2.8217394985529266E-3</v>
      </c>
      <c r="P84" s="1">
        <f>'[1]Electricity and CHPs'!L22</f>
        <v>4.8730394324285418E-3</v>
      </c>
      <c r="Q84" s="1">
        <f>'[1]Electricity and CHPs'!M22</f>
        <v>5.0628710867298976E-3</v>
      </c>
      <c r="S84" s="3"/>
    </row>
    <row r="85" spans="1:19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292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2.9271330516076174E-6</v>
      </c>
      <c r="M85" s="1">
        <f>'[1]Electricity and CHPs'!I23</f>
        <v>7.859814173920335E-5</v>
      </c>
      <c r="N85" s="1">
        <f>'[1]Electricity and CHPs'!J23</f>
        <v>1.9371654820664327E-2</v>
      </c>
      <c r="O85" s="1">
        <f>'[1]Electricity and CHPs'!K23</f>
        <v>4.051853740276179E-2</v>
      </c>
      <c r="P85" s="1">
        <f>'[1]Electricity and CHPs'!L23</f>
        <v>3.7688979750700222E-2</v>
      </c>
      <c r="Q85" s="1">
        <f>'[1]Electricity and CHPs'!M23</f>
        <v>3.6986830493931311E-2</v>
      </c>
      <c r="S85" s="3"/>
    </row>
    <row r="86" spans="1:19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293</v>
      </c>
      <c r="E86" t="str">
        <f>E85</f>
        <v>PJ/yr.</v>
      </c>
      <c r="F86" s="1">
        <f>'[1]Electricity and CHPs'!B24</f>
        <v>0.9658806156904286</v>
      </c>
      <c r="G86" s="1">
        <f>'[1]Electricity and CHPs'!C24</f>
        <v>9.9389320089835151E-5</v>
      </c>
      <c r="H86" s="1">
        <f>'[1]Electricity and CHPs'!D24</f>
        <v>5.8233958880704562E-4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294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295</v>
      </c>
      <c r="E88" t="str">
        <f>E166</f>
        <v>PJ/yr.</v>
      </c>
      <c r="F88" s="1">
        <f>'[1]Electricity and CHPs'!B39</f>
        <v>0.6699627863032771</v>
      </c>
      <c r="G88" s="1">
        <f>'[1]Electricity and CHPs'!C39</f>
        <v>0.42366575547938495</v>
      </c>
      <c r="H88" s="1">
        <f>'[1]Electricity and CHPs'!D39</f>
        <v>5.1736277226681289E-2</v>
      </c>
      <c r="I88" s="1">
        <f>'[1]Electricity and CHPs'!E39</f>
        <v>0.35852505179857935</v>
      </c>
      <c r="J88" s="1">
        <f>'[1]Electricity and CHPs'!F39</f>
        <v>0.21170364482663534</v>
      </c>
      <c r="K88" s="1">
        <f>'[1]Electricity and CHPs'!G39</f>
        <v>0.66612688240697471</v>
      </c>
      <c r="L88" s="1">
        <f>'[1]Electricity and CHPs'!H39</f>
        <v>0.42389938484521994</v>
      </c>
      <c r="M88" s="1">
        <f>'[1]Electricity and CHPs'!I39</f>
        <v>0.42425769025567123</v>
      </c>
      <c r="N88" s="1">
        <f>'[1]Electricity and CHPs'!J39</f>
        <v>0.42410259097256642</v>
      </c>
      <c r="O88" s="1">
        <f>'[1]Electricity and CHPs'!K39</f>
        <v>0.24588498480349386</v>
      </c>
      <c r="P88" s="1">
        <f>'[1]Electricity and CHPs'!L39</f>
        <v>0.42425899702954106</v>
      </c>
      <c r="Q88" s="1">
        <f>'[1]Electricity and CHPs'!M39</f>
        <v>0.42419660385310803</v>
      </c>
      <c r="S88" s="3"/>
    </row>
    <row r="89" spans="1:19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296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1.9905807855674059E-3</v>
      </c>
      <c r="L89" s="1">
        <f>'[1]Electricity and CHPs'!H40</f>
        <v>0.24509332002668546</v>
      </c>
      <c r="M89" s="1">
        <f>'[1]Electricity and CHPs'!I40</f>
        <v>0.24531133910182862</v>
      </c>
      <c r="N89" s="1">
        <f>'[1]Electricity and CHPs'!J40</f>
        <v>0.24521514810761866</v>
      </c>
      <c r="O89" s="1">
        <f>'[1]Electricity and CHPs'!K40</f>
        <v>0.14217706562106802</v>
      </c>
      <c r="P89" s="1">
        <f>'[1]Electricity and CHPs'!L40</f>
        <v>0.24530975712917527</v>
      </c>
      <c r="Q89" s="1">
        <f>'[1]Electricity and CHPs'!M40</f>
        <v>0.24527180941361498</v>
      </c>
      <c r="S89" s="3"/>
    </row>
    <row r="90" spans="1:19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297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1.2893702007445954E-4</v>
      </c>
      <c r="J90" s="1">
        <f>'[1]Electricity and CHPs'!F47</f>
        <v>2.0445735128429466E-4</v>
      </c>
      <c r="K90" s="1">
        <f>'[1]Electricity and CHPs'!G47</f>
        <v>1.8605790097175102E-3</v>
      </c>
      <c r="L90" s="1">
        <f>'[1]Electricity and CHPs'!H47</f>
        <v>9.9116284954010219E-4</v>
      </c>
      <c r="M90" s="1">
        <f>'[1]Electricity and CHPs'!I47</f>
        <v>4.1439249373334492E-4</v>
      </c>
      <c r="N90" s="1">
        <f>'[1]Electricity and CHPs'!J47</f>
        <v>6.5776631847260533E-4</v>
      </c>
      <c r="O90" s="1">
        <f>'[1]Electricity and CHPs'!K47</f>
        <v>4.4711006997604305E-4</v>
      </c>
      <c r="P90" s="1">
        <f>'[1]Electricity and CHPs'!L47</f>
        <v>4.0789074748626402E-4</v>
      </c>
      <c r="Q90" s="1">
        <f>'[1]Electricity and CHPs'!M47</f>
        <v>5.1548453161001152E-4</v>
      </c>
      <c r="S90" s="3"/>
    </row>
    <row r="91" spans="1:19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298</v>
      </c>
      <c r="E91" t="str">
        <f>E90</f>
        <v>PJ/yr.</v>
      </c>
      <c r="F91" s="1">
        <f>'[1]Electricity and CHPs'!B48</f>
        <v>1.3278675168270639E-2</v>
      </c>
      <c r="G91" s="1">
        <f>'[1]Electricity and CHPs'!C48</f>
        <v>2.3500247258333232E-3</v>
      </c>
      <c r="H91" s="1">
        <f>'[1]Electricity and CHPs'!D48</f>
        <v>6.7281964104890964E-3</v>
      </c>
      <c r="I91" s="1">
        <f>'[1]Electricity and CHPs'!E48</f>
        <v>3.1488840031901936E-3</v>
      </c>
      <c r="J91" s="1">
        <f>'[1]Electricity and CHPs'!F48</f>
        <v>2.9206557567927442E-3</v>
      </c>
      <c r="K91" s="1">
        <f>'[1]Electricity and CHPs'!G48</f>
        <v>2.0368910072621747E-3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8.367596850316929E-4</v>
      </c>
      <c r="O91" s="1">
        <f>'[1]Electricity and CHPs'!K48</f>
        <v>1.6565915935311752E-3</v>
      </c>
      <c r="P91" s="1">
        <f>'[1]Electricity and CHPs'!L48</f>
        <v>1.9523163262733277E-3</v>
      </c>
      <c r="Q91" s="1">
        <f>'[1]Electricity and CHPs'!M48</f>
        <v>3.1842512641905921E-3</v>
      </c>
      <c r="S91" s="3"/>
    </row>
    <row r="92" spans="1:19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299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4.0207679287338285E-4</v>
      </c>
      <c r="O92" s="1">
        <f>'[1]Electricity and CHPs'!K49</f>
        <v>6.598097934126467E-4</v>
      </c>
      <c r="P92" s="1">
        <f>'[1]Electricity and CHPs'!L49</f>
        <v>6.5786987082918811E-4</v>
      </c>
      <c r="Q92" s="1">
        <f>'[1]Electricity and CHPs'!M49</f>
        <v>1.3838471125679963E-3</v>
      </c>
      <c r="S92" s="3"/>
    </row>
    <row r="93" spans="1:19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300</v>
      </c>
      <c r="E93" t="str">
        <f>E156</f>
        <v>PJ/yr.</v>
      </c>
      <c r="F93" s="1">
        <f>'[1]Electricity and CHPs'!B51</f>
        <v>2.7677277080493404E-2</v>
      </c>
      <c r="G93" s="1">
        <f>'[1]Electricity and CHPs'!C51</f>
        <v>2.9161853616625363E-2</v>
      </c>
      <c r="H93" s="1">
        <f>'[1]Electricity and CHPs'!D51</f>
        <v>0.11879005005609712</v>
      </c>
      <c r="I93" s="1">
        <f>'[1]Electricity and CHPs'!E51</f>
        <v>0.11788361467254695</v>
      </c>
      <c r="J93" s="1">
        <f>'[1]Electricity and CHPs'!F51</f>
        <v>0.1187450487663467</v>
      </c>
      <c r="K93" s="1">
        <f>'[1]Electricity and CHPs'!G51</f>
        <v>5.0503870964901484E-2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6.2493381305847259E-4</v>
      </c>
      <c r="O93" s="1">
        <f>'[1]Electricity and CHPs'!K51</f>
        <v>2.5147942237822062E-3</v>
      </c>
      <c r="P93" s="1">
        <f>'[1]Electricity and CHPs'!L51</f>
        <v>1.6255878538650194E-3</v>
      </c>
      <c r="Q93" s="1">
        <f>'[1]Electricity and CHPs'!M51</f>
        <v>4.7408612252940581E-2</v>
      </c>
      <c r="S93" s="3"/>
    </row>
    <row r="94" spans="1:19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301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8.4073021513594404E-4</v>
      </c>
      <c r="O94" s="1">
        <f>'[1]Electricity and CHPs'!K52</f>
        <v>1.4847110430838938E-3</v>
      </c>
      <c r="P94" s="1">
        <f>'[1]Electricity and CHPs'!L52</f>
        <v>1.1354395980396443E-3</v>
      </c>
      <c r="Q94" s="1">
        <f>'[1]Electricity and CHPs'!M52</f>
        <v>3.2581994317487451E-3</v>
      </c>
      <c r="S94" s="3"/>
    </row>
    <row r="95" spans="1:19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302</v>
      </c>
      <c r="E95" t="str">
        <f>E157</f>
        <v>PJ/yr.</v>
      </c>
      <c r="F95" s="1">
        <f>'[1]Electricity and CHPs'!B54</f>
        <v>0.95936516149899553</v>
      </c>
      <c r="G95" s="1">
        <f>'[1]Electricity and CHPs'!C54</f>
        <v>1.105943898847088</v>
      </c>
      <c r="H95" s="1">
        <f>'[1]Electricity and CHPs'!D54</f>
        <v>1.1059816895013885</v>
      </c>
      <c r="I95" s="1">
        <f>'[1]Electricity and CHPs'!E54</f>
        <v>1.105981959474738</v>
      </c>
      <c r="J95" s="1">
        <f>'[1]Electricity and CHPs'!F54</f>
        <v>1.3642020669640391</v>
      </c>
      <c r="K95" s="1">
        <f>'[1]Electricity and CHPs'!G54</f>
        <v>1.3712193807226902</v>
      </c>
      <c r="L95" s="1">
        <f>'[1]Electricity and CHPs'!H54</f>
        <v>3.101033421767637</v>
      </c>
      <c r="M95" s="1">
        <f>'[1]Electricity and CHPs'!I54</f>
        <v>3.3169191796476003</v>
      </c>
      <c r="N95" s="1">
        <f>'[1]Electricity and CHPs'!J54</f>
        <v>4.1618041490195292</v>
      </c>
      <c r="O95" s="1">
        <f>'[1]Electricity and CHPs'!K54</f>
        <v>5.1702432483562726</v>
      </c>
      <c r="P95" s="1">
        <f>'[1]Electricity and CHPs'!L54</f>
        <v>5.5585801246201294</v>
      </c>
      <c r="Q95" s="1">
        <f>'[1]Electricity and CHPs'!M54</f>
        <v>5.5587460218020057</v>
      </c>
      <c r="S95" s="3"/>
    </row>
    <row r="96" spans="1:19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303</v>
      </c>
      <c r="E96" t="str">
        <f>E95</f>
        <v>PJ/yr.</v>
      </c>
      <c r="F96" s="1">
        <f>'[1]Electricity and CHPs'!B55</f>
        <v>0.59440064606576692</v>
      </c>
      <c r="G96" s="1">
        <f>'[1]Electricity and CHPs'!C55</f>
        <v>0.62586719656574508</v>
      </c>
      <c r="H96" s="1">
        <f>'[1]Electricity and CHPs'!D55</f>
        <v>1.2205953112565564</v>
      </c>
      <c r="I96" s="1">
        <f>'[1]Electricity and CHPs'!E55</f>
        <v>1.3317314670384279</v>
      </c>
      <c r="J96" s="1">
        <f>'[1]Electricity and CHPs'!F55</f>
        <v>1.2839934571302525</v>
      </c>
      <c r="K96" s="1">
        <f>'[1]Electricity and CHPs'!G55</f>
        <v>0.78123866470346748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8.609349883585024E-4</v>
      </c>
      <c r="O96" s="1">
        <f>'[1]Electricity and CHPs'!K55</f>
        <v>7.418480375534685E-4</v>
      </c>
      <c r="P96" s="1">
        <f>'[1]Electricity and CHPs'!L55</f>
        <v>5.8466613806681922E-4</v>
      </c>
      <c r="Q96" s="1">
        <f>'[1]Electricity and CHPs'!M55</f>
        <v>1.527337312626158E-3</v>
      </c>
      <c r="S96" s="3"/>
    </row>
    <row r="97" spans="1:19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304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4.6604176376054189E-4</v>
      </c>
      <c r="O97" s="1">
        <f>'[1]Electricity and CHPs'!K58</f>
        <v>6.1406136207562117E-4</v>
      </c>
      <c r="P97" s="1">
        <f>'[1]Electricity and CHPs'!L58</f>
        <v>4.6457289096595787E-4</v>
      </c>
      <c r="Q97" s="1">
        <f>'[1]Electricity and CHPs'!M58</f>
        <v>1.2759965236415769E-3</v>
      </c>
      <c r="S97" s="3"/>
    </row>
    <row r="98" spans="1:19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305</v>
      </c>
      <c r="E98" t="str">
        <f t="shared" ref="E98:E108" si="95">E173</f>
        <v>PJ/yr.</v>
      </c>
      <c r="F98" s="1">
        <f>F82-F114</f>
        <v>2.2128938560580336</v>
      </c>
      <c r="G98" s="1">
        <f t="shared" ref="G98:K98" si="96">G82-G114</f>
        <v>1.0335029357427543</v>
      </c>
      <c r="H98" s="1">
        <f t="shared" si="96"/>
        <v>1.3039120951320091</v>
      </c>
      <c r="I98" s="1">
        <f>I82-I114</f>
        <v>1.7746403356539018</v>
      </c>
      <c r="J98" s="1">
        <f t="shared" si="96"/>
        <v>1.5767258419481589</v>
      </c>
      <c r="K98" s="1">
        <f t="shared" si="96"/>
        <v>1.3719007773410226</v>
      </c>
      <c r="L98" s="1">
        <f t="shared" ref="L98:O98" si="97">L82-L114</f>
        <v>0.52588980763686211</v>
      </c>
      <c r="M98" s="1">
        <f t="shared" si="97"/>
        <v>0.29902422878644597</v>
      </c>
      <c r="N98" s="1">
        <f t="shared" si="97"/>
        <v>2.0368274865738556E-3</v>
      </c>
      <c r="O98" s="1">
        <f t="shared" si="97"/>
        <v>2.9873035716683205E-3</v>
      </c>
      <c r="P98" s="1">
        <f t="shared" ref="P98:Q113" si="98">P82-P114</f>
        <v>2.4025625902925896E-3</v>
      </c>
      <c r="Q98" s="1">
        <f t="shared" si="98"/>
        <v>1.8929289499653557E-2</v>
      </c>
      <c r="S98" s="3"/>
    </row>
    <row r="99" spans="1:19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306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4.8639003240914127E-6</v>
      </c>
      <c r="L99" s="1">
        <f t="shared" ref="L99:O99" si="100">L83-L115</f>
        <v>2.5386982003258669E-6</v>
      </c>
      <c r="M99" s="1">
        <f t="shared" si="100"/>
        <v>3.1930044976499495E-5</v>
      </c>
      <c r="N99" s="1">
        <f t="shared" si="100"/>
        <v>3.2791754515995586E-6</v>
      </c>
      <c r="O99" s="1">
        <f t="shared" si="100"/>
        <v>4.7173742819706533E-6</v>
      </c>
      <c r="P99" s="1">
        <f t="shared" si="98"/>
        <v>2.4720108325122954E-6</v>
      </c>
      <c r="Q99" s="1">
        <f t="shared" si="98"/>
        <v>2.9644708355325462E-5</v>
      </c>
      <c r="S99" s="3"/>
    </row>
    <row r="100" spans="1:19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307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1.1568464675778291E-6</v>
      </c>
      <c r="L100" s="1">
        <f t="shared" ref="L100:O100" si="102">L84-L116</f>
        <v>0</v>
      </c>
      <c r="M100" s="1">
        <f t="shared" si="102"/>
        <v>1.5111923307695594E-2</v>
      </c>
      <c r="N100" s="1">
        <f t="shared" si="102"/>
        <v>5.2825783030899937E-5</v>
      </c>
      <c r="O100" s="1">
        <f t="shared" si="102"/>
        <v>1.914829195392596E-5</v>
      </c>
      <c r="P100" s="1">
        <f t="shared" si="98"/>
        <v>1.6267595420029618E-5</v>
      </c>
      <c r="Q100" s="1">
        <f t="shared" si="98"/>
        <v>1.2425654307288061E-4</v>
      </c>
      <c r="S100" s="3"/>
    </row>
    <row r="101" spans="1:19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308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2.2975706657984561E-6</v>
      </c>
      <c r="M101" s="1">
        <f t="shared" si="104"/>
        <v>3.3299111603961757E-5</v>
      </c>
      <c r="N101" s="1">
        <f t="shared" si="104"/>
        <v>5.5337547244405094E-5</v>
      </c>
      <c r="O101" s="1">
        <f t="shared" si="104"/>
        <v>2.7495833124639019E-4</v>
      </c>
      <c r="P101" s="1">
        <f t="shared" si="98"/>
        <v>1.2581656333376934E-4</v>
      </c>
      <c r="Q101" s="1">
        <f t="shared" si="98"/>
        <v>9.0775680788012653E-4</v>
      </c>
      <c r="S101" s="3"/>
    </row>
    <row r="102" spans="1:19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309</v>
      </c>
      <c r="E102" t="str">
        <f t="shared" si="95"/>
        <v>PJ/yr.</v>
      </c>
      <c r="F102" s="1">
        <f t="shared" ref="F102:K102" si="105">F86-F118</f>
        <v>0.94108457196936557</v>
      </c>
      <c r="G102" s="1">
        <f t="shared" si="105"/>
        <v>9.5009668665753299E-5</v>
      </c>
      <c r="H102" s="1">
        <f t="shared" si="105"/>
        <v>5.4297923570746035E-4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310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311</v>
      </c>
      <c r="E104" t="str">
        <f t="shared" si="95"/>
        <v>PJ/yr.</v>
      </c>
      <c r="F104" s="1">
        <f t="shared" ref="F104:K104" si="109">F88-F120</f>
        <v>0.65276353178796998</v>
      </c>
      <c r="G104" s="1">
        <f t="shared" si="109"/>
        <v>0.40499666379385107</v>
      </c>
      <c r="H104" s="1">
        <f t="shared" si="109"/>
        <v>4.8239420446135425E-2</v>
      </c>
      <c r="I104" s="1">
        <f t="shared" si="109"/>
        <v>0.35124583847257868</v>
      </c>
      <c r="J104" s="1">
        <f t="shared" si="109"/>
        <v>0.20635840938209102</v>
      </c>
      <c r="K104" s="1">
        <f t="shared" si="109"/>
        <v>0.60771500465597894</v>
      </c>
      <c r="L104" s="1">
        <f t="shared" ref="L104:O104" si="110">L88-L120</f>
        <v>0.3327278858525029</v>
      </c>
      <c r="M104" s="1">
        <f t="shared" si="110"/>
        <v>0.17974221608875693</v>
      </c>
      <c r="N104" s="1">
        <f t="shared" si="110"/>
        <v>1.21150192803271E-3</v>
      </c>
      <c r="O104" s="1">
        <f t="shared" si="110"/>
        <v>1.6685726937296919E-3</v>
      </c>
      <c r="P104" s="1">
        <f t="shared" si="98"/>
        <v>1.4162975310759718E-3</v>
      </c>
      <c r="Q104" s="1">
        <f t="shared" si="98"/>
        <v>1.0410931401393486E-2</v>
      </c>
      <c r="S104" s="3"/>
    </row>
    <row r="105" spans="1:19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312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1.8160291129492659E-3</v>
      </c>
      <c r="L105" s="1">
        <f t="shared" ref="L105:O105" si="112">L89-L121</f>
        <v>0.19237910014619722</v>
      </c>
      <c r="M105" s="1">
        <f t="shared" si="112"/>
        <v>0.10392929753445712</v>
      </c>
      <c r="N105" s="1">
        <f t="shared" si="112"/>
        <v>7.0048764388336293E-4</v>
      </c>
      <c r="O105" s="1">
        <f t="shared" si="112"/>
        <v>9.6481194067021825E-4</v>
      </c>
      <c r="P105" s="1">
        <f t="shared" si="98"/>
        <v>8.189139318280636E-4</v>
      </c>
      <c r="Q105" s="1">
        <f t="shared" si="98"/>
        <v>6.0196332533228591E-3</v>
      </c>
      <c r="S105" s="3"/>
    </row>
    <row r="106" spans="1:19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313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1.2631918327328642E-4</v>
      </c>
      <c r="J106" s="1">
        <f t="shared" si="113"/>
        <v>1.9929507511338878E-4</v>
      </c>
      <c r="K106" s="1">
        <f t="shared" si="113"/>
        <v>1.6974270389263219E-3</v>
      </c>
      <c r="L106" s="1">
        <f t="shared" ref="L106:O106" si="114">L90-L122</f>
        <v>7.7798536929568141E-4</v>
      </c>
      <c r="M106" s="1">
        <f t="shared" si="114"/>
        <v>1.7556269895612595E-4</v>
      </c>
      <c r="N106" s="1">
        <f t="shared" si="114"/>
        <v>1.8789914987245651E-6</v>
      </c>
      <c r="O106" s="1">
        <f t="shared" si="114"/>
        <v>3.0340838195134622E-6</v>
      </c>
      <c r="P106" s="1">
        <f t="shared" si="98"/>
        <v>1.3616556458631926E-6</v>
      </c>
      <c r="Q106" s="1">
        <f t="shared" si="98"/>
        <v>1.2651383929819602E-5</v>
      </c>
      <c r="S106" s="3"/>
    </row>
    <row r="107" spans="1:19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314</v>
      </c>
      <c r="E107" t="str">
        <f t="shared" si="95"/>
        <v>PJ/yr.</v>
      </c>
      <c r="F107" s="1">
        <f t="shared" ref="F107:K107" si="115">F91-F123</f>
        <v>1.293778561662054E-2</v>
      </c>
      <c r="G107" s="1">
        <f t="shared" si="115"/>
        <v>2.2464694431548566E-3</v>
      </c>
      <c r="H107" s="1">
        <f t="shared" si="115"/>
        <v>6.2734373806544261E-3</v>
      </c>
      <c r="I107" s="1">
        <f t="shared" si="115"/>
        <v>3.0849515156748451E-3</v>
      </c>
      <c r="J107" s="1">
        <f t="shared" si="115"/>
        <v>2.8469130837022296E-3</v>
      </c>
      <c r="K107" s="1">
        <f t="shared" si="115"/>
        <v>1.8582784461260967E-3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2.3903083671127784E-6</v>
      </c>
      <c r="O107" s="1">
        <f t="shared" si="116"/>
        <v>1.1241611600795124E-5</v>
      </c>
      <c r="P107" s="1">
        <f t="shared" si="98"/>
        <v>6.5173886992140294E-6</v>
      </c>
      <c r="Q107" s="1">
        <f t="shared" si="98"/>
        <v>7.8150134100951618E-5</v>
      </c>
      <c r="S107" s="3"/>
    </row>
    <row r="108" spans="1:19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315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1.1485824895958062E-6</v>
      </c>
      <c r="O108" s="1">
        <f t="shared" si="118"/>
        <v>4.4774617092768407E-6</v>
      </c>
      <c r="P108" s="1">
        <f t="shared" si="98"/>
        <v>2.1961572538195485E-6</v>
      </c>
      <c r="Q108" s="1">
        <f t="shared" si="98"/>
        <v>3.3963349135984148E-5</v>
      </c>
      <c r="S108" s="3"/>
    </row>
    <row r="109" spans="1:19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316</v>
      </c>
      <c r="E109" t="str">
        <f>E185</f>
        <v>PJ/yr.</v>
      </c>
      <c r="F109" s="1">
        <f t="shared" ref="F109:K109" si="119">F93-F125</f>
        <v>2.6966747268196343E-2</v>
      </c>
      <c r="G109" s="1">
        <f t="shared" si="119"/>
        <v>2.7876818628907583E-2</v>
      </c>
      <c r="H109" s="1">
        <f t="shared" si="119"/>
        <v>0.11076102643346543</v>
      </c>
      <c r="I109" s="1">
        <f t="shared" si="119"/>
        <v>0.11549019760298157</v>
      </c>
      <c r="J109" s="1">
        <f t="shared" si="119"/>
        <v>0.11574689422795983</v>
      </c>
      <c r="K109" s="1">
        <f t="shared" si="119"/>
        <v>4.6075246306946975E-2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1.7852013534672357E-6</v>
      </c>
      <c r="O109" s="1">
        <f t="shared" si="120"/>
        <v>1.7065364831063499E-5</v>
      </c>
      <c r="P109" s="1">
        <f t="shared" si="98"/>
        <v>5.426675875104146E-6</v>
      </c>
      <c r="Q109" s="1">
        <f t="shared" si="98"/>
        <v>1.1635355057475691E-3</v>
      </c>
      <c r="S109" s="3"/>
    </row>
    <row r="110" spans="1:19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317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2.4016506813994603E-6</v>
      </c>
      <c r="O110" s="1">
        <f t="shared" si="122"/>
        <v>1.0075232151928988E-5</v>
      </c>
      <c r="P110" s="1">
        <f t="shared" si="98"/>
        <v>3.7904212065004942E-6</v>
      </c>
      <c r="Q110" s="1">
        <f t="shared" si="98"/>
        <v>7.9965022039029873E-5</v>
      </c>
      <c r="S110" s="3"/>
    </row>
    <row r="111" spans="1:19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318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319</v>
      </c>
      <c r="E112" t="str">
        <f>E190</f>
        <v>PJ/yr.</v>
      </c>
      <c r="F112" s="1">
        <f t="shared" ref="F112:K112" si="125">F96-F128</f>
        <v>0.57914121941588093</v>
      </c>
      <c r="G112" s="1">
        <f t="shared" si="125"/>
        <v>0.59828797420817481</v>
      </c>
      <c r="H112" s="1">
        <f t="shared" si="125"/>
        <v>1.1380952316360464</v>
      </c>
      <c r="I112" s="1">
        <f t="shared" si="125"/>
        <v>1.3046930288793934</v>
      </c>
      <c r="J112" s="1">
        <f t="shared" si="125"/>
        <v>1.2515743301792925</v>
      </c>
      <c r="K112" s="1">
        <f t="shared" si="125"/>
        <v>0.71273277103330335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2.4593681352317286E-6</v>
      </c>
      <c r="O112" s="1">
        <f t="shared" si="126"/>
        <v>5.0341722954246786E-6</v>
      </c>
      <c r="P112" s="1">
        <f t="shared" si="98"/>
        <v>1.9517823160980063E-6</v>
      </c>
      <c r="Q112" s="1">
        <f t="shared" si="98"/>
        <v>3.7484986546582012E-5</v>
      </c>
      <c r="S112" s="3"/>
    </row>
    <row r="113" spans="1:19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320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1.3313064040586784E-6</v>
      </c>
      <c r="O113" s="1">
        <f t="shared" si="128"/>
        <v>4.1670133776272556E-6</v>
      </c>
      <c r="P113" s="1">
        <f t="shared" si="98"/>
        <v>1.5508768065892044E-6</v>
      </c>
      <c r="Q113" s="1">
        <f t="shared" si="98"/>
        <v>3.1316404128141307E-5</v>
      </c>
      <c r="S113" s="3"/>
    </row>
    <row r="114" spans="1:19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321</v>
      </c>
      <c r="E114" t="str">
        <f>E97</f>
        <v>PJ/yr.</v>
      </c>
      <c r="F114" s="1">
        <f>SUM(F115:F129)</f>
        <v>1.0176713057491988</v>
      </c>
      <c r="G114" s="1">
        <f t="shared" ref="G114:Q114" si="129">SUM(G115:G129)</f>
        <v>1.1535851828120123</v>
      </c>
      <c r="H114" s="1">
        <f t="shared" si="129"/>
        <v>1.2005017689080104</v>
      </c>
      <c r="I114" s="1">
        <f t="shared" si="129"/>
        <v>1.142759578353655</v>
      </c>
      <c r="J114" s="1">
        <f t="shared" si="129"/>
        <v>1.4050434888471917</v>
      </c>
      <c r="K114" s="1">
        <f t="shared" si="129"/>
        <v>1.5030826717038035</v>
      </c>
      <c r="L114" s="1">
        <f t="shared" si="129"/>
        <v>3.2451336433177436</v>
      </c>
      <c r="M114" s="1">
        <f t="shared" si="129"/>
        <v>3.7237020305556419</v>
      </c>
      <c r="N114" s="1">
        <f t="shared" si="129"/>
        <v>4.8727862564861049</v>
      </c>
      <c r="O114" s="1">
        <f t="shared" si="129"/>
        <v>5.6074723621353515</v>
      </c>
      <c r="P114" s="1">
        <f t="shared" si="129"/>
        <v>6.2758771819848755</v>
      </c>
      <c r="Q114" s="1">
        <f t="shared" si="129"/>
        <v>6.3110964583439859</v>
      </c>
      <c r="S114" s="3"/>
    </row>
    <row r="115" spans="1:19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322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4.6750458512158664E-7</v>
      </c>
      <c r="L115" s="1">
        <f>'[1]Electricity and CHPs_IN'!V$23/SUM('[1]Electricity and CHPs_IN'!V$22:V$23)*L83</f>
        <v>6.9563427129286765E-7</v>
      </c>
      <c r="M115" s="1">
        <f>'[1]Electricity and CHPs_IN'!W$23/SUM('[1]Electricity and CHPs_IN'!W$22:W$23)*M83</f>
        <v>4.3436596351657166E-5</v>
      </c>
      <c r="N115" s="1">
        <f>'[1]Electricity and CHPs_IN'!X$23/SUM('[1]Electricity and CHPs_IN'!X$22:X$23)*N83</f>
        <v>1.1446404217836193E-3</v>
      </c>
      <c r="O115" s="1">
        <f>'[1]Electricity and CHPs_IN'!Y$23/SUM('[1]Electricity and CHPs_IN'!Y$22:Y$23)*O83</f>
        <v>6.904465271732348E-4</v>
      </c>
      <c r="P115" s="1">
        <f>'[1]Electricity and CHPs_IN'!Z$23/SUM('[1]Electricity and CHPs_IN'!Z$22:Z$23)*P83</f>
        <v>7.3803117683533673E-4</v>
      </c>
      <c r="Q115" s="1">
        <f>'[1]Electricity and CHPs_IN'!AA$23/SUM('[1]Electricity and CHPs_IN'!AA$22:AA$23)*Q83</f>
        <v>1.178238056568261E-3</v>
      </c>
      <c r="S115" s="3"/>
    </row>
    <row r="116" spans="1:19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323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1.1119286824106012E-7</v>
      </c>
      <c r="L116" s="1">
        <f>'[1]Electricity and CHPs_IN'!V$23/SUM('[1]Electricity and CHPs_IN'!V$22:V$23)*L84</f>
        <v>0</v>
      </c>
      <c r="M116" s="1">
        <f>'[1]Electricity and CHPs_IN'!W$23/SUM('[1]Electricity and CHPs_IN'!W$22:W$23)*M84</f>
        <v>2.0557769752491465E-2</v>
      </c>
      <c r="N116" s="1">
        <f>'[1]Electricity and CHPs_IN'!X$23/SUM('[1]Electricity and CHPs_IN'!X$22:X$23)*N84</f>
        <v>1.8439552095342523E-2</v>
      </c>
      <c r="O116" s="1">
        <f>'[1]Electricity and CHPs_IN'!Y$23/SUM('[1]Electricity and CHPs_IN'!Y$22:Y$23)*O84</f>
        <v>2.8025912065990006E-3</v>
      </c>
      <c r="P116" s="1">
        <f>'[1]Electricity and CHPs_IN'!Z$23/SUM('[1]Electricity and CHPs_IN'!Z$22:Z$23)*P84</f>
        <v>4.8567718370085122E-3</v>
      </c>
      <c r="Q116" s="1">
        <f>'[1]Electricity and CHPs_IN'!AA$23/SUM('[1]Electricity and CHPs_IN'!AA$22:AA$23)*Q84</f>
        <v>4.938614543657017E-3</v>
      </c>
      <c r="S116" s="3"/>
    </row>
    <row r="117" spans="1:19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324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6.2956238580916158E-7</v>
      </c>
      <c r="M117" s="1">
        <f>'[1]Electricity and CHPs_IN'!W$23/SUM('[1]Electricity and CHPs_IN'!W$22:W$23)*M85</f>
        <v>4.5299030135241593E-5</v>
      </c>
      <c r="N117" s="1">
        <f>'[1]Electricity and CHPs_IN'!X$23/SUM('[1]Electricity and CHPs_IN'!X$22:X$23)*N85</f>
        <v>1.9316317273419922E-2</v>
      </c>
      <c r="O117" s="1">
        <f>'[1]Electricity and CHPs_IN'!Y$23/SUM('[1]Electricity and CHPs_IN'!Y$22:Y$23)*O85</f>
        <v>4.0243579071515399E-2</v>
      </c>
      <c r="P117" s="1">
        <f>'[1]Electricity and CHPs_IN'!Z$23/SUM('[1]Electricity and CHPs_IN'!Z$22:Z$23)*P85</f>
        <v>3.7563163187366452E-2</v>
      </c>
      <c r="Q117" s="1">
        <f>'[1]Electricity and CHPs_IN'!AA$23/SUM('[1]Electricity and CHPs_IN'!AA$22:AA$23)*Q85</f>
        <v>3.6079073686051184E-2</v>
      </c>
      <c r="S117" s="3"/>
    </row>
    <row r="118" spans="1:19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325</v>
      </c>
      <c r="E118" t="str">
        <f t="shared" si="130"/>
        <v>PJ/yr.</v>
      </c>
      <c r="F118" s="1">
        <f>'[1]Electricity and CHPs_IN'!P$23/SUM('[1]Electricity and CHPs_IN'!P$22:P$23)*F86</f>
        <v>2.4796043721062987E-2</v>
      </c>
      <c r="G118" s="1">
        <f>'[1]Electricity and CHPs_IN'!Q$23/SUM('[1]Electricity and CHPs_IN'!Q$22:Q$23)*G86</f>
        <v>4.3796514240818578E-6</v>
      </c>
      <c r="H118" s="1">
        <f>'[1]Electricity and CHPs_IN'!R$23/SUM('[1]Electricity and CHPs_IN'!R$22:R$23)*H86</f>
        <v>3.9360353099585272E-5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326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327</v>
      </c>
      <c r="E120" t="str">
        <f t="shared" si="130"/>
        <v>PJ/yr.</v>
      </c>
      <c r="F120" s="1">
        <f>'[1]Electricity and CHPs_IN'!P$23/SUM('[1]Electricity and CHPs_IN'!P$22:P$23)*F88</f>
        <v>1.7199254515307134E-2</v>
      </c>
      <c r="G120" s="1">
        <f>'[1]Electricity and CHPs_IN'!Q$23/SUM('[1]Electricity and CHPs_IN'!Q$22:Q$23)*G88</f>
        <v>1.8669091685533858E-2</v>
      </c>
      <c r="H120" s="1">
        <f>'[1]Electricity and CHPs_IN'!R$23/SUM('[1]Electricity and CHPs_IN'!R$22:R$23)*H88</f>
        <v>3.4968567805458641E-3</v>
      </c>
      <c r="I120" s="1">
        <f>'[1]Electricity and CHPs_IN'!S$23/SUM('[1]Electricity and CHPs_IN'!S$22:S$23)*I88</f>
        <v>7.2792133260006714E-3</v>
      </c>
      <c r="J120" s="1">
        <f>'[1]Electricity and CHPs_IN'!T$23/SUM('[1]Electricity and CHPs_IN'!T$22:T$23)*J88</f>
        <v>5.3452354445443096E-3</v>
      </c>
      <c r="K120" s="1">
        <f>'[1]Electricity and CHPs_IN'!U$23/SUM('[1]Electricity and CHPs_IN'!U$22:U$23)*K88</f>
        <v>5.8411877750995808E-2</v>
      </c>
      <c r="L120" s="1">
        <f>'[1]Electricity and CHPs_IN'!V$23/SUM('[1]Electricity and CHPs_IN'!V$22:V$23)*L88</f>
        <v>9.1171498992717037E-2</v>
      </c>
      <c r="M120" s="1">
        <f>'[1]Electricity and CHPs_IN'!W$23/SUM('[1]Electricity and CHPs_IN'!W$22:W$23)*M88</f>
        <v>0.2445154741669143</v>
      </c>
      <c r="N120" s="1">
        <f>'[1]Electricity and CHPs_IN'!X$23/SUM('[1]Electricity and CHPs_IN'!X$22:X$23)*N88</f>
        <v>0.42289108904453371</v>
      </c>
      <c r="O120" s="1">
        <f>'[1]Electricity and CHPs_IN'!Y$23/SUM('[1]Electricity and CHPs_IN'!Y$22:Y$23)*O88</f>
        <v>0.24421641210976416</v>
      </c>
      <c r="P120" s="1">
        <f>'[1]Electricity and CHPs_IN'!Z$23/SUM('[1]Electricity and CHPs_IN'!Z$22:Z$23)*P88</f>
        <v>0.42284269949846509</v>
      </c>
      <c r="Q120" s="1">
        <f>'[1]Electricity and CHPs_IN'!AA$23/SUM('[1]Electricity and CHPs_IN'!AA$22:AA$23)*Q88</f>
        <v>0.41378567245171455</v>
      </c>
      <c r="S120" s="3"/>
    </row>
    <row r="121" spans="1:19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328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1.7455167261814003E-4</v>
      </c>
      <c r="L121" s="1">
        <f>'[1]Electricity and CHPs_IN'!V$23/SUM('[1]Electricity and CHPs_IN'!V$22:V$23)*L89</f>
        <v>5.2714219880488238E-2</v>
      </c>
      <c r="M121" s="1">
        <f>'[1]Electricity and CHPs_IN'!W$23/SUM('[1]Electricity and CHPs_IN'!W$22:W$23)*M89</f>
        <v>0.1413820415673715</v>
      </c>
      <c r="N121" s="1">
        <f>'[1]Electricity and CHPs_IN'!X$23/SUM('[1]Electricity and CHPs_IN'!X$22:X$23)*N89</f>
        <v>0.24451466046373529</v>
      </c>
      <c r="O121" s="1">
        <f>'[1]Electricity and CHPs_IN'!Y$23/SUM('[1]Electricity and CHPs_IN'!Y$22:Y$23)*O89</f>
        <v>0.1412122536803978</v>
      </c>
      <c r="P121" s="1">
        <f>'[1]Electricity and CHPs_IN'!Z$23/SUM('[1]Electricity and CHPs_IN'!Z$22:Z$23)*P89</f>
        <v>0.24449084319734721</v>
      </c>
      <c r="Q121" s="1">
        <f>'[1]Electricity and CHPs_IN'!AA$23/SUM('[1]Electricity and CHPs_IN'!AA$22:AA$23)*Q89</f>
        <v>0.23925217616029212</v>
      </c>
      <c r="S121" s="3"/>
    </row>
    <row r="122" spans="1:19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329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2.6178368011731252E-6</v>
      </c>
      <c r="J122" s="1">
        <f>'[1]Electricity and CHPs_IN'!T$23/SUM('[1]Electricity and CHPs_IN'!T$22:T$23)*J90</f>
        <v>5.1622761709058681E-6</v>
      </c>
      <c r="K122" s="1">
        <f>'[1]Electricity and CHPs_IN'!U$23/SUM('[1]Electricity and CHPs_IN'!U$22:U$23)*K90</f>
        <v>1.6315197079118829E-4</v>
      </c>
      <c r="L122" s="1">
        <f>'[1]Electricity and CHPs_IN'!V$23/SUM('[1]Electricity and CHPs_IN'!V$22:V$23)*L90</f>
        <v>2.1317748024442072E-4</v>
      </c>
      <c r="M122" s="1">
        <f>'[1]Electricity and CHPs_IN'!W$23/SUM('[1]Electricity and CHPs_IN'!W$22:W$23)*M90</f>
        <v>2.3882979477721897E-4</v>
      </c>
      <c r="N122" s="1">
        <f>'[1]Electricity and CHPs_IN'!X$23/SUM('[1]Electricity and CHPs_IN'!X$22:X$23)*N90</f>
        <v>6.5588732697388077E-4</v>
      </c>
      <c r="O122" s="1">
        <f>'[1]Electricity and CHPs_IN'!Y$23/SUM('[1]Electricity and CHPs_IN'!Y$22:Y$23)*O90</f>
        <v>4.4407598615652958E-4</v>
      </c>
      <c r="P122" s="1">
        <f>'[1]Electricity and CHPs_IN'!Z$23/SUM('[1]Electricity and CHPs_IN'!Z$22:Z$23)*P90</f>
        <v>4.0652909184040083E-4</v>
      </c>
      <c r="Q122" s="1">
        <f>'[1]Electricity and CHPs_IN'!AA$23/SUM('[1]Electricity and CHPs_IN'!AA$22:AA$23)*Q90</f>
        <v>5.0283314768019192E-4</v>
      </c>
      <c r="S122" s="3"/>
    </row>
    <row r="123" spans="1:19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330</v>
      </c>
      <c r="E123" t="str">
        <f t="shared" si="130"/>
        <v>PJ/yr.</v>
      </c>
      <c r="F123" s="1">
        <f>'[1]Electricity and CHPs_IN'!P$23/SUM('[1]Electricity and CHPs_IN'!P$22:P$23)*F91</f>
        <v>3.4088955165009939E-4</v>
      </c>
      <c r="G123" s="1">
        <f>'[1]Electricity and CHPs_IN'!Q$23/SUM('[1]Electricity and CHPs_IN'!Q$22:Q$23)*G91</f>
        <v>1.0355528267846673E-4</v>
      </c>
      <c r="H123" s="1">
        <f>'[1]Electricity and CHPs_IN'!R$23/SUM('[1]Electricity and CHPs_IN'!R$22:R$23)*H91</f>
        <v>4.5475902983467049E-4</v>
      </c>
      <c r="I123" s="1">
        <f>'[1]Electricity and CHPs_IN'!S$23/SUM('[1]Electricity and CHPs_IN'!S$22:S$23)*I91</f>
        <v>6.3932487515348644E-5</v>
      </c>
      <c r="J123" s="1">
        <f>'[1]Electricity and CHPs_IN'!T$23/SUM('[1]Electricity and CHPs_IN'!T$22:T$23)*J91</f>
        <v>7.3742673090514504E-5</v>
      </c>
      <c r="K123" s="1">
        <f>'[1]Electricity and CHPs_IN'!U$23/SUM('[1]Electricity and CHPs_IN'!U$22:U$23)*K91</f>
        <v>1.7861256113607809E-4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8.3436937666458012E-4</v>
      </c>
      <c r="O123" s="1">
        <f>'[1]Electricity and CHPs_IN'!Y$23/SUM('[1]Electricity and CHPs_IN'!Y$22:Y$23)*O91</f>
        <v>1.64534998193038E-3</v>
      </c>
      <c r="P123" s="1">
        <f>'[1]Electricity and CHPs_IN'!Z$23/SUM('[1]Electricity and CHPs_IN'!Z$22:Z$23)*P91</f>
        <v>1.9457989375741137E-3</v>
      </c>
      <c r="Q123" s="1">
        <f>'[1]Electricity and CHPs_IN'!AA$23/SUM('[1]Electricity and CHPs_IN'!AA$22:AA$23)*Q91</f>
        <v>3.1061011300896404E-3</v>
      </c>
      <c r="S123" s="3"/>
    </row>
    <row r="124" spans="1:19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331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4.0092821038378705E-4</v>
      </c>
      <c r="O124" s="1">
        <f>'[1]Electricity and CHPs_IN'!Y$23/SUM('[1]Electricity and CHPs_IN'!Y$22:Y$23)*O92</f>
        <v>6.5533233170336986E-4</v>
      </c>
      <c r="P124" s="1">
        <f>'[1]Electricity and CHPs_IN'!Z$23/SUM('[1]Electricity and CHPs_IN'!Z$22:Z$23)*P92</f>
        <v>6.5567371357536856E-4</v>
      </c>
      <c r="Q124" s="1">
        <f>'[1]Electricity and CHPs_IN'!AA$23/SUM('[1]Electricity and CHPs_IN'!AA$22:AA$23)*Q92</f>
        <v>1.3498837634320121E-3</v>
      </c>
      <c r="S124" s="3"/>
    </row>
    <row r="125" spans="1:19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332</v>
      </c>
      <c r="E125" t="str">
        <f t="shared" si="130"/>
        <v>PJ/yr.</v>
      </c>
      <c r="F125" s="1">
        <f>'[1]Electricity and CHPs_IN'!P$23/SUM('[1]Electricity and CHPs_IN'!P$22:P$23)*F93</f>
        <v>7.1052981229706002E-4</v>
      </c>
      <c r="G125" s="1">
        <f>'[1]Electricity and CHPs_IN'!Q$23/SUM('[1]Electricity and CHPs_IN'!Q$22:Q$23)*G93</f>
        <v>1.2850349877177813E-3</v>
      </c>
      <c r="H125" s="1">
        <f>'[1]Electricity and CHPs_IN'!R$23/SUM('[1]Electricity and CHPs_IN'!R$22:R$23)*H93</f>
        <v>8.0290236226316872E-3</v>
      </c>
      <c r="I125" s="1">
        <f>'[1]Electricity and CHPs_IN'!S$23/SUM('[1]Electricity and CHPs_IN'!S$22:S$23)*I93</f>
        <v>2.3934170695653805E-3</v>
      </c>
      <c r="J125" s="1">
        <f>'[1]Electricity and CHPs_IN'!T$23/SUM('[1]Electricity and CHPs_IN'!T$22:T$23)*J93</f>
        <v>2.9981545383868709E-3</v>
      </c>
      <c r="K125" s="1">
        <f>'[1]Electricity and CHPs_IN'!U$23/SUM('[1]Electricity and CHPs_IN'!U$22:U$23)*K93</f>
        <v>4.4286246579545102E-3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6.2314861170500535E-4</v>
      </c>
      <c r="O125" s="1">
        <f>'[1]Electricity and CHPs_IN'!Y$23/SUM('[1]Electricity and CHPs_IN'!Y$22:Y$23)*O93</f>
        <v>2.4977288589511427E-3</v>
      </c>
      <c r="P125" s="1">
        <f>'[1]Electricity and CHPs_IN'!Z$23/SUM('[1]Electricity and CHPs_IN'!Z$22:Z$23)*P93</f>
        <v>1.6201611779899153E-3</v>
      </c>
      <c r="Q125" s="1">
        <f>'[1]Electricity and CHPs_IN'!AA$23/SUM('[1]Electricity and CHPs_IN'!AA$22:AA$23)*Q93</f>
        <v>4.6245076747193012E-2</v>
      </c>
      <c r="S125" s="3"/>
    </row>
    <row r="126" spans="1:19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333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8.3832856445454457E-4</v>
      </c>
      <c r="O126" s="1">
        <f>'[1]Electricity and CHPs_IN'!Y$23/SUM('[1]Electricity and CHPs_IN'!Y$22:Y$23)*O94</f>
        <v>1.4746358109319648E-3</v>
      </c>
      <c r="P126" s="1">
        <f>'[1]Electricity and CHPs_IN'!Z$23/SUM('[1]Electricity and CHPs_IN'!Z$22:Z$23)*P94</f>
        <v>1.1316491768331438E-3</v>
      </c>
      <c r="Q126" s="1">
        <f>'[1]Electricity and CHPs_IN'!AA$23/SUM('[1]Electricity and CHPs_IN'!AA$22:AA$23)*Q94</f>
        <v>3.1782344097097152E-3</v>
      </c>
      <c r="S126" s="3"/>
    </row>
    <row r="127" spans="1:19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334</v>
      </c>
      <c r="E127" t="str">
        <f t="shared" si="130"/>
        <v>PJ/yr.</v>
      </c>
      <c r="F127" s="1">
        <f t="shared" ref="F127" si="131">F95</f>
        <v>0.95936516149899553</v>
      </c>
      <c r="G127" s="1">
        <f t="shared" ref="G127:Q127" si="132">G95</f>
        <v>1.105943898847088</v>
      </c>
      <c r="H127" s="1">
        <f t="shared" si="132"/>
        <v>1.1059816895013885</v>
      </c>
      <c r="I127" s="1">
        <f t="shared" si="132"/>
        <v>1.105981959474738</v>
      </c>
      <c r="J127" s="1">
        <f t="shared" si="132"/>
        <v>1.3642020669640391</v>
      </c>
      <c r="K127" s="1">
        <f t="shared" si="132"/>
        <v>1.3712193807226902</v>
      </c>
      <c r="L127" s="1">
        <f t="shared" si="132"/>
        <v>3.101033421767637</v>
      </c>
      <c r="M127" s="1">
        <f t="shared" si="132"/>
        <v>3.3169191796476003</v>
      </c>
      <c r="N127" s="1">
        <f t="shared" si="132"/>
        <v>4.1618041490195292</v>
      </c>
      <c r="O127" s="1">
        <f t="shared" si="132"/>
        <v>5.1702432483562726</v>
      </c>
      <c r="P127" s="1">
        <f t="shared" si="132"/>
        <v>5.5585801246201294</v>
      </c>
      <c r="Q127" s="1">
        <f t="shared" si="132"/>
        <v>5.5587460218020057</v>
      </c>
      <c r="S127" s="3"/>
    </row>
    <row r="128" spans="1:19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335</v>
      </c>
      <c r="E128" t="str">
        <f t="shared" si="130"/>
        <v>PJ/yr.</v>
      </c>
      <c r="F128" s="1">
        <f>'[1]Electricity and CHPs_IN'!P$23/SUM('[1]Electricity and CHPs_IN'!P$22:P$23)*F96</f>
        <v>1.525942664988602E-2</v>
      </c>
      <c r="G128" s="1">
        <f>'[1]Electricity and CHPs_IN'!Q$23/SUM('[1]Electricity and CHPs_IN'!Q$22:Q$23)*G96</f>
        <v>2.7579222357570231E-2</v>
      </c>
      <c r="H128" s="1">
        <f>'[1]Electricity and CHPs_IN'!R$23/SUM('[1]Electricity and CHPs_IN'!R$22:R$23)*H96</f>
        <v>8.2500079620509884E-2</v>
      </c>
      <c r="I128" s="1">
        <f>'[1]Electricity and CHPs_IN'!S$23/SUM('[1]Electricity and CHPs_IN'!S$22:S$23)*I96</f>
        <v>2.7038438159034554E-2</v>
      </c>
      <c r="J128" s="1">
        <f>'[1]Electricity and CHPs_IN'!T$23/SUM('[1]Electricity and CHPs_IN'!T$22:T$23)*J96</f>
        <v>3.2419126950959873E-2</v>
      </c>
      <c r="K128" s="1">
        <f>'[1]Electricity and CHPs_IN'!U$23/SUM('[1]Electricity and CHPs_IN'!U$22:U$23)*K96</f>
        <v>6.8505893670164145E-2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8.5847562022327067E-4</v>
      </c>
      <c r="O128" s="1">
        <f>'[1]Electricity and CHPs_IN'!Y$23/SUM('[1]Electricity and CHPs_IN'!Y$22:Y$23)*O96</f>
        <v>7.3681386525804382E-4</v>
      </c>
      <c r="P128" s="1">
        <f>'[1]Electricity and CHPs_IN'!Z$23/SUM('[1]Electricity and CHPs_IN'!Z$22:Z$23)*P96</f>
        <v>5.8271435575072122E-4</v>
      </c>
      <c r="Q128" s="1">
        <f>'[1]Electricity and CHPs_IN'!AA$23/SUM('[1]Electricity and CHPs_IN'!AA$22:AA$23)*Q96</f>
        <v>1.4898523260795759E-3</v>
      </c>
      <c r="S128" s="3"/>
    </row>
    <row r="129" spans="1:19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336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4.6471045735648321E-4</v>
      </c>
      <c r="O129" s="1">
        <f>'[1]Electricity and CHPs_IN'!Y$23/SUM('[1]Electricity and CHPs_IN'!Y$22:Y$23)*O97</f>
        <v>6.0989434869799391E-4</v>
      </c>
      <c r="P129" s="1">
        <f>'[1]Electricity and CHPs_IN'!Z$23/SUM('[1]Electricity and CHPs_IN'!Z$22:Z$23)*P97</f>
        <v>4.6302201415936866E-4</v>
      </c>
      <c r="Q129" s="1">
        <f>'[1]Electricity and CHPs_IN'!AA$23/SUM('[1]Electricity and CHPs_IN'!AA$22:AA$23)*Q97</f>
        <v>1.2446801195134356E-3</v>
      </c>
      <c r="S129" s="3"/>
    </row>
    <row r="130" spans="1:19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337</v>
      </c>
      <c r="E130" t="str">
        <f t="shared" si="130"/>
        <v>PJ/yr.</v>
      </c>
      <c r="F130" s="1">
        <f>SUM(F131:F136)</f>
        <v>8.2845902718598214</v>
      </c>
      <c r="G130" s="1">
        <f t="shared" ref="G130:Q130" si="133">SUM(G131:G136)</f>
        <v>8.9564448527399438</v>
      </c>
      <c r="H130" s="1">
        <f t="shared" si="133"/>
        <v>9.1872659102086764</v>
      </c>
      <c r="I130" s="1">
        <f t="shared" si="133"/>
        <v>9.1448542970247537</v>
      </c>
      <c r="J130" s="1">
        <f t="shared" si="133"/>
        <v>9.224253525650111</v>
      </c>
      <c r="K130" s="1">
        <f t="shared" si="133"/>
        <v>9.4508536780993335</v>
      </c>
      <c r="L130" s="1">
        <f t="shared" si="133"/>
        <v>10.821484442634786</v>
      </c>
      <c r="M130" s="1">
        <f t="shared" si="133"/>
        <v>11.204706478475874</v>
      </c>
      <c r="N130" s="1">
        <f t="shared" si="133"/>
        <v>11.110823963914729</v>
      </c>
      <c r="O130" s="1">
        <f t="shared" si="133"/>
        <v>11.110841515777512</v>
      </c>
      <c r="P130" s="1">
        <f t="shared" si="133"/>
        <v>11.110838150297939</v>
      </c>
      <c r="Q130" s="1">
        <f t="shared" si="133"/>
        <v>11.110844166449565</v>
      </c>
      <c r="S130" s="3"/>
    </row>
    <row r="131" spans="1:19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338</v>
      </c>
      <c r="E131" t="str">
        <f>E75</f>
        <v>PJ/yr.</v>
      </c>
      <c r="F131" s="1">
        <f>'[1]Electricity and CHPs'!B19</f>
        <v>6.5070002627691226</v>
      </c>
      <c r="G131" s="1">
        <f>'[1]Electricity and CHPs'!C19</f>
        <v>7.3027683676917832</v>
      </c>
      <c r="H131" s="1">
        <f>'[1]Electricity and CHPs'!D19</f>
        <v>7.4118225570691143</v>
      </c>
      <c r="I131" s="1">
        <f>'[1]Electricity and CHPs'!E19</f>
        <v>7.398138463708273</v>
      </c>
      <c r="J131" s="1">
        <f>'[1]Electricity and CHPs'!F19</f>
        <v>7.4918604016485055</v>
      </c>
      <c r="K131" s="1">
        <f>'[1]Electricity and CHPs'!G19</f>
        <v>5.8265106745164523</v>
      </c>
      <c r="L131" s="1">
        <f>'[1]Electricity and CHPs'!H19</f>
        <v>4.5214694346412339</v>
      </c>
      <c r="M131" s="1">
        <f>'[1]Electricity and CHPs'!I19</f>
        <v>4.6999649268793622</v>
      </c>
      <c r="N131" s="1">
        <f>'[1]Electricity and CHPs'!J19</f>
        <v>4.6534304199090784</v>
      </c>
      <c r="O131" s="1">
        <f>'[1]Electricity and CHPs'!K19</f>
        <v>4.6534310347284107</v>
      </c>
      <c r="P131" s="1">
        <f>'[1]Electricity and CHPs'!L19</f>
        <v>4.6534304364026395</v>
      </c>
      <c r="Q131" s="1">
        <f>'[1]Electricity and CHPs'!M19</f>
        <v>4.6534305780201199</v>
      </c>
      <c r="S131" s="3"/>
    </row>
    <row r="132" spans="1:19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339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1.8926597466232913</v>
      </c>
      <c r="L132" s="1">
        <f>'[1]Electricity and CHPs'!H20</f>
        <v>4.3142957357868061</v>
      </c>
      <c r="M132" s="1">
        <f>'[1]Electricity and CHPs'!I20</f>
        <v>4.4885569046677452</v>
      </c>
      <c r="N132" s="1">
        <f>'[1]Electricity and CHPs'!J20</f>
        <v>4.4441164384134186</v>
      </c>
      <c r="O132" s="1">
        <f>'[1]Electricity and CHPs'!K20</f>
        <v>4.4441160823340207</v>
      </c>
      <c r="P132" s="1">
        <f>'[1]Electricity and CHPs'!L20</f>
        <v>4.4441157987212412</v>
      </c>
      <c r="Q132" s="1">
        <f>'[1]Electricity and CHPs'!M20</f>
        <v>4.4441160592023996</v>
      </c>
      <c r="S132" s="3"/>
    </row>
    <row r="133" spans="1:19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340</v>
      </c>
      <c r="E133" t="str">
        <f>E152</f>
        <v>PJ/yr.</v>
      </c>
      <c r="F133" s="1">
        <f>'[1]Electricity and CHPs'!B26</f>
        <v>1.5475484230932124</v>
      </c>
      <c r="G133" s="1">
        <f>'[1]Electricity and CHPs'!C26</f>
        <v>1.42351896495828</v>
      </c>
      <c r="H133" s="1">
        <f>'[1]Electricity and CHPs'!D26</f>
        <v>1.4387375099446462</v>
      </c>
      <c r="I133" s="1">
        <f>'[1]Electricity and CHPs'!E26</f>
        <v>1.413770455209552</v>
      </c>
      <c r="J133" s="1">
        <f>'[1]Electricity and CHPs'!F26</f>
        <v>1.403207849250667</v>
      </c>
      <c r="K133" s="1">
        <f>'[1]Electricity and CHPs'!G26</f>
        <v>1.0919163651946073</v>
      </c>
      <c r="L133" s="1">
        <f>'[1]Electricity and CHPs'!H26</f>
        <v>0.68348879182917655</v>
      </c>
      <c r="M133" s="1">
        <f>'[1]Electricity and CHPs'!I26</f>
        <v>0.70435521920545519</v>
      </c>
      <c r="N133" s="1">
        <f>'[1]Electricity and CHPs'!J26</f>
        <v>0.7085757409532456</v>
      </c>
      <c r="O133" s="1">
        <f>'[1]Electricity and CHPs'!K26</f>
        <v>0.7085830460278546</v>
      </c>
      <c r="P133" s="1">
        <f>'[1]Electricity and CHPs'!L26</f>
        <v>0.70858445885190124</v>
      </c>
      <c r="Q133" s="1">
        <f>'[1]Electricity and CHPs'!M26</f>
        <v>0.70858210730290061</v>
      </c>
      <c r="S133" s="3"/>
    </row>
    <row r="134" spans="1:19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341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0.3165925061260032</v>
      </c>
      <c r="L134" s="1">
        <f>'[1]Electricity and CHPs'!H27</f>
        <v>0.7063149311995891</v>
      </c>
      <c r="M134" s="1">
        <f>'[1]Electricity and CHPs'!I27</f>
        <v>0.71886919664513804</v>
      </c>
      <c r="N134" s="1">
        <f>'[1]Electricity and CHPs'!J27</f>
        <v>0.71175170231575025</v>
      </c>
      <c r="O134" s="1">
        <f>'[1]Electricity and CHPs'!K27</f>
        <v>0.71175173274795966</v>
      </c>
      <c r="P134" s="1">
        <f>'[1]Electricity and CHPs'!L27</f>
        <v>0.71175163982480494</v>
      </c>
      <c r="Q134" s="1">
        <f>'[1]Electricity and CHPs'!M27</f>
        <v>0.7117517258482714</v>
      </c>
      <c r="S134" s="3"/>
    </row>
    <row r="135" spans="1:19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342</v>
      </c>
      <c r="E135" t="str">
        <f>E155</f>
        <v>PJ/yr.</v>
      </c>
      <c r="F135" s="1">
        <f>'[1]Electricity and CHPs'!B44</f>
        <v>0.23004158599748697</v>
      </c>
      <c r="G135" s="1">
        <f>'[1]Electricity and CHPs'!C44</f>
        <v>0.23015752008988025</v>
      </c>
      <c r="H135" s="1">
        <f>'[1]Electricity and CHPs'!D44</f>
        <v>0.33670584319491753</v>
      </c>
      <c r="I135" s="1">
        <f>'[1]Electricity and CHPs'!E44</f>
        <v>0.33294537810692854</v>
      </c>
      <c r="J135" s="1">
        <f>'[1]Electricity and CHPs'!F44</f>
        <v>0.32918527475093873</v>
      </c>
      <c r="K135" s="1">
        <f>'[1]Electricity and CHPs'!G44</f>
        <v>0.28401500172765787</v>
      </c>
      <c r="L135" s="1">
        <f>'[1]Electricity and CHPs'!H44</f>
        <v>6.749184892376838E-5</v>
      </c>
      <c r="M135" s="1">
        <f>'[1]Electricity and CHPs'!I44</f>
        <v>2.891583633560927E-5</v>
      </c>
      <c r="N135" s="1">
        <f>'[1]Electricity and CHPs'!J44</f>
        <v>4.7938761950116358E-5</v>
      </c>
      <c r="O135" s="1">
        <f>'[1]Electricity and CHPs'!K44</f>
        <v>2.9757718873450354E-5</v>
      </c>
      <c r="P135" s="1">
        <f>'[1]Electricity and CHPs'!L44</f>
        <v>5.0452092581943858E-5</v>
      </c>
      <c r="Q135" s="1">
        <f>'[1]Electricity and CHPs'!M44</f>
        <v>3.1760017796041219E-5</v>
      </c>
      <c r="S135" s="3"/>
    </row>
    <row r="136" spans="1:19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343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3.9159383911322732E-2</v>
      </c>
      <c r="L136" s="1">
        <f>'[1]Electricity and CHPs'!H45</f>
        <v>0.59584805732905555</v>
      </c>
      <c r="M136" s="1">
        <f>'[1]Electricity and CHPs'!I45</f>
        <v>0.5929313152418394</v>
      </c>
      <c r="N136" s="1">
        <f>'[1]Electricity and CHPs'!J45</f>
        <v>0.59290172356128712</v>
      </c>
      <c r="O136" s="1">
        <f>'[1]Electricity and CHPs'!K45</f>
        <v>0.59292986222039257</v>
      </c>
      <c r="P136" s="1">
        <f>'[1]Electricity and CHPs'!L45</f>
        <v>0.59290536440477137</v>
      </c>
      <c r="Q136" s="1">
        <f>'[1]Electricity and CHPs'!M45</f>
        <v>0.59293193605807737</v>
      </c>
      <c r="S136" s="3"/>
    </row>
    <row r="137" spans="1:19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344</v>
      </c>
      <c r="E137" t="str">
        <f t="shared" ref="E137:E151" si="134">E136</f>
        <v>PJ/yr.</v>
      </c>
      <c r="F137" s="1">
        <f>SUM(F138:F141)</f>
        <v>4.0272743429311673</v>
      </c>
      <c r="G137" s="1">
        <f t="shared" ref="G137:K137" si="135">SUM(G138:G141)</f>
        <v>4.3631436663250316</v>
      </c>
      <c r="H137" s="1">
        <f t="shared" si="135"/>
        <v>4.4252800335068798</v>
      </c>
      <c r="I137" s="1">
        <f t="shared" si="135"/>
        <v>4.4059544594589122</v>
      </c>
      <c r="J137" s="1">
        <f t="shared" si="135"/>
        <v>4.4475341254495859</v>
      </c>
      <c r="K137" s="1">
        <f t="shared" si="135"/>
        <v>4.5638396462301767</v>
      </c>
      <c r="L137" s="1">
        <f t="shared" ref="L137:O137" si="136">SUM(L138:L141)</f>
        <v>5.1127844467284032</v>
      </c>
      <c r="M137" s="1">
        <f t="shared" si="136"/>
        <v>5.3058731236988494</v>
      </c>
      <c r="N137" s="1">
        <f t="shared" si="136"/>
        <v>5.2589371507957461</v>
      </c>
      <c r="O137" s="1">
        <f t="shared" si="136"/>
        <v>5.2589409479191227</v>
      </c>
      <c r="P137" s="1">
        <f>SUM(P138:P141)</f>
        <v>5.2589411669002928</v>
      </c>
      <c r="Q137" s="1">
        <f>SUM(Q138:Q141)</f>
        <v>5.2589402351868459</v>
      </c>
      <c r="S137" s="3"/>
    </row>
    <row r="138" spans="1:19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345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3.2535001313845613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3.651384183845892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3.7059112785345572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3.6990692318541365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3.7459302008242528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2.9132553372582262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2.2607347173206169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2.3499824634396811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2.3267152099545392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2.3267155173642053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2.3267152182013198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2.32671528901006</v>
      </c>
      <c r="S138" s="3"/>
    </row>
    <row r="139" spans="1:19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346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0.94632987331164564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2.1571478678934031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2.2442784523338726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2.2220582192067093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2.2220580411670103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2.2220578993606206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2.2220580296011998</v>
      </c>
      <c r="S139" s="3"/>
    </row>
    <row r="140" spans="1:19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347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0.77377421154660619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0.71175948247914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0.71936875497232311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0.70688522760477601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0.7016039246253335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0.54595818259730367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0.34174439591458827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0.35217760960272759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0.3542878704766228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0.3542915230139273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0.35429222942595062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0.35429105365145031</v>
      </c>
      <c r="S140" s="3"/>
    </row>
    <row r="141" spans="1:19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348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0.1582962530630016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0.35315746559979455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0.35943459832256897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0.35587585115787512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0.35587586637397983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0.35587581991240247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0.35587586292413576</v>
      </c>
      <c r="S141" s="3"/>
    </row>
    <row r="142" spans="1:19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349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350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351</v>
      </c>
      <c r="E144" t="str">
        <f>E143</f>
        <v>PJ/yr.</v>
      </c>
      <c r="F144" s="1">
        <f>SUM(F145:F150)</f>
        <v>4.2573159289286542</v>
      </c>
      <c r="G144" s="1">
        <f t="shared" ref="G144:K144" si="137">SUM(G145:G150)</f>
        <v>4.5933011864149123</v>
      </c>
      <c r="H144" s="1">
        <f t="shared" si="137"/>
        <v>4.7619858767017975</v>
      </c>
      <c r="I144" s="1">
        <f t="shared" si="137"/>
        <v>4.7388998375658407</v>
      </c>
      <c r="J144" s="1">
        <f t="shared" si="137"/>
        <v>4.7767194002005251</v>
      </c>
      <c r="K144" s="1">
        <f t="shared" si="137"/>
        <v>4.8870140318691577</v>
      </c>
      <c r="L144" s="1">
        <f t="shared" ref="L144:O144" si="138">SUM(L145:L150)</f>
        <v>5.7086999959063824</v>
      </c>
      <c r="M144" s="1">
        <f t="shared" si="138"/>
        <v>5.8988333547770253</v>
      </c>
      <c r="N144" s="1">
        <f t="shared" si="138"/>
        <v>5.8518868131189832</v>
      </c>
      <c r="O144" s="1">
        <f t="shared" si="138"/>
        <v>5.8519005678583884</v>
      </c>
      <c r="P144" s="1">
        <f>SUM(P145:P150)</f>
        <v>5.851896983397646</v>
      </c>
      <c r="Q144" s="1">
        <f>SUM(Q145:Q150)</f>
        <v>5.8519039312627195</v>
      </c>
      <c r="S144" s="3"/>
    </row>
    <row r="145" spans="1:19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352</v>
      </c>
      <c r="E145" t="str">
        <f>E144</f>
        <v>PJ/yr.</v>
      </c>
      <c r="F145" s="1">
        <f>F131-F138</f>
        <v>3.2535001313845613</v>
      </c>
      <c r="G145" s="1">
        <f t="shared" ref="G145:K145" si="139">G131-G138</f>
        <v>3.6513841838458911</v>
      </c>
      <c r="H145" s="1">
        <f t="shared" si="139"/>
        <v>3.7059112785345572</v>
      </c>
      <c r="I145" s="1">
        <f t="shared" si="139"/>
        <v>3.6990692318541365</v>
      </c>
      <c r="J145" s="1">
        <f t="shared" si="139"/>
        <v>3.7459302008242528</v>
      </c>
      <c r="K145" s="1">
        <f t="shared" si="139"/>
        <v>2.9132553372582262</v>
      </c>
      <c r="L145" s="1">
        <f t="shared" ref="L145:O145" si="140">L131-L138</f>
        <v>2.2607347173206169</v>
      </c>
      <c r="M145" s="1">
        <f t="shared" si="140"/>
        <v>2.3499824634396811</v>
      </c>
      <c r="N145" s="1">
        <f t="shared" si="140"/>
        <v>2.3267152099545392</v>
      </c>
      <c r="O145" s="1">
        <f t="shared" si="140"/>
        <v>2.3267155173642053</v>
      </c>
      <c r="P145" s="1">
        <f t="shared" ref="P145:Q150" si="141">P131-P138</f>
        <v>2.3267152182013198</v>
      </c>
      <c r="Q145" s="1">
        <f t="shared" si="141"/>
        <v>2.32671528901006</v>
      </c>
      <c r="S145" s="3"/>
    </row>
    <row r="146" spans="1:19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353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0.94632987331164564</v>
      </c>
      <c r="L146" s="1">
        <f t="shared" ref="L146:O146" si="143">L132-L139</f>
        <v>2.1571478678934031</v>
      </c>
      <c r="M146" s="1">
        <f t="shared" si="143"/>
        <v>2.2442784523338726</v>
      </c>
      <c r="N146" s="1">
        <f t="shared" si="143"/>
        <v>2.2220582192067093</v>
      </c>
      <c r="O146" s="1">
        <f t="shared" si="143"/>
        <v>2.2220580411670103</v>
      </c>
      <c r="P146" s="1">
        <f t="shared" si="141"/>
        <v>2.2220578993606206</v>
      </c>
      <c r="Q146" s="1">
        <f t="shared" si="141"/>
        <v>2.2220580296011998</v>
      </c>
      <c r="S146" s="3"/>
    </row>
    <row r="147" spans="1:19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354</v>
      </c>
      <c r="E147" t="str">
        <f t="shared" si="134"/>
        <v>PJ/yr.</v>
      </c>
      <c r="F147" s="1">
        <f t="shared" ref="F147:K147" si="144">F133-F140</f>
        <v>0.77377421154660619</v>
      </c>
      <c r="G147" s="1">
        <f t="shared" si="144"/>
        <v>0.71175948247914</v>
      </c>
      <c r="H147" s="1">
        <f t="shared" si="144"/>
        <v>0.71936875497232311</v>
      </c>
      <c r="I147" s="1">
        <f t="shared" si="144"/>
        <v>0.70688522760477601</v>
      </c>
      <c r="J147" s="1">
        <f t="shared" si="144"/>
        <v>0.7016039246253335</v>
      </c>
      <c r="K147" s="1">
        <f t="shared" si="144"/>
        <v>0.54595818259730367</v>
      </c>
      <c r="L147" s="1">
        <f t="shared" ref="L147:O147" si="145">L133-L140</f>
        <v>0.34174439591458827</v>
      </c>
      <c r="M147" s="1">
        <f t="shared" si="145"/>
        <v>0.35217760960272759</v>
      </c>
      <c r="N147" s="1">
        <f t="shared" si="145"/>
        <v>0.3542878704766228</v>
      </c>
      <c r="O147" s="1">
        <f t="shared" si="145"/>
        <v>0.3542915230139273</v>
      </c>
      <c r="P147" s="1">
        <f t="shared" si="141"/>
        <v>0.35429222942595062</v>
      </c>
      <c r="Q147" s="1">
        <f t="shared" si="141"/>
        <v>0.35429105365145031</v>
      </c>
      <c r="S147" s="3"/>
    </row>
    <row r="148" spans="1:19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355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0.1582962530630016</v>
      </c>
      <c r="L148" s="1">
        <f t="shared" ref="L148:O148" si="147">L134-L141</f>
        <v>0.35315746559979455</v>
      </c>
      <c r="M148" s="1">
        <f t="shared" si="147"/>
        <v>0.35943459832256908</v>
      </c>
      <c r="N148" s="1">
        <f t="shared" si="147"/>
        <v>0.35587585115787512</v>
      </c>
      <c r="O148" s="1">
        <f t="shared" si="147"/>
        <v>0.35587586637397983</v>
      </c>
      <c r="P148" s="1">
        <f t="shared" si="141"/>
        <v>0.35587581991240247</v>
      </c>
      <c r="Q148" s="1">
        <f t="shared" si="141"/>
        <v>0.35587586292413564</v>
      </c>
      <c r="S148" s="3"/>
    </row>
    <row r="149" spans="1:19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356</v>
      </c>
      <c r="E149" t="str">
        <f t="shared" si="134"/>
        <v>PJ/yr.</v>
      </c>
      <c r="F149" s="1">
        <f t="shared" ref="F149:K149" si="148">F135-F142</f>
        <v>0.23004158599748697</v>
      </c>
      <c r="G149" s="1">
        <f t="shared" si="148"/>
        <v>0.23015752008988025</v>
      </c>
      <c r="H149" s="1">
        <f t="shared" si="148"/>
        <v>0.33670584319491753</v>
      </c>
      <c r="I149" s="1">
        <f t="shared" si="148"/>
        <v>0.33294537810692854</v>
      </c>
      <c r="J149" s="1">
        <f t="shared" si="148"/>
        <v>0.32918527475093873</v>
      </c>
      <c r="K149" s="1">
        <f t="shared" si="148"/>
        <v>0.28401500172765787</v>
      </c>
      <c r="L149" s="1">
        <f t="shared" ref="L149:O149" si="149">L135-L142</f>
        <v>6.749184892376838E-5</v>
      </c>
      <c r="M149" s="1">
        <f t="shared" si="149"/>
        <v>2.891583633560927E-5</v>
      </c>
      <c r="N149" s="1">
        <f t="shared" si="149"/>
        <v>4.7938761950116358E-5</v>
      </c>
      <c r="O149" s="1">
        <f t="shared" si="149"/>
        <v>2.9757718873450354E-5</v>
      </c>
      <c r="P149" s="1">
        <f t="shared" si="141"/>
        <v>5.0452092581943858E-5</v>
      </c>
      <c r="Q149" s="1">
        <f t="shared" si="141"/>
        <v>3.1760017796041219E-5</v>
      </c>
      <c r="S149" s="3"/>
    </row>
    <row r="150" spans="1:19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357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3.9159383911322732E-2</v>
      </c>
      <c r="L150" s="1">
        <f t="shared" ref="L150:O150" si="154">L136-L143</f>
        <v>0.59584805732905555</v>
      </c>
      <c r="M150" s="1">
        <f t="shared" si="154"/>
        <v>0.5929313152418394</v>
      </c>
      <c r="N150" s="1">
        <f t="shared" si="154"/>
        <v>0.59290172356128712</v>
      </c>
      <c r="O150" s="1">
        <f t="shared" si="154"/>
        <v>0.59292986222039257</v>
      </c>
      <c r="P150" s="1">
        <f t="shared" si="141"/>
        <v>0.59290536440477137</v>
      </c>
      <c r="Q150" s="1">
        <f t="shared" si="141"/>
        <v>0.59293193605807737</v>
      </c>
      <c r="S150" s="3"/>
    </row>
    <row r="151" spans="1:19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358</v>
      </c>
      <c r="E151" t="str">
        <f t="shared" si="134"/>
        <v>PJ/yr.</v>
      </c>
      <c r="F151" s="1">
        <f>SUM(F152:F158)</f>
        <v>0.24231173325250405</v>
      </c>
      <c r="G151" s="1">
        <f t="shared" ref="G151:K151" si="155">SUM(G152:G158)</f>
        <v>0.24231008423874403</v>
      </c>
      <c r="H151" s="1">
        <f t="shared" si="155"/>
        <v>1.1372611225339897</v>
      </c>
      <c r="I151" s="1">
        <f t="shared" si="155"/>
        <v>1.5931647249812098</v>
      </c>
      <c r="J151" s="1">
        <f t="shared" si="155"/>
        <v>1.59317537907674</v>
      </c>
      <c r="K151" s="1">
        <f t="shared" si="155"/>
        <v>4.1712467160437834</v>
      </c>
      <c r="L151" s="1">
        <f t="shared" ref="L151:O151" si="156">SUM(L152:L158)</f>
        <v>5.2145201075677292</v>
      </c>
      <c r="M151" s="1">
        <f t="shared" si="156"/>
        <v>5.886763920611271</v>
      </c>
      <c r="N151" s="1">
        <f t="shared" si="156"/>
        <v>5.8066662743147104</v>
      </c>
      <c r="O151" s="1">
        <f t="shared" si="156"/>
        <v>5.8867653164283551</v>
      </c>
      <c r="P151" s="1">
        <f>SUM(P152:P158)</f>
        <v>5.8690109251101195</v>
      </c>
      <c r="Q151" s="1">
        <f>SUM(Q152:Q158)</f>
        <v>5.8867864379020594</v>
      </c>
      <c r="S151" s="3"/>
    </row>
    <row r="152" spans="1:19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359</v>
      </c>
      <c r="E152" t="str">
        <f>E86</f>
        <v>PJ/yr.</v>
      </c>
      <c r="F152" s="1">
        <f>'[1]Electricity and CHPs'!B25</f>
        <v>6.9848810291371646E-2</v>
      </c>
      <c r="G152" s="1">
        <f>'[1]Electricity and CHPs'!C25</f>
        <v>1.0270590487977133E-4</v>
      </c>
      <c r="H152" s="1">
        <f>'[1]Electricity and CHPs'!D25</f>
        <v>4.9492420048918703E-3</v>
      </c>
      <c r="I152" s="1">
        <f>'[1]Electricity and CHPs'!E25</f>
        <v>3.9381908966219434E-4</v>
      </c>
      <c r="J152" s="1">
        <f>'[1]Electricity and CHPs'!F25</f>
        <v>1.3743495180132629E-3</v>
      </c>
      <c r="K152" s="1">
        <f>'[1]Electricity and CHPs'!G25</f>
        <v>0.78177601572649869</v>
      </c>
      <c r="L152" s="1">
        <f>'[1]Electricity and CHPs'!H25</f>
        <v>1.1675213588581672</v>
      </c>
      <c r="M152" s="1">
        <f>'[1]Electricity and CHPs'!I25</f>
        <v>1.0007230480889928</v>
      </c>
      <c r="N152" s="1">
        <f>'[1]Electricity and CHPs'!J25</f>
        <v>0.97781965178230534</v>
      </c>
      <c r="O152" s="1">
        <f>'[1]Electricity and CHPs'!K25</f>
        <v>0.98020949800743518</v>
      </c>
      <c r="P152" s="1">
        <f>'[1]Electricity and CHPs'!L25</f>
        <v>0.98006789872985023</v>
      </c>
      <c r="Q152" s="1">
        <f>'[1]Electricity and CHPs'!M25</f>
        <v>1.0043358278921881</v>
      </c>
      <c r="S152" s="3"/>
    </row>
    <row r="153" spans="1:19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360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1.6549285022852668E-4</v>
      </c>
      <c r="L153" s="1">
        <f>'[1]Electricity and CHPs'!H31</f>
        <v>1.870329412255874E-2</v>
      </c>
      <c r="M153" s="1">
        <f>'[1]Electricity and CHPs'!I31</f>
        <v>0.3946657124751819</v>
      </c>
      <c r="N153" s="1">
        <f>'[1]Electricity and CHPs'!J31</f>
        <v>0.41899210362030354</v>
      </c>
      <c r="O153" s="1">
        <f>'[1]Electricity and CHPs'!K31</f>
        <v>0.41999236003762758</v>
      </c>
      <c r="P153" s="1">
        <f>'[1]Electricity and CHPs'!L31</f>
        <v>0.41995159244063668</v>
      </c>
      <c r="Q153" s="1">
        <f>'[1]Electricity and CHPs'!M31</f>
        <v>0.43019239928965064</v>
      </c>
      <c r="S153" s="3"/>
    </row>
    <row r="154" spans="1:19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361</v>
      </c>
      <c r="E154" t="str">
        <f>E77</f>
        <v>PJ/yr.</v>
      </c>
      <c r="F154" s="1">
        <f>'[1]Electricity and CHPs'!B42</f>
        <v>0.17246292296113241</v>
      </c>
      <c r="G154" s="1">
        <f>'[1]Electricity and CHPs'!C42</f>
        <v>0.24220737833386427</v>
      </c>
      <c r="H154" s="1">
        <f>'[1]Electricity and CHPs'!D42</f>
        <v>1.1323118805290979</v>
      </c>
      <c r="I154" s="1">
        <f>'[1]Electricity and CHPs'!E42</f>
        <v>1.5919336827101949</v>
      </c>
      <c r="J154" s="1">
        <f>'[1]Electricity and CHPs'!F42</f>
        <v>1.590537969479368</v>
      </c>
      <c r="K154" s="1">
        <f>'[1]Electricity and CHPs'!G42</f>
        <v>0.64936907649224984</v>
      </c>
      <c r="L154" s="1">
        <f>'[1]Electricity and CHPs'!H42</f>
        <v>0.2066748959405407</v>
      </c>
      <c r="M154" s="1">
        <f>'[1]Electricity and CHPs'!I42</f>
        <v>6.3491039588376363E-4</v>
      </c>
      <c r="N154" s="1">
        <f>'[1]Electricity and CHPs'!J42</f>
        <v>5.3012200051159625E-4</v>
      </c>
      <c r="O154" s="1">
        <f>'[1]Electricity and CHPs'!K42</f>
        <v>5.3611693468727376E-4</v>
      </c>
      <c r="P154" s="1">
        <f>'[1]Electricity and CHPs'!L42</f>
        <v>4.3871298004888385E-4</v>
      </c>
      <c r="Q154" s="1">
        <f>'[1]Electricity and CHPs'!M42</f>
        <v>5.6133021427271098E-4</v>
      </c>
      <c r="S154" s="3"/>
    </row>
    <row r="155" spans="1:19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362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2.5780617397837005</v>
      </c>
      <c r="L155" s="1">
        <f>'[1]Electricity and CHPs'!H43</f>
        <v>3.6213357996055757</v>
      </c>
      <c r="M155" s="1">
        <f>'[1]Electricity and CHPs'!I43</f>
        <v>4.2935793635317419</v>
      </c>
      <c r="N155" s="1">
        <f>'[1]Electricity and CHPs'!J43</f>
        <v>4.2134854798835217</v>
      </c>
      <c r="O155" s="1">
        <f>'[1]Electricity and CHPs'!K43</f>
        <v>4.2935812863129019</v>
      </c>
      <c r="P155" s="1">
        <f>'[1]Electricity and CHPs'!L43</f>
        <v>4.2758292207523558</v>
      </c>
      <c r="Q155" s="1">
        <f>'[1]Electricity and CHPs'!M43</f>
        <v>4.2935834320320003</v>
      </c>
      <c r="S155" s="3"/>
    </row>
    <row r="156" spans="1:19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363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2.328110636986438E-4</v>
      </c>
      <c r="J156" s="1">
        <f>'[1]Electricity and CHPs'!F50</f>
        <v>3.9136868844165374E-4</v>
      </c>
      <c r="K156" s="1">
        <f>'[1]Electricity and CHPs'!G50</f>
        <v>1.486720450993682E-3</v>
      </c>
      <c r="L156" s="1">
        <f>'[1]Electricity and CHPs'!H50</f>
        <v>2.707346859043201E-3</v>
      </c>
      <c r="M156" s="1">
        <f>'[1]Electricity and CHPs'!I50</f>
        <v>3.363777296191286E-3</v>
      </c>
      <c r="N156" s="1">
        <f>'[1]Electricity and CHPs'!J50</f>
        <v>2.1844415750874374E-3</v>
      </c>
      <c r="O156" s="1">
        <f>'[1]Electricity and CHPs'!K50</f>
        <v>1.5153407195407568E-3</v>
      </c>
      <c r="P156" s="1">
        <f>'[1]Electricity and CHPs'!L50</f>
        <v>1.5117054780536729E-3</v>
      </c>
      <c r="Q156" s="1">
        <f>'[1]Electricity and CHPs'!M50</f>
        <v>2.0777952975544935E-3</v>
      </c>
      <c r="S156" s="3"/>
    </row>
    <row r="157" spans="1:19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364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3.4201992017229865E-4</v>
      </c>
      <c r="J157" s="1">
        <f>'[1]Electricity and CHPs'!F53</f>
        <v>6.0192497579330054E-4</v>
      </c>
      <c r="K157" s="1">
        <f>'[1]Electricity and CHPs'!G53</f>
        <v>0.15783319342870661</v>
      </c>
      <c r="L157" s="1">
        <f>'[1]Electricity and CHPs'!H53</f>
        <v>0.19534931983884046</v>
      </c>
      <c r="M157" s="1">
        <f>'[1]Electricity and CHPs'!I53</f>
        <v>0.1924098770219263</v>
      </c>
      <c r="N157" s="1">
        <f>'[1]Electricity and CHPs'!J53</f>
        <v>0.19175235366738211</v>
      </c>
      <c r="O157" s="1">
        <f>'[1]Electricity and CHPs'!K53</f>
        <v>0.18994876312345257</v>
      </c>
      <c r="P157" s="1">
        <f>'[1]Electricity and CHPs'!L53</f>
        <v>0.19044686559156596</v>
      </c>
      <c r="Q157" s="1">
        <f>'[1]Electricity and CHPs'!M53</f>
        <v>0.15466560372660904</v>
      </c>
      <c r="S157" s="3"/>
    </row>
    <row r="158" spans="1:19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365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2.6239219748181385E-4</v>
      </c>
      <c r="J158" s="1">
        <f>'[1]Electricity and CHPs'!F56</f>
        <v>2.6976641512391236E-4</v>
      </c>
      <c r="K158" s="1">
        <f>'[1]Electricity and CHPs'!G56</f>
        <v>2.5544773114058693E-3</v>
      </c>
      <c r="L158" s="1">
        <f>'[1]Electricity and CHPs'!H56</f>
        <v>2.2280923430040567E-3</v>
      </c>
      <c r="M158" s="1">
        <f>'[1]Electricity and CHPs'!I56</f>
        <v>1.3872318013526143E-3</v>
      </c>
      <c r="N158" s="1">
        <f>'[1]Electricity and CHPs'!J56</f>
        <v>1.9021217855984937E-3</v>
      </c>
      <c r="O158" s="1">
        <f>'[1]Electricity and CHPs'!K56</f>
        <v>9.8195129270950139E-4</v>
      </c>
      <c r="P158" s="1">
        <f>'[1]Electricity and CHPs'!L56</f>
        <v>7.6492913760757987E-4</v>
      </c>
      <c r="Q158" s="1">
        <f>'[1]Electricity and CHPs'!M56</f>
        <v>1.3700494497843939E-3</v>
      </c>
      <c r="S158" s="3"/>
    </row>
    <row r="159" spans="1:19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366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0.5452920200817869</v>
      </c>
      <c r="H159" s="1">
        <f t="shared" si="157"/>
        <v>0.50316461841533633</v>
      </c>
      <c r="I159" s="1">
        <f t="shared" si="157"/>
        <v>0.8832110575869917</v>
      </c>
      <c r="J159" s="1">
        <f t="shared" si="157"/>
        <v>0.93304815218883508</v>
      </c>
      <c r="K159" s="1">
        <f t="shared" si="157"/>
        <v>0.93305177228171399</v>
      </c>
      <c r="L159" s="1">
        <f t="shared" si="157"/>
        <v>1.0395443026461719</v>
      </c>
      <c r="M159" s="1">
        <f t="shared" si="157"/>
        <v>1.0396049881998357</v>
      </c>
      <c r="N159" s="1">
        <f t="shared" si="157"/>
        <v>1.0397264974108105</v>
      </c>
      <c r="O159" s="1">
        <f t="shared" si="157"/>
        <v>1.0397292756045473</v>
      </c>
      <c r="P159" s="1">
        <f>P160</f>
        <v>1.0397311896922414</v>
      </c>
      <c r="Q159" s="1">
        <f>Q160</f>
        <v>1.0397668421824393</v>
      </c>
      <c r="S159" s="3"/>
    </row>
    <row r="160" spans="1:19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367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0.5452920200817869</v>
      </c>
      <c r="H160" s="1">
        <f>'[1]Electricity and CHPs'!D33</f>
        <v>0.50316461841533633</v>
      </c>
      <c r="I160" s="1">
        <f>'[1]Electricity and CHPs'!E33</f>
        <v>0.8832110575869917</v>
      </c>
      <c r="J160" s="1">
        <f>'[1]Electricity and CHPs'!F33</f>
        <v>0.93304815218883508</v>
      </c>
      <c r="K160" s="1">
        <f>'[1]Electricity and CHPs'!G33</f>
        <v>0.93305177228171399</v>
      </c>
      <c r="L160" s="1">
        <f>'[1]Electricity and CHPs'!H33</f>
        <v>1.0395443026461719</v>
      </c>
      <c r="M160" s="1">
        <f>'[1]Electricity and CHPs'!I33</f>
        <v>1.0396049881998357</v>
      </c>
      <c r="N160" s="1">
        <f>'[1]Electricity and CHPs'!J33</f>
        <v>1.0397264974108105</v>
      </c>
      <c r="O160" s="1">
        <f>'[1]Electricity and CHPs'!K33</f>
        <v>1.0397292756045473</v>
      </c>
      <c r="P160" s="1">
        <f>'[1]Electricity and CHPs'!L33</f>
        <v>1.0397311896922414</v>
      </c>
      <c r="Q160" s="1">
        <f>'[1]Electricity and CHPs'!M33</f>
        <v>1.0397668421824393</v>
      </c>
      <c r="S160" s="3"/>
    </row>
    <row r="161" spans="1:19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368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12.821332311321129</v>
      </c>
      <c r="H161" s="1">
        <f t="shared" si="158"/>
        <v>28.800000959663247</v>
      </c>
      <c r="I161" s="1">
        <f t="shared" si="158"/>
        <v>54.642557713029497</v>
      </c>
      <c r="J161" s="1">
        <f t="shared" si="158"/>
        <v>79.727570040864464</v>
      </c>
      <c r="K161" s="1">
        <f t="shared" si="158"/>
        <v>85.775923219633768</v>
      </c>
      <c r="L161" s="1">
        <f t="shared" ref="L161:O161" si="159">SUM(L162:L166)</f>
        <v>93.09509066159201</v>
      </c>
      <c r="M161" s="1">
        <f t="shared" si="159"/>
        <v>100.26493854105298</v>
      </c>
      <c r="N161" s="1">
        <f t="shared" si="159"/>
        <v>103.81604672374269</v>
      </c>
      <c r="O161" s="1">
        <f t="shared" si="159"/>
        <v>106.79660945111742</v>
      </c>
      <c r="P161" s="1">
        <f>SUM(P162:P166)</f>
        <v>107.48178989093432</v>
      </c>
      <c r="Q161" s="1">
        <f>SUM(Q162:Q166)</f>
        <v>109.66530463643832</v>
      </c>
      <c r="S161" s="3"/>
    </row>
    <row r="162" spans="1:19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369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0.15619199140881254</v>
      </c>
      <c r="I162" s="1">
        <f>'[1]Electricity and CHPs'!E34</f>
        <v>0.53820197418086257</v>
      </c>
      <c r="J162" s="1">
        <f>'[1]Electricity and CHPs'!F34</f>
        <v>2.3202712431334307</v>
      </c>
      <c r="K162" s="1">
        <f>'[1]Electricity and CHPs'!G34</f>
        <v>4.4199726398165282</v>
      </c>
      <c r="L162" s="1">
        <f>'[1]Electricity and CHPs'!H34</f>
        <v>7.58916390979598</v>
      </c>
      <c r="M162" s="1">
        <f>'[1]Electricity and CHPs'!I34</f>
        <v>10.3973469353749</v>
      </c>
      <c r="N162" s="1">
        <f>'[1]Electricity and CHPs'!J34</f>
        <v>9.3643030369678364</v>
      </c>
      <c r="O162" s="1">
        <f>'[1]Electricity and CHPs'!K34</f>
        <v>7.5268745871342055</v>
      </c>
      <c r="P162" s="1">
        <f>'[1]Electricity and CHPs'!L34</f>
        <v>3.1482966100972889</v>
      </c>
      <c r="Q162" s="1">
        <f>'[1]Electricity and CHPs'!M34</f>
        <v>9.714531530406488E-3</v>
      </c>
      <c r="S162" s="3"/>
    </row>
    <row r="163" spans="1:19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370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4.8486222356889401</v>
      </c>
      <c r="H163" s="1">
        <f>'[1]Electricity and CHPs'!D35</f>
        <v>11.92707545613972</v>
      </c>
      <c r="I163" s="1">
        <f>'[1]Electricity and CHPs'!E35</f>
        <v>14.116607401194445</v>
      </c>
      <c r="J163" s="1">
        <f>'[1]Electricity and CHPs'!F35</f>
        <v>19.784681033659098</v>
      </c>
      <c r="K163" s="1">
        <f>'[1]Electricity and CHPs'!G35</f>
        <v>20.793899785268458</v>
      </c>
      <c r="L163" s="1">
        <f>'[1]Electricity and CHPs'!H35</f>
        <v>21.854598158133335</v>
      </c>
      <c r="M163" s="1">
        <f>'[1]Electricity and CHPs'!I35</f>
        <v>22.969402670731807</v>
      </c>
      <c r="N163" s="1">
        <f>'[1]Electricity and CHPs'!J35</f>
        <v>24.141073245777378</v>
      </c>
      <c r="O163" s="1">
        <f>'[1]Electricity and CHPs'!K35</f>
        <v>25.372510822386094</v>
      </c>
      <c r="P163" s="1">
        <f>'[1]Electricity and CHPs'!L35</f>
        <v>26.666764103258508</v>
      </c>
      <c r="Q163" s="1">
        <f>'[1]Electricity and CHPs'!M35</f>
        <v>28.027037445681916</v>
      </c>
      <c r="S163" s="3"/>
    </row>
    <row r="164" spans="1:19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371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3.3906686915362538</v>
      </c>
      <c r="H164" s="1">
        <f>'[1]Electricity and CHPs'!D36</f>
        <v>4.3179351709054075</v>
      </c>
      <c r="I164" s="1">
        <f>'[1]Electricity and CHPs'!E36</f>
        <v>18.917580596754281</v>
      </c>
      <c r="J164" s="1">
        <f>'[1]Electricity and CHPs'!F36</f>
        <v>19.882573945649721</v>
      </c>
      <c r="K164" s="1">
        <f>'[1]Electricity and CHPs'!G36</f>
        <v>20.896785108054345</v>
      </c>
      <c r="L164" s="1">
        <f>'[1]Electricity and CHPs'!H36</f>
        <v>21.962731837043215</v>
      </c>
      <c r="M164" s="1">
        <f>'[1]Electricity and CHPs'!I36</f>
        <v>23.08305313006721</v>
      </c>
      <c r="N164" s="1">
        <f>'[1]Electricity and CHPs'!J36</f>
        <v>24.260521465854932</v>
      </c>
      <c r="O164" s="1">
        <f>'[1]Electricity and CHPs'!K36</f>
        <v>25.498053193172272</v>
      </c>
      <c r="P164" s="1">
        <f>'[1]Electricity and CHPs'!L36</f>
        <v>26.798712134508392</v>
      </c>
      <c r="Q164" s="1">
        <f>'[1]Electricity and CHPs'!M36</f>
        <v>28.165746990458214</v>
      </c>
      <c r="S164" s="3"/>
    </row>
    <row r="165" spans="1:19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372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1.2875863295603227</v>
      </c>
      <c r="H165" s="1">
        <f>'[1]Electricity and CHPs'!D37</f>
        <v>5.8107243514000695</v>
      </c>
      <c r="I165" s="1">
        <f>'[1]Electricity and CHPs'!E37</f>
        <v>13.460658837188824</v>
      </c>
      <c r="J165" s="1">
        <f>'[1]Electricity and CHPs'!F37</f>
        <v>14.147294685371929</v>
      </c>
      <c r="K165" s="1">
        <f>'[1]Electricity and CHPs'!G37</f>
        <v>14.868949310939627</v>
      </c>
      <c r="L165" s="1">
        <f>'[1]Electricity and CHPs'!H37</f>
        <v>15.627416412030506</v>
      </c>
      <c r="M165" s="1">
        <f>'[1]Electricity and CHPs'!I37</f>
        <v>16.424572656087921</v>
      </c>
      <c r="N165" s="1">
        <f>'[1]Electricity and CHPs'!J37</f>
        <v>17.262391453740406</v>
      </c>
      <c r="O165" s="1">
        <f>'[1]Electricity and CHPs'!K37</f>
        <v>18.142947910370474</v>
      </c>
      <c r="P165" s="1">
        <f>'[1]Electricity and CHPs'!L37</f>
        <v>19.068421934292566</v>
      </c>
      <c r="Q165" s="1">
        <f>'[1]Electricity and CHPs'!M37</f>
        <v>20.041108846541491</v>
      </c>
      <c r="S165" s="3"/>
    </row>
    <row r="166" spans="1:19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373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3.2944550545356099</v>
      </c>
      <c r="H166" s="1">
        <f>'[1]Electricity and CHPs'!D38</f>
        <v>6.5880739898092395</v>
      </c>
      <c r="I166" s="1">
        <f>'[1]Electricity and CHPs'!E38</f>
        <v>7.6095089037110881</v>
      </c>
      <c r="J166" s="1">
        <f>'[1]Electricity and CHPs'!F38</f>
        <v>23.592749133050297</v>
      </c>
      <c r="K166" s="1">
        <f>'[1]Electricity and CHPs'!G38</f>
        <v>24.796316375554802</v>
      </c>
      <c r="L166" s="1">
        <f>'[1]Electricity and CHPs'!H38</f>
        <v>26.06118034458898</v>
      </c>
      <c r="M166" s="1">
        <f>'[1]Electricity and CHPs'!I38</f>
        <v>27.390563148791145</v>
      </c>
      <c r="N166" s="1">
        <f>'[1]Electricity and CHPs'!J38</f>
        <v>28.787757521402131</v>
      </c>
      <c r="O166" s="1">
        <f>'[1]Electricity and CHPs'!K38</f>
        <v>30.256222938054368</v>
      </c>
      <c r="P166" s="1">
        <f>'[1]Electricity and CHPs'!L38</f>
        <v>31.79959510877757</v>
      </c>
      <c r="Q166" s="1">
        <f>'[1]Electricity and CHPs'!M38</f>
        <v>33.421696822226302</v>
      </c>
      <c r="S166" s="3"/>
    </row>
    <row r="167" spans="1:19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374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7.8763790507012689E-3</v>
      </c>
      <c r="M167" s="1">
        <f>'[1]Electricity and CHPs'!I32</f>
        <v>7.878961100993653E-3</v>
      </c>
      <c r="N167" s="1">
        <f>'[1]Electricity and CHPs'!J32</f>
        <v>7.8790003207750529E-3</v>
      </c>
      <c r="O167" s="1">
        <f>'[1]Electricity and CHPs'!K32</f>
        <v>6.8423623561515825E-3</v>
      </c>
      <c r="P167" s="1">
        <f>'[1]Electricity and CHPs'!L32</f>
        <v>6.1965820541027006E-3</v>
      </c>
      <c r="Q167" s="1">
        <f>'[1]Electricity and CHPs'!M32</f>
        <v>6.818640331717812E-3</v>
      </c>
      <c r="S167" s="3"/>
    </row>
    <row r="168" spans="1:19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375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7.8763790507012689E-3</v>
      </c>
      <c r="M168" s="1">
        <f t="shared" si="164"/>
        <v>7.878961100993653E-3</v>
      </c>
      <c r="N168" s="1">
        <f t="shared" si="164"/>
        <v>7.8790003207750529E-3</v>
      </c>
      <c r="O168" s="1">
        <f t="shared" si="164"/>
        <v>6.8423623561515825E-3</v>
      </c>
      <c r="P168" s="1">
        <f>P167</f>
        <v>6.1965820541027006E-3</v>
      </c>
      <c r="Q168" s="1">
        <f>Q167</f>
        <v>6.818640331717812E-3</v>
      </c>
      <c r="S168" s="3"/>
    </row>
    <row r="169" spans="1:19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376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4.4575814860806492E-3</v>
      </c>
      <c r="J169" s="1">
        <f t="shared" si="165"/>
        <v>0.69561347635301762</v>
      </c>
      <c r="K169" s="1">
        <f t="shared" si="165"/>
        <v>3.3054487889828432</v>
      </c>
      <c r="L169" s="1">
        <f t="shared" ref="L169:O169" si="166">SUM(L170:L172)</f>
        <v>4.9032080088597372</v>
      </c>
      <c r="M169" s="1">
        <f t="shared" si="166"/>
        <v>5.270612568728688</v>
      </c>
      <c r="N169" s="1">
        <f t="shared" si="166"/>
        <v>5.2656428843931193</v>
      </c>
      <c r="O169" s="1">
        <f t="shared" si="166"/>
        <v>5.2509841967934561</v>
      </c>
      <c r="P169" s="1">
        <f>SUM(P170:P172)</f>
        <v>5.2434926290865516</v>
      </c>
      <c r="Q169" s="1">
        <f>SUM(Q170:Q172)</f>
        <v>5.2494640215732478</v>
      </c>
      <c r="S169" s="3"/>
    </row>
    <row r="170" spans="1:19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377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0.25915936975577308</v>
      </c>
      <c r="L170" s="1">
        <f>'[1]Electricity and CHPs'!H30</f>
        <v>0.74160487625112492</v>
      </c>
      <c r="M170" s="1">
        <f>'[1]Electricity and CHPs'!I30</f>
        <v>1.0960218605118135</v>
      </c>
      <c r="N170" s="1">
        <f>'[1]Electricity and CHPs'!J30</f>
        <v>1.0960214991578126</v>
      </c>
      <c r="O170" s="1">
        <f>'[1]Electricity and CHPs'!K30</f>
        <v>1.0960243735637896</v>
      </c>
      <c r="P170" s="1">
        <f>'[1]Electricity and CHPs'!L30</f>
        <v>1.0960271031034416</v>
      </c>
      <c r="Q170" s="1">
        <f>'[1]Electricity and CHPs'!M30</f>
        <v>1.0960644390720709</v>
      </c>
      <c r="S170" s="3"/>
    </row>
    <row r="171" spans="1:19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378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3.9436611773864122E-3</v>
      </c>
      <c r="J171" s="1">
        <f>'[1]Electricity and CHPs'!F46</f>
        <v>0.69428295530281092</v>
      </c>
      <c r="K171" s="1">
        <f>'[1]Electricity and CHPs'!G46</f>
        <v>3.0406136021856951</v>
      </c>
      <c r="L171" s="1">
        <f>'[1]Electricity and CHPs'!H46</f>
        <v>4.1439442446430759</v>
      </c>
      <c r="M171" s="1">
        <f>'[1]Electricity and CHPs'!I46</f>
        <v>4.1439445136192008</v>
      </c>
      <c r="N171" s="1">
        <f>'[1]Electricity and CHPs'!J46</f>
        <v>4.1439451105560599</v>
      </c>
      <c r="O171" s="1">
        <f>'[1]Electricity and CHPs'!K46</f>
        <v>4.1439435553468096</v>
      </c>
      <c r="P171" s="1">
        <f>'[1]Electricity and CHPs'!L46</f>
        <v>4.1439439053344351</v>
      </c>
      <c r="Q171" s="1">
        <f>'[1]Electricity and CHPs'!M46</f>
        <v>4.1439447497994211</v>
      </c>
      <c r="S171" s="3"/>
    </row>
    <row r="172" spans="1:19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379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5.1392030869423669E-4</v>
      </c>
      <c r="J172" s="1">
        <f>'[1]Electricity and CHPs'!F57</f>
        <v>1.3305210502067399E-3</v>
      </c>
      <c r="K172" s="1">
        <f>'[1]Electricity and CHPs'!G57</f>
        <v>5.6758170413752163E-3</v>
      </c>
      <c r="L172" s="1">
        <f>'[1]Electricity and CHPs'!H57</f>
        <v>1.7658887965536604E-2</v>
      </c>
      <c r="M172" s="1">
        <f>'[1]Electricity and CHPs'!I57</f>
        <v>3.0646194597673496E-2</v>
      </c>
      <c r="N172" s="1">
        <f>'[1]Electricity and CHPs'!J57</f>
        <v>2.5676274679246811E-2</v>
      </c>
      <c r="O172" s="1">
        <f>'[1]Electricity and CHPs'!K57</f>
        <v>1.1016267882856715E-2</v>
      </c>
      <c r="P172" s="1">
        <f>'[1]Electricity and CHPs'!L57</f>
        <v>3.5216206486748582E-3</v>
      </c>
      <c r="Q172" s="1">
        <f>'[1]Electricity and CHPs'!M57</f>
        <v>9.4548327017566786E-3</v>
      </c>
      <c r="S172" s="3"/>
    </row>
    <row r="173" spans="1:19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380</v>
      </c>
      <c r="E173" t="str">
        <f t="shared" si="167"/>
        <v>PJ/yr.</v>
      </c>
      <c r="F173" s="1">
        <f>SUM(F174:F180)</f>
        <v>9.8677709467894961E-2</v>
      </c>
      <c r="G173" s="1">
        <f t="shared" ref="G173:K173" si="168">SUM(G174:G180)</f>
        <v>1.098285731114888E-2</v>
      </c>
      <c r="H173" s="1">
        <f t="shared" si="168"/>
        <v>9.1007392435708642E-2</v>
      </c>
      <c r="I173" s="1">
        <f t="shared" si="168"/>
        <v>0.21505050812615001</v>
      </c>
      <c r="J173" s="1">
        <f t="shared" si="168"/>
        <v>1.0535851952148934</v>
      </c>
      <c r="K173" s="1">
        <f t="shared" si="168"/>
        <v>1.524323481486312</v>
      </c>
      <c r="L173" s="1">
        <f t="shared" ref="L173:O173" si="169">SUM(L174:L180)</f>
        <v>2.5412962294167989</v>
      </c>
      <c r="M173" s="1">
        <f t="shared" si="169"/>
        <v>3.9373621330998754</v>
      </c>
      <c r="N173" s="1">
        <f t="shared" si="169"/>
        <v>3.9161670449163362</v>
      </c>
      <c r="O173" s="1">
        <f t="shared" si="169"/>
        <v>4.3560027981938552</v>
      </c>
      <c r="P173" s="1">
        <f>SUM(P174:P180)</f>
        <v>4.4584071696545289</v>
      </c>
      <c r="Q173" s="1">
        <f>SUM(Q174:Q180)</f>
        <v>4.5129233045862662</v>
      </c>
      <c r="S173" s="3"/>
    </row>
    <row r="174" spans="1:19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381</v>
      </c>
      <c r="E174" t="str">
        <f t="shared" si="167"/>
        <v>PJ/yr.</v>
      </c>
      <c r="F174" s="1">
        <f>'[1]Electricity and CHPs'!B70</f>
        <v>9.450879150576863E-2</v>
      </c>
      <c r="G174" s="1">
        <f>'[1]Electricity and CHPs'!C70</f>
        <v>7.2442695256962836E-3</v>
      </c>
      <c r="H174" s="1">
        <f>'[1]Electricity and CHPs'!D70</f>
        <v>8.6861787726894985E-2</v>
      </c>
      <c r="I174" s="1">
        <f>'[1]Electricity and CHPs'!E70</f>
        <v>4.4787248020969631E-2</v>
      </c>
      <c r="J174" s="1">
        <f>'[1]Electricity and CHPs'!F70</f>
        <v>3.448298800628475E-2</v>
      </c>
      <c r="K174" s="1">
        <f>'[1]Electricity and CHPs'!G70</f>
        <v>2.4167287007740887E-2</v>
      </c>
      <c r="L174" s="1">
        <f>'[1]Electricity and CHPs'!H70</f>
        <v>3.0439232765488957E-2</v>
      </c>
      <c r="M174" s="1">
        <f>'[1]Electricity and CHPs'!I70</f>
        <v>9.4478094324318446E-2</v>
      </c>
      <c r="N174" s="1">
        <f>'[1]Electricity and CHPs'!J70</f>
        <v>9.4490839781633404E-2</v>
      </c>
      <c r="O174" s="1">
        <f>'[1]Electricity and CHPs'!K70</f>
        <v>9.4493208381237773E-2</v>
      </c>
      <c r="P174" s="1">
        <f>'[1]Electricity and CHPs'!L70</f>
        <v>9.4495325250437009E-2</v>
      </c>
      <c r="Q174" s="1">
        <f>'[1]Electricity and CHPs'!M70</f>
        <v>9.4498053401568111E-2</v>
      </c>
      <c r="S174" s="3"/>
    </row>
    <row r="175" spans="1:19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382</v>
      </c>
      <c r="E175" t="str">
        <f t="shared" si="167"/>
        <v>PJ/yr.</v>
      </c>
      <c r="F175" s="1">
        <f>'[1]Electricity and CHPs'!B71</f>
        <v>1.1360036726088382E-3</v>
      </c>
      <c r="G175" s="1">
        <f>'[1]Electricity and CHPs'!C71</f>
        <v>9.0949188582788295E-4</v>
      </c>
      <c r="H175" s="1">
        <f>'[1]Electricity and CHPs'!D71</f>
        <v>1.1243087225735915E-3</v>
      </c>
      <c r="I175" s="1">
        <f>'[1]Electricity and CHPs'!E71</f>
        <v>1.1391792514837623E-3</v>
      </c>
      <c r="J175" s="1">
        <f>'[1]Electricity and CHPs'!F71</f>
        <v>0.60589771691195959</v>
      </c>
      <c r="K175" s="1">
        <f>'[1]Electricity and CHPs'!G71</f>
        <v>1.03705317397634</v>
      </c>
      <c r="L175" s="1">
        <f>'[1]Electricity and CHPs'!H71</f>
        <v>1.0417029972996126</v>
      </c>
      <c r="M175" s="1">
        <f>'[1]Electricity and CHPs'!I71</f>
        <v>1.6234857183855873</v>
      </c>
      <c r="N175" s="1">
        <f>'[1]Electricity and CHPs'!J71</f>
        <v>1.7756206415690938</v>
      </c>
      <c r="O175" s="1">
        <f>'[1]Electricity and CHPs'!K71</f>
        <v>2.0398100032282476</v>
      </c>
      <c r="P175" s="1">
        <f>'[1]Electricity and CHPs'!L71</f>
        <v>2.0398904498291253</v>
      </c>
      <c r="Q175" s="1">
        <f>'[1]Electricity and CHPs'!M71</f>
        <v>2.0479573854830067</v>
      </c>
      <c r="S175" s="3"/>
    </row>
    <row r="176" spans="1:19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383</v>
      </c>
      <c r="E176" t="str">
        <f t="shared" si="167"/>
        <v>PJ/yr.</v>
      </c>
      <c r="F176" s="1">
        <f>'[1]Electricity and CHPs'!B72</f>
        <v>1.0312747972079075E-3</v>
      </c>
      <c r="G176" s="1">
        <f>'[1]Electricity and CHPs'!C72</f>
        <v>8.2939666527800937E-4</v>
      </c>
      <c r="H176" s="1">
        <f>'[1]Electricity and CHPs'!D72</f>
        <v>1.0151112996954466E-3</v>
      </c>
      <c r="I176" s="1">
        <f>'[1]Electricity and CHPs'!E72</f>
        <v>1.0689298323983943E-3</v>
      </c>
      <c r="J176" s="1">
        <f>'[1]Electricity and CHPs'!F72</f>
        <v>1.3737198992704801E-2</v>
      </c>
      <c r="K176" s="1">
        <f>'[1]Electricity and CHPs'!G72</f>
        <v>2.0538574030477728E-2</v>
      </c>
      <c r="L176" s="1">
        <f>'[1]Electricity and CHPs'!H72</f>
        <v>0.99455227916654698</v>
      </c>
      <c r="M176" s="1">
        <f>'[1]Electricity and CHPs'!I72</f>
        <v>1.6790712130373233</v>
      </c>
      <c r="N176" s="1">
        <f>'[1]Electricity and CHPs'!J72</f>
        <v>1.4018003264336401</v>
      </c>
      <c r="O176" s="1">
        <f>'[1]Electricity and CHPs'!K72</f>
        <v>1.5124680070919452</v>
      </c>
      <c r="P176" s="1">
        <f>'[1]Electricity and CHPs'!L72</f>
        <v>1.5788951423046904</v>
      </c>
      <c r="Q176" s="1">
        <f>'[1]Electricity and CHPs'!M72</f>
        <v>1.5862312356748489</v>
      </c>
      <c r="S176" s="3"/>
    </row>
    <row r="177" spans="1:19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384</v>
      </c>
      <c r="E177" t="str">
        <f t="shared" si="167"/>
        <v>PJ/yr.</v>
      </c>
      <c r="F177" s="1">
        <f>'[1]Electricity and CHPs'!B73</f>
        <v>3.3255669767060344E-4</v>
      </c>
      <c r="G177" s="1">
        <f>'[1]Electricity and CHPs'!C73</f>
        <v>3.3224686324079549E-4</v>
      </c>
      <c r="H177" s="1">
        <f>'[1]Electricity and CHPs'!D73</f>
        <v>3.3334498233155595E-4</v>
      </c>
      <c r="I177" s="1">
        <f>'[1]Electricity and CHPs'!E73</f>
        <v>7.1941049164141513E-2</v>
      </c>
      <c r="J177" s="1">
        <f>'[1]Electricity and CHPs'!F73</f>
        <v>0.19122167523749584</v>
      </c>
      <c r="K177" s="1">
        <f>'[1]Electricity and CHPs'!G73</f>
        <v>0.28190374284982722</v>
      </c>
      <c r="L177" s="1">
        <f>'[1]Electricity and CHPs'!H73</f>
        <v>0.35359665174574295</v>
      </c>
      <c r="M177" s="1">
        <f>'[1]Electricity and CHPs'!I73</f>
        <v>0.37245242343350055</v>
      </c>
      <c r="N177" s="1">
        <f>'[1]Electricity and CHPs'!J73</f>
        <v>0.44056409865272328</v>
      </c>
      <c r="O177" s="1">
        <f>'[1]Electricity and CHPs'!K73</f>
        <v>0.51623018731548864</v>
      </c>
      <c r="P177" s="1">
        <f>'[1]Electricity and CHPs'!L73</f>
        <v>0.59008690162592548</v>
      </c>
      <c r="Q177" s="1">
        <f>'[1]Electricity and CHPs'!M73</f>
        <v>0.53895218913653575</v>
      </c>
      <c r="S177" s="3"/>
    </row>
    <row r="178" spans="1:19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385</v>
      </c>
      <c r="E178" t="str">
        <f t="shared" si="167"/>
        <v>PJ/yr.</v>
      </c>
      <c r="F178" s="1">
        <f>'[1]Electricity and CHPs'!B74</f>
        <v>6.6772374697999137E-4</v>
      </c>
      <c r="G178" s="1">
        <f>'[1]Electricity and CHPs'!C74</f>
        <v>6.6706434882070147E-4</v>
      </c>
      <c r="H178" s="1">
        <f>'[1]Electricity and CHPs'!D74</f>
        <v>6.6927848643827587E-4</v>
      </c>
      <c r="I178" s="1">
        <f>'[1]Electricity and CHPs'!E74</f>
        <v>2.7983187435725351E-2</v>
      </c>
      <c r="J178" s="1">
        <f>'[1]Electricity and CHPs'!F74</f>
        <v>4.2907327633846276E-2</v>
      </c>
      <c r="K178" s="1">
        <f>'[1]Electricity and CHPs'!G74</f>
        <v>2.8601249779694353E-2</v>
      </c>
      <c r="L178" s="1">
        <f>'[1]Electricity and CHPs'!H74</f>
        <v>3.9515265728814981E-2</v>
      </c>
      <c r="M178" s="1">
        <f>'[1]Electricity and CHPs'!I74</f>
        <v>5.2064211193703955E-2</v>
      </c>
      <c r="N178" s="1">
        <f>'[1]Electricity and CHPs'!J74</f>
        <v>3.7318683187309146E-2</v>
      </c>
      <c r="O178" s="1">
        <f>'[1]Electricity and CHPs'!K74</f>
        <v>6.4522965569912133E-2</v>
      </c>
      <c r="P178" s="1">
        <f>'[1]Electricity and CHPs'!L74</f>
        <v>5.852579238281358E-2</v>
      </c>
      <c r="Q178" s="1">
        <f>'[1]Electricity and CHPs'!M74</f>
        <v>9.1767010729606233E-2</v>
      </c>
      <c r="S178" s="3"/>
    </row>
    <row r="179" spans="1:19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386</v>
      </c>
      <c r="E179" t="str">
        <f t="shared" si="167"/>
        <v>PJ/yr.</v>
      </c>
      <c r="F179" s="1">
        <f>'[1]Electricity and CHPs'!B75</f>
        <v>6.6749545148934346E-4</v>
      </c>
      <c r="G179" s="1">
        <f>'[1]Electricity and CHPs'!C75</f>
        <v>6.6683121921214605E-4</v>
      </c>
      <c r="H179" s="1">
        <f>'[1]Electricity and CHPs'!D75</f>
        <v>6.6895844366367165E-4</v>
      </c>
      <c r="I179" s="1">
        <f>'[1]Electricity and CHPs'!E75</f>
        <v>4.2076477910360864E-2</v>
      </c>
      <c r="J179" s="1">
        <f>'[1]Electricity and CHPs'!F75</f>
        <v>8.276032354974365E-2</v>
      </c>
      <c r="K179" s="1">
        <f>'[1]Electricity and CHPs'!G75</f>
        <v>7.1066332760403167E-2</v>
      </c>
      <c r="L179" s="1">
        <f>'[1]Electricity and CHPs'!H75</f>
        <v>4.8555018980466949E-2</v>
      </c>
      <c r="M179" s="1">
        <f>'[1]Electricity and CHPs'!I75</f>
        <v>6.8186855835052518E-2</v>
      </c>
      <c r="N179" s="1">
        <f>'[1]Electricity and CHPs'!J75</f>
        <v>9.5027420601684676E-2</v>
      </c>
      <c r="O179" s="1">
        <f>'[1]Electricity and CHPs'!K75</f>
        <v>7.5090091278204471E-2</v>
      </c>
      <c r="P179" s="1">
        <f>'[1]Electricity and CHPs'!L75</f>
        <v>5.7814747990119292E-2</v>
      </c>
      <c r="Q179" s="1">
        <f>'[1]Electricity and CHPs'!M75</f>
        <v>9.1921582591937084E-2</v>
      </c>
      <c r="S179" s="3"/>
    </row>
    <row r="180" spans="1:19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387</v>
      </c>
      <c r="E180" t="str">
        <f t="shared" si="167"/>
        <v>PJ/yr.</v>
      </c>
      <c r="F180" s="1">
        <f>'[1]Electricity and CHPs'!B76</f>
        <v>3.3386359616963997E-4</v>
      </c>
      <c r="G180" s="1">
        <f>'[1]Electricity and CHPs'!C76</f>
        <v>3.3355680307306024E-4</v>
      </c>
      <c r="H180" s="1">
        <f>'[1]Electricity and CHPs'!D76</f>
        <v>3.3460277411110956E-4</v>
      </c>
      <c r="I180" s="1">
        <f>'[1]Electricity and CHPs'!E76</f>
        <v>2.6054436511070499E-2</v>
      </c>
      <c r="J180" s="1">
        <f>'[1]Electricity and CHPs'!F76</f>
        <v>8.257796488285836E-2</v>
      </c>
      <c r="K180" s="1">
        <f>'[1]Electricity and CHPs'!G76</f>
        <v>6.0993121081828541E-2</v>
      </c>
      <c r="L180" s="1">
        <f>'[1]Electricity and CHPs'!H76</f>
        <v>3.2934783730125726E-2</v>
      </c>
      <c r="M180" s="1">
        <f>'[1]Electricity and CHPs'!I76</f>
        <v>4.762361689038911E-2</v>
      </c>
      <c r="N180" s="1">
        <f>'[1]Electricity and CHPs'!J76</f>
        <v>7.134503469025219E-2</v>
      </c>
      <c r="O180" s="1">
        <f>'[1]Electricity and CHPs'!K76</f>
        <v>5.3388335328818586E-2</v>
      </c>
      <c r="P180" s="1">
        <f>'[1]Electricity and CHPs'!L76</f>
        <v>3.8698810271417146E-2</v>
      </c>
      <c r="Q180" s="1">
        <f>'[1]Electricity and CHPs'!M76</f>
        <v>6.1595847568762366E-2</v>
      </c>
      <c r="S180" s="3"/>
    </row>
    <row r="181" spans="1:19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13</v>
      </c>
      <c r="E181" s="2" t="str">
        <f>E169</f>
        <v>PJ/yr.</v>
      </c>
      <c r="F181" s="3">
        <f>SUM(F182,F233)</f>
        <v>31.007738534523952</v>
      </c>
      <c r="G181" s="3">
        <f t="shared" ref="G181:K181" si="170">SUM(G182,G233)</f>
        <v>36.926355218970599</v>
      </c>
      <c r="H181" s="3">
        <f t="shared" si="170"/>
        <v>38.432518537534058</v>
      </c>
      <c r="I181" s="3">
        <f t="shared" si="170"/>
        <v>34.752283927578155</v>
      </c>
      <c r="J181" s="3">
        <f t="shared" si="170"/>
        <v>34.503426110533113</v>
      </c>
      <c r="K181" s="3">
        <f t="shared" si="170"/>
        <v>38.023550281545766</v>
      </c>
      <c r="L181" s="3">
        <f t="shared" ref="L181:O181" si="171">SUM(L182,L233)</f>
        <v>41.276963365250218</v>
      </c>
      <c r="M181" s="3">
        <f t="shared" si="171"/>
        <v>42.85074172156115</v>
      </c>
      <c r="N181" s="3">
        <f t="shared" si="171"/>
        <v>49.039578753131508</v>
      </c>
      <c r="O181" s="3">
        <f t="shared" si="171"/>
        <v>55.348771334805377</v>
      </c>
      <c r="P181" s="3">
        <f>SUM(P182,P233)</f>
        <v>59.261259465391682</v>
      </c>
      <c r="Q181" s="3">
        <f>SUM(Q182,Q233)</f>
        <v>62.113703076363301</v>
      </c>
      <c r="S181" s="3"/>
    </row>
    <row r="182" spans="1:19">
      <c r="A182" s="5" t="s">
        <v>210</v>
      </c>
      <c r="B182" s="5" t="s">
        <v>211</v>
      </c>
      <c r="C182" s="5" t="s">
        <v>212</v>
      </c>
      <c r="D182" t="s">
        <v>388</v>
      </c>
      <c r="E182" t="str">
        <f>E170</f>
        <v>PJ/yr.</v>
      </c>
      <c r="F182" s="1">
        <f t="shared" ref="F182:K182" si="172">F183+F210</f>
        <v>24.507893252333893</v>
      </c>
      <c r="G182" s="1">
        <f t="shared" si="172"/>
        <v>29.275493545208565</v>
      </c>
      <c r="H182" s="1">
        <f t="shared" si="172"/>
        <v>29.095957231677982</v>
      </c>
      <c r="I182" s="1">
        <f t="shared" si="172"/>
        <v>24.079399586230142</v>
      </c>
      <c r="J182" s="1">
        <f t="shared" si="172"/>
        <v>24.025613611876189</v>
      </c>
      <c r="K182" s="1">
        <f t="shared" si="172"/>
        <v>24.020841023391842</v>
      </c>
      <c r="L182" s="1">
        <f t="shared" ref="L182:O182" si="173">L183+L210</f>
        <v>24.270229289004583</v>
      </c>
      <c r="M182" s="1">
        <f t="shared" si="173"/>
        <v>25.386714918564344</v>
      </c>
      <c r="N182" s="1">
        <f t="shared" si="173"/>
        <v>30.924525395208605</v>
      </c>
      <c r="O182" s="1">
        <f t="shared" si="173"/>
        <v>36.467008189113194</v>
      </c>
      <c r="P182" s="1">
        <f>P183+P210</f>
        <v>39.431301962429323</v>
      </c>
      <c r="Q182" s="1">
        <f>Q183+Q210</f>
        <v>42.236326433198414</v>
      </c>
      <c r="S182" s="3"/>
    </row>
    <row r="183" spans="1:19">
      <c r="A183" s="5" t="s">
        <v>210</v>
      </c>
      <c r="B183" s="5" t="s">
        <v>211</v>
      </c>
      <c r="C183" s="5" t="s">
        <v>212</v>
      </c>
      <c r="D183" t="s">
        <v>389</v>
      </c>
      <c r="E183" t="str">
        <f>E167</f>
        <v>PJ/yr.</v>
      </c>
      <c r="F183" s="1">
        <f t="shared" ref="F183:K183" si="174">SUM(F185,F189,F190,F198,F199,F207,F209)</f>
        <v>16.742299506948047</v>
      </c>
      <c r="G183" s="1">
        <f t="shared" si="174"/>
        <v>13.300688254152554</v>
      </c>
      <c r="H183" s="1">
        <f t="shared" si="174"/>
        <v>13.380878825083865</v>
      </c>
      <c r="I183" s="1">
        <f t="shared" si="174"/>
        <v>12.781251693832152</v>
      </c>
      <c r="J183" s="1">
        <f t="shared" si="174"/>
        <v>12.34683510401452</v>
      </c>
      <c r="K183" s="1">
        <f t="shared" si="174"/>
        <v>14.475851997841957</v>
      </c>
      <c r="L183" s="1">
        <f t="shared" ref="L183:O183" si="175">SUM(L185,L189,L190,L198,L199,L207,L209)</f>
        <v>14.967782599247951</v>
      </c>
      <c r="M183" s="1">
        <f t="shared" si="175"/>
        <v>16.184351790906785</v>
      </c>
      <c r="N183" s="1">
        <f t="shared" si="175"/>
        <v>16.21493328760268</v>
      </c>
      <c r="O183" s="1">
        <f t="shared" si="175"/>
        <v>16.023332197163995</v>
      </c>
      <c r="P183" s="1">
        <f>SUM(P185,P189,P190,P198,P199,P207,P209)</f>
        <v>16.222011401404725</v>
      </c>
      <c r="Q183" s="1">
        <f>SUM(Q185,Q189,Q190,Q198,Q199,Q207,Q209)</f>
        <v>16.309446764164221</v>
      </c>
      <c r="S183" s="3"/>
    </row>
    <row r="184" spans="1:19">
      <c r="A184" s="5" t="s">
        <v>210</v>
      </c>
      <c r="B184" s="5" t="s">
        <v>211</v>
      </c>
      <c r="C184" s="5" t="s">
        <v>212</v>
      </c>
      <c r="D184" t="s">
        <v>390</v>
      </c>
      <c r="E184" t="s">
        <v>6</v>
      </c>
      <c r="F184" s="1">
        <f>F185</f>
        <v>9.2603304318926473E-3</v>
      </c>
      <c r="G184" s="1">
        <f t="shared" ref="G184:O184" si="176">G185</f>
        <v>5.5950245652844764E-5</v>
      </c>
      <c r="H184" s="1">
        <f t="shared" si="176"/>
        <v>1.6805630387246322E-3</v>
      </c>
      <c r="I184" s="1">
        <f t="shared" si="176"/>
        <v>5.4974069571071826E-4</v>
      </c>
      <c r="J184" s="1">
        <f t="shared" si="176"/>
        <v>2.2639580097311349E-4</v>
      </c>
      <c r="K184" s="1">
        <f t="shared" si="176"/>
        <v>1.5345602945073945E-3</v>
      </c>
      <c r="L184" s="1">
        <f t="shared" si="176"/>
        <v>8.8193982793356262E-4</v>
      </c>
      <c r="M184" s="1">
        <f t="shared" si="176"/>
        <v>7.8471902369418809E-6</v>
      </c>
      <c r="N184" s="1">
        <f t="shared" si="176"/>
        <v>1.9677794006299018E-4</v>
      </c>
      <c r="O184" s="1">
        <f t="shared" si="176"/>
        <v>1.9784555189539892E-4</v>
      </c>
      <c r="P184" s="1">
        <f>P185</f>
        <v>1.981748533879046E-4</v>
      </c>
      <c r="Q184" s="1">
        <f>Q185</f>
        <v>2.0785115824818243E-4</v>
      </c>
      <c r="S184" s="3"/>
    </row>
    <row r="185" spans="1:19">
      <c r="A185" s="5" t="s">
        <v>210</v>
      </c>
      <c r="B185" s="5" t="s">
        <v>211</v>
      </c>
      <c r="C185" s="5" t="s">
        <v>212</v>
      </c>
      <c r="D185" t="s">
        <v>391</v>
      </c>
      <c r="E185" t="s">
        <v>6</v>
      </c>
      <c r="F185" s="1">
        <f>'[1]Electricity and CHPs'!B$94</f>
        <v>9.2603304318926473E-3</v>
      </c>
      <c r="G185" s="1">
        <f>'[1]Electricity and CHPs'!C$94</f>
        <v>5.5950245652844764E-5</v>
      </c>
      <c r="H185" s="1">
        <f>'[1]Electricity and CHPs'!D$94</f>
        <v>1.6805630387246322E-3</v>
      </c>
      <c r="I185" s="1">
        <f>'[1]Electricity and CHPs'!E$94</f>
        <v>5.4974069571071826E-4</v>
      </c>
      <c r="J185" s="1">
        <f>'[1]Electricity and CHPs'!F$94</f>
        <v>2.2639580097311349E-4</v>
      </c>
      <c r="K185" s="1">
        <f>'[1]Electricity and CHPs'!G$94</f>
        <v>1.5345602945073945E-3</v>
      </c>
      <c r="L185" s="1">
        <f>'[1]Electricity and CHPs'!H$94</f>
        <v>8.8193982793356262E-4</v>
      </c>
      <c r="M185" s="1">
        <f>'[1]Electricity and CHPs'!I$94</f>
        <v>7.8471902369418809E-6</v>
      </c>
      <c r="N185" s="1">
        <f>'[1]Electricity and CHPs'!J$94</f>
        <v>1.9677794006299018E-4</v>
      </c>
      <c r="O185" s="1">
        <f>'[1]Electricity and CHPs'!K$94</f>
        <v>1.9784555189539892E-4</v>
      </c>
      <c r="P185" s="1">
        <f>'[1]Electricity and CHPs'!L$94</f>
        <v>1.981748533879046E-4</v>
      </c>
      <c r="Q185" s="1">
        <f>'[1]Electricity and CHPs'!M$94</f>
        <v>2.0785115824818243E-4</v>
      </c>
      <c r="S185" s="3"/>
    </row>
    <row r="186" spans="1:19">
      <c r="A186" s="5" t="s">
        <v>210</v>
      </c>
      <c r="B186" s="5" t="s">
        <v>211</v>
      </c>
      <c r="C186" s="5" t="s">
        <v>212</v>
      </c>
      <c r="D186" t="s">
        <v>392</v>
      </c>
      <c r="E186" t="s">
        <v>6</v>
      </c>
      <c r="F186" s="1">
        <f>F185-F187</f>
        <v>9.2603304318926473E-3</v>
      </c>
      <c r="G186" s="1">
        <f t="shared" ref="G186:K186" si="177">G185-G187</f>
        <v>5.5950245652844764E-5</v>
      </c>
      <c r="H186" s="1">
        <f t="shared" si="177"/>
        <v>1.6805630387246322E-3</v>
      </c>
      <c r="I186" s="1">
        <f t="shared" si="177"/>
        <v>5.4974069571071826E-4</v>
      </c>
      <c r="J186" s="1">
        <f t="shared" si="177"/>
        <v>2.2639580097311349E-4</v>
      </c>
      <c r="K186" s="1">
        <f t="shared" si="177"/>
        <v>1.5345602945073945E-3</v>
      </c>
      <c r="L186" s="1">
        <f t="shared" ref="L186:O186" si="178">L185-L187</f>
        <v>8.8193982793356262E-4</v>
      </c>
      <c r="M186" s="1">
        <f t="shared" si="178"/>
        <v>7.8471902369418809E-6</v>
      </c>
      <c r="N186" s="1">
        <f t="shared" si="178"/>
        <v>1.9677794006299018E-4</v>
      </c>
      <c r="O186" s="1">
        <f t="shared" si="178"/>
        <v>1.9784555189539892E-4</v>
      </c>
      <c r="P186" s="1">
        <f>P185-P187</f>
        <v>1.981748533879046E-4</v>
      </c>
      <c r="Q186" s="1">
        <f>Q185-Q187</f>
        <v>2.0785115824818243E-4</v>
      </c>
      <c r="S186" s="3"/>
    </row>
    <row r="187" spans="1:19">
      <c r="A187" s="5" t="s">
        <v>210</v>
      </c>
      <c r="B187" s="5" t="s">
        <v>211</v>
      </c>
      <c r="C187" s="5" t="s">
        <v>212</v>
      </c>
      <c r="D187" t="s">
        <v>393</v>
      </c>
      <c r="E187" t="s">
        <v>6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>
      <c r="A188" s="5" t="s">
        <v>210</v>
      </c>
      <c r="B188" s="5" t="s">
        <v>211</v>
      </c>
      <c r="C188" s="5" t="s">
        <v>212</v>
      </c>
      <c r="D188" t="s">
        <v>394</v>
      </c>
      <c r="E188" t="s">
        <v>6</v>
      </c>
      <c r="F188" s="1">
        <f>SUM(F189:F190)</f>
        <v>1.8035509698916812</v>
      </c>
      <c r="G188" s="1">
        <f t="shared" ref="G188:K188" si="181">SUM(G189:G190)</f>
        <v>1.9098204151783376E-4</v>
      </c>
      <c r="H188" s="1">
        <f t="shared" si="181"/>
        <v>1.1664240285472643E-3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>
      <c r="A189" s="5" t="s">
        <v>210</v>
      </c>
      <c r="B189" s="5" t="s">
        <v>211</v>
      </c>
      <c r="C189" s="5" t="s">
        <v>212</v>
      </c>
      <c r="D189" t="s">
        <v>395</v>
      </c>
      <c r="E189" t="s">
        <v>6</v>
      </c>
      <c r="F189" s="1">
        <f>'[1]Electricity and CHPs'!B$91</f>
        <v>1.8035509698916812</v>
      </c>
      <c r="G189" s="1">
        <f>'[1]Electricity and CHPs'!C$91</f>
        <v>1.9098204151783376E-4</v>
      </c>
      <c r="H189" s="1">
        <f>'[1]Electricity and CHPs'!D$91</f>
        <v>1.1664240285472643E-3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>
      <c r="A190" s="5" t="s">
        <v>210</v>
      </c>
      <c r="B190" s="5" t="s">
        <v>211</v>
      </c>
      <c r="C190" s="5" t="s">
        <v>212</v>
      </c>
      <c r="D190" t="s">
        <v>396</v>
      </c>
      <c r="E190" t="s">
        <v>6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>
      <c r="A191" s="5"/>
      <c r="B191" s="5" t="str">
        <f>B190</f>
        <v>SPS1</v>
      </c>
      <c r="C191" s="5" t="str">
        <f>C190</f>
        <v>CH</v>
      </c>
      <c r="D191" t="s">
        <v>397</v>
      </c>
      <c r="E191" t="s">
        <v>6</v>
      </c>
      <c r="F191" s="1">
        <f>SUM(F192:F193)</f>
        <v>1.7572502905156566</v>
      </c>
      <c r="G191" s="1">
        <f t="shared" ref="G191:K191" si="183">SUM(G192:G193)</f>
        <v>1.8256630057754349E-4</v>
      </c>
      <c r="H191" s="1">
        <f t="shared" si="183"/>
        <v>1.0875853878127197E-3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>
      <c r="A192" s="5" t="s">
        <v>210</v>
      </c>
      <c r="B192" s="5" t="s">
        <v>211</v>
      </c>
      <c r="C192" s="5" t="s">
        <v>212</v>
      </c>
      <c r="D192" t="s">
        <v>398</v>
      </c>
      <c r="E192" t="s">
        <v>6</v>
      </c>
      <c r="F192" s="1">
        <f>F189-F195</f>
        <v>1.7572502905156566</v>
      </c>
      <c r="G192" s="1">
        <f t="shared" ref="G192:K192" si="185">G189-G195</f>
        <v>1.8256630057754349E-4</v>
      </c>
      <c r="H192" s="1">
        <f t="shared" si="185"/>
        <v>1.0875853878127197E-3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>
      <c r="A193" s="5" t="s">
        <v>210</v>
      </c>
      <c r="B193" s="5" t="s">
        <v>211</v>
      </c>
      <c r="C193" s="5" t="s">
        <v>212</v>
      </c>
      <c r="D193" t="s">
        <v>399</v>
      </c>
      <c r="E193" t="s">
        <v>6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>
      <c r="A194" s="5"/>
      <c r="B194" s="5" t="s">
        <v>211</v>
      </c>
      <c r="C194" s="5" t="s">
        <v>212</v>
      </c>
      <c r="D194" t="s">
        <v>400</v>
      </c>
      <c r="E194" t="s">
        <v>6</v>
      </c>
      <c r="F194" s="1">
        <f>SUM(F195:F196)</f>
        <v>4.6300679376024508E-2</v>
      </c>
      <c r="G194" s="1">
        <f t="shared" ref="G194:K194" si="189">SUM(G195:G196)</f>
        <v>8.4157409402902829E-6</v>
      </c>
      <c r="H194" s="1">
        <f t="shared" si="189"/>
        <v>7.8838640734544529E-5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>
      <c r="A195" s="5" t="s">
        <v>210</v>
      </c>
      <c r="B195" s="5" t="s">
        <v>211</v>
      </c>
      <c r="C195" s="5" t="s">
        <v>212</v>
      </c>
      <c r="D195" t="s">
        <v>401</v>
      </c>
      <c r="E195" t="s">
        <v>6</v>
      </c>
      <c r="F195" s="1">
        <f t="shared" ref="F195:K196" si="191">F189*IFERROR(F118/F86,0)</f>
        <v>4.6300679376024508E-2</v>
      </c>
      <c r="G195" s="1">
        <f t="shared" si="191"/>
        <v>8.4157409402902829E-6</v>
      </c>
      <c r="H195" s="1">
        <f t="shared" si="191"/>
        <v>7.8838640734544529E-5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>
      <c r="A196" s="5" t="s">
        <v>210</v>
      </c>
      <c r="B196" s="5" t="s">
        <v>211</v>
      </c>
      <c r="C196" s="5" t="s">
        <v>212</v>
      </c>
      <c r="D196" t="s">
        <v>402</v>
      </c>
      <c r="E196" t="s">
        <v>6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>
      <c r="A197" s="5" t="s">
        <v>210</v>
      </c>
      <c r="B197" s="5" t="s">
        <v>211</v>
      </c>
      <c r="C197" s="5" t="s">
        <v>212</v>
      </c>
      <c r="D197" t="s">
        <v>403</v>
      </c>
      <c r="E197" t="s">
        <v>6</v>
      </c>
      <c r="F197" s="1">
        <f>SUM(F198:F199)</f>
        <v>14.461261091593432</v>
      </c>
      <c r="G197" s="1">
        <f t="shared" ref="G197:K197" si="194">SUM(G198:G199)</f>
        <v>13.051647914505713</v>
      </c>
      <c r="H197" s="1">
        <f t="shared" si="194"/>
        <v>13.178265398744951</v>
      </c>
      <c r="I197" s="1">
        <f t="shared" si="194"/>
        <v>12.779634043718589</v>
      </c>
      <c r="J197" s="1">
        <f t="shared" si="194"/>
        <v>12.342946653003239</v>
      </c>
      <c r="K197" s="1">
        <f t="shared" si="194"/>
        <v>12.115062212715362</v>
      </c>
      <c r="L197" s="1">
        <f t="shared" ref="L197:O197" si="195">SUM(L198:L199)</f>
        <v>10.99536926986981</v>
      </c>
      <c r="M197" s="1">
        <f t="shared" si="195"/>
        <v>10.865288364139975</v>
      </c>
      <c r="N197" s="1">
        <f t="shared" si="195"/>
        <v>10.757712602012646</v>
      </c>
      <c r="O197" s="1">
        <f t="shared" si="195"/>
        <v>10.757711528648134</v>
      </c>
      <c r="P197" s="1">
        <f>SUM(P198:P199)</f>
        <v>10.757710723085923</v>
      </c>
      <c r="Q197" s="1">
        <f>SUM(Q198:Q199)</f>
        <v>10.757712463527564</v>
      </c>
      <c r="S197" s="3"/>
    </row>
    <row r="198" spans="1:19">
      <c r="A198" s="5" t="s">
        <v>210</v>
      </c>
      <c r="B198" s="5" t="s">
        <v>211</v>
      </c>
      <c r="C198" s="5" t="s">
        <v>212</v>
      </c>
      <c r="D198" t="s">
        <v>404</v>
      </c>
      <c r="E198" t="s">
        <v>6</v>
      </c>
      <c r="F198" s="1">
        <f>'[1]Electricity and CHPs'!B$93-F199</f>
        <v>14.461261091593432</v>
      </c>
      <c r="G198" s="1">
        <f>'[1]Electricity and CHPs'!C$93-G199</f>
        <v>13.051647914505713</v>
      </c>
      <c r="H198" s="1">
        <f>'[1]Electricity and CHPs'!D$93-H199</f>
        <v>13.178265398744951</v>
      </c>
      <c r="I198" s="1">
        <f>'[1]Electricity and CHPs'!E$93-I199</f>
        <v>12.779634043718589</v>
      </c>
      <c r="J198" s="1">
        <f>'[1]Electricity and CHPs'!F$93-J199</f>
        <v>12.342946653003239</v>
      </c>
      <c r="K198" s="1">
        <f>'[1]Electricity and CHPs'!G$93-K199</f>
        <v>9.1445793399536388</v>
      </c>
      <c r="L198" s="1">
        <f>'[1]Electricity and CHPs'!H$93-L199</f>
        <v>4.5528343193751857</v>
      </c>
      <c r="M198" s="1">
        <f>'[1]Electricity and CHPs'!I$93-M199</f>
        <v>4.4961072818640568</v>
      </c>
      <c r="N198" s="1">
        <f>'[1]Electricity and CHPs'!J$93-N199</f>
        <v>4.4515925194951018</v>
      </c>
      <c r="O198" s="1">
        <f>'[1]Electricity and CHPs'!K$93-O199</f>
        <v>4.4515911765012097</v>
      </c>
      <c r="P198" s="1">
        <f>'[1]Electricity and CHPs'!L$93-P199</f>
        <v>4.4515911942381567</v>
      </c>
      <c r="Q198" s="1">
        <f>'[1]Electricity and CHPs'!M$93-Q199</f>
        <v>4.4515921725118828</v>
      </c>
      <c r="S198" s="3"/>
    </row>
    <row r="199" spans="1:19">
      <c r="A199" s="5" t="s">
        <v>210</v>
      </c>
      <c r="B199" s="5" t="s">
        <v>211</v>
      </c>
      <c r="C199" s="5" t="s">
        <v>212</v>
      </c>
      <c r="D199" t="s">
        <v>405</v>
      </c>
      <c r="E199" t="s">
        <v>6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2.9704828727617234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6.4425349504946245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6.3691810822759178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6.3061200825175439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6.306120352146924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6.3061195288477663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6.3061202910156817</v>
      </c>
      <c r="S199" s="3"/>
    </row>
    <row r="200" spans="1:19">
      <c r="A200" s="5" t="s">
        <v>210</v>
      </c>
      <c r="B200" s="5" t="s">
        <v>211</v>
      </c>
      <c r="C200" s="5" t="s">
        <v>212</v>
      </c>
      <c r="D200" t="s">
        <v>406</v>
      </c>
      <c r="E200" t="s">
        <v>6</v>
      </c>
      <c r="F200" s="1">
        <f>SUM(F201:F202)</f>
        <v>7.2306305457967159</v>
      </c>
      <c r="G200" s="1">
        <f t="shared" ref="G200:K200" si="196">SUM(G201:G202)</f>
        <v>6.5258239572528565</v>
      </c>
      <c r="H200" s="1">
        <f t="shared" si="196"/>
        <v>6.5891326993724757</v>
      </c>
      <c r="I200" s="1">
        <f t="shared" si="196"/>
        <v>6.3898170218592947</v>
      </c>
      <c r="J200" s="1">
        <f t="shared" si="196"/>
        <v>6.1714733265016193</v>
      </c>
      <c r="K200" s="1">
        <f t="shared" si="196"/>
        <v>6.0575311063576809</v>
      </c>
      <c r="L200" s="1">
        <f t="shared" ref="L200:O200" si="197">SUM(L201:L202)</f>
        <v>5.4976846349349051</v>
      </c>
      <c r="M200" s="1">
        <f t="shared" si="197"/>
        <v>5.4326441820699873</v>
      </c>
      <c r="N200" s="1">
        <f t="shared" si="197"/>
        <v>5.3788563010063228</v>
      </c>
      <c r="O200" s="1">
        <f t="shared" si="197"/>
        <v>5.3788557643240669</v>
      </c>
      <c r="P200" s="1">
        <f>SUM(P201:P202)</f>
        <v>5.3788553615429615</v>
      </c>
      <c r="Q200" s="1">
        <f>SUM(Q201:Q202)</f>
        <v>5.3788562317637831</v>
      </c>
      <c r="S200" s="3"/>
    </row>
    <row r="201" spans="1:19">
      <c r="A201" s="5" t="s">
        <v>210</v>
      </c>
      <c r="B201" s="5" t="s">
        <v>211</v>
      </c>
      <c r="C201" s="5" t="s">
        <v>212</v>
      </c>
      <c r="D201" t="s">
        <v>407</v>
      </c>
      <c r="E201" t="s">
        <v>6</v>
      </c>
      <c r="F201" s="1">
        <f t="shared" ref="F201:K201" si="198">F198*F140/F133</f>
        <v>7.2306305457967159</v>
      </c>
      <c r="G201" s="1">
        <f t="shared" si="198"/>
        <v>6.5258239572528565</v>
      </c>
      <c r="H201" s="1">
        <f t="shared" si="198"/>
        <v>6.5891326993724757</v>
      </c>
      <c r="I201" s="1">
        <f t="shared" si="198"/>
        <v>6.3898170218592947</v>
      </c>
      <c r="J201" s="1">
        <f t="shared" si="198"/>
        <v>6.1714733265016193</v>
      </c>
      <c r="K201" s="1">
        <f t="shared" si="198"/>
        <v>4.5722896699768194</v>
      </c>
      <c r="L201" s="1">
        <f t="shared" ref="L201:O201" si="199">L198*L140/L133</f>
        <v>2.2764171596875928</v>
      </c>
      <c r="M201" s="1">
        <f t="shared" si="199"/>
        <v>2.2480536409320284</v>
      </c>
      <c r="N201" s="1">
        <f t="shared" si="199"/>
        <v>2.2257962597475509</v>
      </c>
      <c r="O201" s="1">
        <f t="shared" si="199"/>
        <v>2.2257955882506049</v>
      </c>
      <c r="P201" s="1">
        <f>P198*P140/P133</f>
        <v>2.2257955971190784</v>
      </c>
      <c r="Q201" s="1">
        <f>Q198*Q140/Q133</f>
        <v>2.2257960862559414</v>
      </c>
      <c r="S201" s="3"/>
    </row>
    <row r="202" spans="1:19">
      <c r="A202" s="5" t="s">
        <v>210</v>
      </c>
      <c r="B202" s="5" t="s">
        <v>211</v>
      </c>
      <c r="C202" s="5" t="s">
        <v>212</v>
      </c>
      <c r="D202" t="s">
        <v>408</v>
      </c>
      <c r="E202" t="s">
        <v>6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1.4852414363808617</v>
      </c>
      <c r="L202" s="1">
        <f t="shared" ref="L202:O202" si="201">L199*IFERROR(L141/L134,0)</f>
        <v>3.2212674752473123</v>
      </c>
      <c r="M202" s="1">
        <f t="shared" si="201"/>
        <v>3.1845905411379585</v>
      </c>
      <c r="N202" s="1">
        <f t="shared" si="201"/>
        <v>3.1530600412587719</v>
      </c>
      <c r="O202" s="1">
        <f t="shared" si="201"/>
        <v>3.153060176073462</v>
      </c>
      <c r="P202" s="1">
        <f>P199*IFERROR(P141/P134,0)</f>
        <v>3.1530597644238831</v>
      </c>
      <c r="Q202" s="1">
        <f>Q199*IFERROR(Q141/Q134,0)</f>
        <v>3.1530601455078417</v>
      </c>
      <c r="S202" s="3"/>
    </row>
    <row r="203" spans="1:19">
      <c r="A203" s="5" t="s">
        <v>210</v>
      </c>
      <c r="B203" s="5" t="s">
        <v>211</v>
      </c>
      <c r="C203" s="5" t="s">
        <v>212</v>
      </c>
      <c r="D203" t="s">
        <v>409</v>
      </c>
      <c r="E203" t="s">
        <v>6</v>
      </c>
      <c r="F203" s="1">
        <f>SUM(F204:F205)</f>
        <v>7.2306305457967159</v>
      </c>
      <c r="G203" s="1">
        <f t="shared" ref="G203:K203" si="202">SUM(G204:G205)</f>
        <v>6.5258239572528565</v>
      </c>
      <c r="H203" s="1">
        <f t="shared" si="202"/>
        <v>6.5891326993724757</v>
      </c>
      <c r="I203" s="1">
        <f t="shared" si="202"/>
        <v>6.3898170218592947</v>
      </c>
      <c r="J203" s="1">
        <f t="shared" si="202"/>
        <v>6.1714733265016193</v>
      </c>
      <c r="K203" s="1">
        <f t="shared" si="202"/>
        <v>6.0575311063576809</v>
      </c>
      <c r="L203" s="1">
        <f t="shared" ref="L203:O203" si="203">SUM(L204:L205)</f>
        <v>5.4976846349349051</v>
      </c>
      <c r="M203" s="1">
        <f t="shared" si="203"/>
        <v>5.4326441820699873</v>
      </c>
      <c r="N203" s="1">
        <f t="shared" si="203"/>
        <v>5.3788563010063228</v>
      </c>
      <c r="O203" s="1">
        <f t="shared" si="203"/>
        <v>5.3788557643240669</v>
      </c>
      <c r="P203" s="1">
        <f>SUM(P204:P205)</f>
        <v>5.3788553615429615</v>
      </c>
      <c r="Q203" s="1">
        <f>SUM(Q204:Q205)</f>
        <v>5.3788562317637814</v>
      </c>
      <c r="S203" s="3"/>
    </row>
    <row r="204" spans="1:19">
      <c r="A204" s="5" t="s">
        <v>210</v>
      </c>
      <c r="B204" s="5" t="s">
        <v>211</v>
      </c>
      <c r="C204" s="5" t="s">
        <v>212</v>
      </c>
      <c r="D204" t="s">
        <v>410</v>
      </c>
      <c r="E204" t="s">
        <v>6</v>
      </c>
      <c r="F204" s="1">
        <f t="shared" ref="F204:K205" si="204">F198-F201</f>
        <v>7.2306305457967159</v>
      </c>
      <c r="G204" s="1">
        <f t="shared" si="204"/>
        <v>6.5258239572528565</v>
      </c>
      <c r="H204" s="1">
        <f t="shared" si="204"/>
        <v>6.5891326993724757</v>
      </c>
      <c r="I204" s="1">
        <f t="shared" si="204"/>
        <v>6.3898170218592947</v>
      </c>
      <c r="J204" s="1">
        <f t="shared" si="204"/>
        <v>6.1714733265016193</v>
      </c>
      <c r="K204" s="1">
        <f t="shared" si="204"/>
        <v>4.5722896699768194</v>
      </c>
      <c r="L204" s="1">
        <f t="shared" ref="L204:O204" si="205">L198-L201</f>
        <v>2.2764171596875928</v>
      </c>
      <c r="M204" s="1">
        <f t="shared" si="205"/>
        <v>2.2480536409320284</v>
      </c>
      <c r="N204" s="1">
        <f t="shared" si="205"/>
        <v>2.2257962597475509</v>
      </c>
      <c r="O204" s="1">
        <f t="shared" si="205"/>
        <v>2.2257955882506049</v>
      </c>
      <c r="P204" s="1">
        <f>P198-P201</f>
        <v>2.2257955971190784</v>
      </c>
      <c r="Q204" s="1">
        <f>Q198-Q201</f>
        <v>2.2257960862559414</v>
      </c>
      <c r="S204" s="3"/>
    </row>
    <row r="205" spans="1:19">
      <c r="A205" s="5" t="s">
        <v>210</v>
      </c>
      <c r="B205" s="5" t="s">
        <v>211</v>
      </c>
      <c r="C205" s="5" t="s">
        <v>212</v>
      </c>
      <c r="D205" t="s">
        <v>411</v>
      </c>
      <c r="E205" t="s">
        <v>6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1.4852414363808617</v>
      </c>
      <c r="L205" s="1">
        <f t="shared" ref="L205:O205" si="206">L199-L202</f>
        <v>3.2212674752473123</v>
      </c>
      <c r="M205" s="1">
        <f t="shared" si="206"/>
        <v>3.1845905411379594</v>
      </c>
      <c r="N205" s="1">
        <f t="shared" si="206"/>
        <v>3.1530600412587719</v>
      </c>
      <c r="O205" s="1">
        <f t="shared" si="206"/>
        <v>3.153060176073462</v>
      </c>
      <c r="P205" s="1">
        <f>P199-P202</f>
        <v>3.1530597644238831</v>
      </c>
      <c r="Q205" s="1">
        <f>Q199-Q202</f>
        <v>3.15306014550784</v>
      </c>
      <c r="S205" s="3"/>
    </row>
    <row r="206" spans="1:19">
      <c r="A206" s="5" t="s">
        <v>210</v>
      </c>
      <c r="B206" s="5" t="s">
        <v>211</v>
      </c>
      <c r="C206" s="5" t="s">
        <v>212</v>
      </c>
      <c r="D206" t="s">
        <v>412</v>
      </c>
      <c r="E206" t="s">
        <v>6</v>
      </c>
      <c r="F206" s="1">
        <f>F207</f>
        <v>0.46822711503103981</v>
      </c>
      <c r="G206" s="1">
        <f t="shared" ref="G206:O206" si="207">G207</f>
        <v>0.24879340735967015</v>
      </c>
      <c r="H206" s="1">
        <f t="shared" si="207"/>
        <v>0.19976643927164139</v>
      </c>
      <c r="I206" s="1">
        <f t="shared" si="207"/>
        <v>1.0679094178516887E-3</v>
      </c>
      <c r="J206" s="1">
        <f t="shared" si="207"/>
        <v>3.6620552103084317E-3</v>
      </c>
      <c r="K206" s="1">
        <f t="shared" si="207"/>
        <v>2.0445617044143645</v>
      </c>
      <c r="L206" s="1">
        <f t="shared" si="207"/>
        <v>3.0533539237154836</v>
      </c>
      <c r="M206" s="1">
        <f t="shared" si="207"/>
        <v>3.9359803746450015</v>
      </c>
      <c r="N206" s="1">
        <f t="shared" si="207"/>
        <v>4.0739491587127361</v>
      </c>
      <c r="O206" s="1">
        <f t="shared" si="207"/>
        <v>3.8823444468001393</v>
      </c>
      <c r="P206" s="1">
        <f>P207</f>
        <v>4.0810206828824995</v>
      </c>
      <c r="Q206" s="1">
        <f>Q207</f>
        <v>4.1683975144588929</v>
      </c>
      <c r="S206" s="3"/>
    </row>
    <row r="207" spans="1:19">
      <c r="A207" s="5" t="s">
        <v>210</v>
      </c>
      <c r="B207" s="5" t="s">
        <v>211</v>
      </c>
      <c r="C207" s="5" t="s">
        <v>212</v>
      </c>
      <c r="D207" t="s">
        <v>413</v>
      </c>
      <c r="E207" t="s">
        <v>6</v>
      </c>
      <c r="F207" s="1">
        <f>'[1]Electricity and CHPs'!B$92</f>
        <v>0.46822711503103981</v>
      </c>
      <c r="G207" s="1">
        <f>'[1]Electricity and CHPs'!C$92</f>
        <v>0.24879340735967015</v>
      </c>
      <c r="H207" s="1">
        <f>'[1]Electricity and CHPs'!D$92</f>
        <v>0.19976643927164139</v>
      </c>
      <c r="I207" s="1">
        <f>'[1]Electricity and CHPs'!E$92</f>
        <v>1.0679094178516887E-3</v>
      </c>
      <c r="J207" s="1">
        <f>'[1]Electricity and CHPs'!F$92</f>
        <v>3.6620552103084317E-3</v>
      </c>
      <c r="K207" s="1">
        <f>'[1]Electricity and CHPs'!G$92</f>
        <v>2.0445617044143645</v>
      </c>
      <c r="L207" s="1">
        <f>'[1]Electricity and CHPs'!H$92</f>
        <v>3.0533539237154836</v>
      </c>
      <c r="M207" s="1">
        <f>'[1]Electricity and CHPs'!I$92</f>
        <v>3.9359803746450015</v>
      </c>
      <c r="N207" s="1">
        <f>'[1]Electricity and CHPs'!J$92</f>
        <v>4.0739491587127361</v>
      </c>
      <c r="O207" s="1">
        <f>'[1]Electricity and CHPs'!K$92</f>
        <v>3.8823444468001393</v>
      </c>
      <c r="P207" s="1">
        <f>'[1]Electricity and CHPs'!L$92</f>
        <v>4.0810206828824995</v>
      </c>
      <c r="Q207" s="1">
        <f>'[1]Electricity and CHPs'!M$92</f>
        <v>4.1683975144588929</v>
      </c>
      <c r="S207" s="3"/>
    </row>
    <row r="208" spans="1:19">
      <c r="A208" s="5" t="s">
        <v>210</v>
      </c>
      <c r="B208" s="5" t="s">
        <v>211</v>
      </c>
      <c r="C208" s="5" t="s">
        <v>212</v>
      </c>
      <c r="D208" t="s">
        <v>414</v>
      </c>
      <c r="E208" t="s">
        <v>6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0.31469352041772347</v>
      </c>
      <c r="L208" s="1">
        <f t="shared" si="208"/>
        <v>0.91817746583472304</v>
      </c>
      <c r="M208" s="1">
        <f t="shared" si="208"/>
        <v>1.3830752049315727</v>
      </c>
      <c r="N208" s="1">
        <f t="shared" si="208"/>
        <v>1.3830747489372361</v>
      </c>
      <c r="O208" s="1">
        <f t="shared" si="208"/>
        <v>1.3830783761638268</v>
      </c>
      <c r="P208" s="1">
        <f>+P209</f>
        <v>1.3830818205829134</v>
      </c>
      <c r="Q208" s="1">
        <f>+Q209</f>
        <v>1.3831289350195159</v>
      </c>
      <c r="S208" s="3"/>
    </row>
    <row r="209" spans="1:20">
      <c r="A209" s="5" t="s">
        <v>210</v>
      </c>
      <c r="B209" s="5" t="s">
        <v>211</v>
      </c>
      <c r="C209" s="5" t="s">
        <v>212</v>
      </c>
      <c r="D209" t="s">
        <v>415</v>
      </c>
      <c r="E209" t="s">
        <v>6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0.31469352041772347</v>
      </c>
      <c r="L209" s="1">
        <f>'[1]Electricity and CHPs'!H$96</f>
        <v>0.91817746583472304</v>
      </c>
      <c r="M209" s="1">
        <f>'[1]Electricity and CHPs'!I$96</f>
        <v>1.3830752049315727</v>
      </c>
      <c r="N209" s="1">
        <f>'[1]Electricity and CHPs'!J$96</f>
        <v>1.3830747489372361</v>
      </c>
      <c r="O209" s="1">
        <f>'[1]Electricity and CHPs'!K$96</f>
        <v>1.3830783761638268</v>
      </c>
      <c r="P209" s="1">
        <f>'[1]Electricity and CHPs'!L$96</f>
        <v>1.3830818205829134</v>
      </c>
      <c r="Q209" s="1">
        <f>'[1]Electricity and CHPs'!M$96</f>
        <v>1.3831289350195159</v>
      </c>
      <c r="S209" s="3"/>
    </row>
    <row r="210" spans="1:20">
      <c r="A210" s="5" t="s">
        <v>210</v>
      </c>
      <c r="B210" s="5" t="s">
        <v>211</v>
      </c>
      <c r="C210" s="5" t="s">
        <v>212</v>
      </c>
      <c r="D210" t="s">
        <v>416</v>
      </c>
      <c r="E210" t="str">
        <f>E167</f>
        <v>PJ/yr.</v>
      </c>
      <c r="F210" s="1">
        <f>SUM(F211,F217,F219,F225,F227,F229,F231)</f>
        <v>7.7655937453858446</v>
      </c>
      <c r="G210" s="1">
        <f t="shared" ref="G210:K210" si="209">SUM(G211,G217,G219,G225,G227,G229,G231)</f>
        <v>15.974805291056011</v>
      </c>
      <c r="H210" s="1">
        <f t="shared" si="209"/>
        <v>15.715078406594117</v>
      </c>
      <c r="I210" s="1">
        <f t="shared" si="209"/>
        <v>11.29814789239799</v>
      </c>
      <c r="J210" s="1">
        <f t="shared" si="209"/>
        <v>11.678778507861669</v>
      </c>
      <c r="K210" s="1">
        <f t="shared" si="209"/>
        <v>9.544989025549885</v>
      </c>
      <c r="L210" s="1">
        <f t="shared" ref="L210:O210" si="210">SUM(L211,L217,L219,L225,L227,L229,L231)</f>
        <v>9.302446689756632</v>
      </c>
      <c r="M210" s="1">
        <f t="shared" si="210"/>
        <v>9.202363127657561</v>
      </c>
      <c r="N210" s="1">
        <f t="shared" si="210"/>
        <v>14.709592107605925</v>
      </c>
      <c r="O210" s="1">
        <f t="shared" si="210"/>
        <v>20.443675991949199</v>
      </c>
      <c r="P210" s="1">
        <f>SUM(P211,P217,P219,P225,P227,P229,P231)</f>
        <v>23.209290561024599</v>
      </c>
      <c r="Q210" s="1">
        <f>SUM(Q211,Q217,Q219,Q225,Q227,Q229,Q231)</f>
        <v>25.926879669034193</v>
      </c>
      <c r="S210" s="3"/>
    </row>
    <row r="211" spans="1:20">
      <c r="A211" s="5" t="s">
        <v>210</v>
      </c>
      <c r="B211" s="5" t="s">
        <v>211</v>
      </c>
      <c r="C211" s="5" t="s">
        <v>212</v>
      </c>
      <c r="D211" t="s">
        <v>417</v>
      </c>
      <c r="E211" t="str">
        <f>E170</f>
        <v>PJ/yr.</v>
      </c>
      <c r="F211" s="1">
        <f>+F212</f>
        <v>2.6346754751448871</v>
      </c>
      <c r="G211" s="1">
        <f t="shared" ref="G211:O211" si="211">+G212</f>
        <v>2.544294258581786</v>
      </c>
      <c r="H211" s="1">
        <f t="shared" si="211"/>
        <v>2.5658258609725046</v>
      </c>
      <c r="I211" s="1">
        <f t="shared" si="211"/>
        <v>0.9017742156148516</v>
      </c>
      <c r="J211" s="1">
        <f t="shared" si="211"/>
        <v>0.90177528222505454</v>
      </c>
      <c r="K211" s="1">
        <f t="shared" si="211"/>
        <v>0.90177551182530136</v>
      </c>
      <c r="L211" s="1">
        <f t="shared" si="211"/>
        <v>0.90177317380870792</v>
      </c>
      <c r="M211" s="1">
        <f t="shared" si="211"/>
        <v>0.90177542570970814</v>
      </c>
      <c r="N211" s="1">
        <f t="shared" si="211"/>
        <v>0.9017711795450013</v>
      </c>
      <c r="O211" s="1">
        <f t="shared" si="211"/>
        <v>2.6861271327724836</v>
      </c>
      <c r="P211" s="1">
        <f>+P212</f>
        <v>5.2671938260586399</v>
      </c>
      <c r="Q211" s="1">
        <f>+Q212</f>
        <v>7.7350356595296894</v>
      </c>
      <c r="S211" s="3"/>
    </row>
    <row r="212" spans="1:20">
      <c r="A212" s="5" t="s">
        <v>210</v>
      </c>
      <c r="B212" s="5" t="s">
        <v>211</v>
      </c>
      <c r="C212" s="5" t="s">
        <v>212</v>
      </c>
      <c r="D212" t="s">
        <v>418</v>
      </c>
      <c r="E212" t="str">
        <f>E171</f>
        <v>PJ/yr.</v>
      </c>
      <c r="F212" s="1">
        <f>'[1]Electricity and CHPs'!B$97+F216</f>
        <v>2.6346754751448871</v>
      </c>
      <c r="G212" s="1">
        <f>'[1]Electricity and CHPs'!C$97+G216</f>
        <v>2.544294258581786</v>
      </c>
      <c r="H212" s="1">
        <f>'[1]Electricity and CHPs'!D$97+H216</f>
        <v>2.5658258609725046</v>
      </c>
      <c r="I212" s="1">
        <f>'[1]Electricity and CHPs'!E$97+I216</f>
        <v>0.9017742156148516</v>
      </c>
      <c r="J212" s="1">
        <f>'[1]Electricity and CHPs'!F$97+J216</f>
        <v>0.90177528222505454</v>
      </c>
      <c r="K212" s="1">
        <f>'[1]Electricity and CHPs'!G$97+K216</f>
        <v>0.90177551182530136</v>
      </c>
      <c r="L212" s="1">
        <f>'[1]Electricity and CHPs'!H$97+L216</f>
        <v>0.90177317380870792</v>
      </c>
      <c r="M212" s="1">
        <f>'[1]Electricity and CHPs'!I$97+M216</f>
        <v>0.90177542570970814</v>
      </c>
      <c r="N212" s="1">
        <f>'[1]Electricity and CHPs'!J$97+N216</f>
        <v>0.9017711795450013</v>
      </c>
      <c r="O212" s="1">
        <f>'[1]Electricity and CHPs'!K$97+O216</f>
        <v>2.6861271327724836</v>
      </c>
      <c r="P212" s="1">
        <f>'[1]Electricity and CHPs'!L$97+P216</f>
        <v>5.2671938260586399</v>
      </c>
      <c r="Q212" s="1">
        <f>'[1]Electricity and CHPs'!M$97+Q216</f>
        <v>7.7350356595296894</v>
      </c>
      <c r="S212" s="3"/>
    </row>
    <row r="213" spans="1:20">
      <c r="A213" s="5"/>
      <c r="B213" s="5" t="str">
        <f>B212</f>
        <v>SPS1</v>
      </c>
      <c r="C213" s="5" t="str">
        <f>C212</f>
        <v>CH</v>
      </c>
      <c r="D213" t="s">
        <v>419</v>
      </c>
      <c r="E213" t="str">
        <f>E172</f>
        <v>PJ/yr.</v>
      </c>
      <c r="F213" s="1">
        <f>F214</f>
        <v>1.7329000195561637</v>
      </c>
      <c r="G213" s="1">
        <f t="shared" ref="G213:O213" si="212">G214</f>
        <v>1.6425201712515971</v>
      </c>
      <c r="H213" s="1">
        <f t="shared" si="212"/>
        <v>1.6640516214380583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>
      <c r="A214" s="5" t="s">
        <v>210</v>
      </c>
      <c r="B214" s="5" t="s">
        <v>211</v>
      </c>
      <c r="C214" s="5" t="s">
        <v>212</v>
      </c>
      <c r="D214" t="s">
        <v>420</v>
      </c>
      <c r="E214" t="str">
        <f>E171</f>
        <v>PJ/yr.</v>
      </c>
      <c r="F214" s="1">
        <f>F212-F216</f>
        <v>1.7329000195561637</v>
      </c>
      <c r="G214" s="1">
        <f t="shared" ref="G214:K214" si="213">G212-G216</f>
        <v>1.6425201712515971</v>
      </c>
      <c r="H214" s="1">
        <f t="shared" si="213"/>
        <v>1.6640516214380583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>
      <c r="A215" s="5"/>
      <c r="B215" s="5" t="str">
        <f>B214</f>
        <v>SPS1</v>
      </c>
      <c r="C215" s="5" t="str">
        <f>C214</f>
        <v>CH</v>
      </c>
      <c r="D215" t="s">
        <v>421</v>
      </c>
      <c r="E215" t="str">
        <f>E172</f>
        <v>PJ/yr.</v>
      </c>
      <c r="F215" s="1">
        <f>F216</f>
        <v>0.9017754555887233</v>
      </c>
      <c r="G215" s="1">
        <f t="shared" ref="G215:O215" si="215">G216</f>
        <v>0.90177408733018893</v>
      </c>
      <c r="H215" s="1">
        <f t="shared" si="215"/>
        <v>0.90177423953444635</v>
      </c>
      <c r="I215" s="1">
        <f t="shared" si="215"/>
        <v>0.9017742156148516</v>
      </c>
      <c r="J215" s="1">
        <f t="shared" si="215"/>
        <v>0.90177528222505454</v>
      </c>
      <c r="K215" s="1">
        <f t="shared" si="215"/>
        <v>0.90177551182530136</v>
      </c>
      <c r="L215" s="1">
        <f t="shared" si="215"/>
        <v>0.90177317380870792</v>
      </c>
      <c r="M215" s="1">
        <f t="shared" si="215"/>
        <v>0.90177542570970814</v>
      </c>
      <c r="N215" s="1">
        <f t="shared" si="215"/>
        <v>0.9017711795450013</v>
      </c>
      <c r="O215" s="1">
        <f t="shared" si="215"/>
        <v>2.6861271327724836</v>
      </c>
      <c r="P215" s="1">
        <f>P216</f>
        <v>5.2671938260586399</v>
      </c>
      <c r="Q215" s="1">
        <f>Q216</f>
        <v>7.7350356595296894</v>
      </c>
      <c r="S215" s="3"/>
    </row>
    <row r="216" spans="1:20">
      <c r="A216" s="5" t="s">
        <v>210</v>
      </c>
      <c r="B216" s="5" t="s">
        <v>211</v>
      </c>
      <c r="C216" s="5" t="s">
        <v>212</v>
      </c>
      <c r="D216" t="s">
        <v>422</v>
      </c>
      <c r="E216" t="str">
        <f>E172</f>
        <v>PJ/yr.</v>
      </c>
      <c r="F216" s="1">
        <f>'[1]Electricity and CHPs'!B$98</f>
        <v>0.9017754555887233</v>
      </c>
      <c r="G216" s="1">
        <f>'[1]Electricity and CHPs'!C$98</f>
        <v>0.90177408733018893</v>
      </c>
      <c r="H216" s="1">
        <f>'[1]Electricity and CHPs'!D$98</f>
        <v>0.90177423953444635</v>
      </c>
      <c r="I216" s="1">
        <f>'[1]Electricity and CHPs'!E$98</f>
        <v>0.9017742156148516</v>
      </c>
      <c r="J216" s="1">
        <f>'[1]Electricity and CHPs'!F$98</f>
        <v>0.90177528222505454</v>
      </c>
      <c r="K216" s="1">
        <f>'[1]Electricity and CHPs'!G$98</f>
        <v>0.90177551182530136</v>
      </c>
      <c r="L216" s="1">
        <f>'[1]Electricity and CHPs'!H$98</f>
        <v>0.90177317380870792</v>
      </c>
      <c r="M216" s="1">
        <f>'[1]Electricity and CHPs'!I$98</f>
        <v>0.90177542570970814</v>
      </c>
      <c r="N216" s="1">
        <f>'[1]Electricity and CHPs'!J$98</f>
        <v>0.9017711795450013</v>
      </c>
      <c r="O216" s="1">
        <f>'[1]Electricity and CHPs'!K$98</f>
        <v>2.6861271327724836</v>
      </c>
      <c r="P216" s="1">
        <f>'[1]Electricity and CHPs'!L$98</f>
        <v>5.2671938260586399</v>
      </c>
      <c r="Q216" s="1">
        <f>'[1]Electricity and CHPs'!M$98</f>
        <v>7.7350356595296894</v>
      </c>
      <c r="S216" s="3"/>
    </row>
    <row r="217" spans="1:20">
      <c r="A217" s="5" t="s">
        <v>210</v>
      </c>
      <c r="B217" s="5" t="s">
        <v>211</v>
      </c>
      <c r="C217" s="5" t="s">
        <v>212</v>
      </c>
      <c r="D217" t="s">
        <v>423</v>
      </c>
      <c r="E217" t="str">
        <f>E172</f>
        <v>PJ/yr.</v>
      </c>
      <c r="F217" s="1">
        <f>+F218</f>
        <v>2.9000148631390599</v>
      </c>
      <c r="G217" s="1">
        <f t="shared" ref="G217:O217" si="216">+G218</f>
        <v>7.6037951997469424</v>
      </c>
      <c r="H217" s="1">
        <f t="shared" si="216"/>
        <v>7.6034470171842621</v>
      </c>
      <c r="I217" s="1">
        <f t="shared" si="216"/>
        <v>2.300517497056084</v>
      </c>
      <c r="J217" s="1">
        <f t="shared" si="216"/>
        <v>1.7126331845508753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5.4931431908608186</v>
      </c>
      <c r="O217" s="1">
        <f t="shared" si="216"/>
        <v>9.3354140006073365</v>
      </c>
      <c r="P217" s="1">
        <f>+P218</f>
        <v>9.3353913545783662</v>
      </c>
      <c r="Q217" s="1">
        <f>+Q218</f>
        <v>9.335433289721907</v>
      </c>
      <c r="S217" s="3"/>
    </row>
    <row r="218" spans="1:20">
      <c r="A218" s="5" t="s">
        <v>210</v>
      </c>
      <c r="B218" s="5" t="s">
        <v>211</v>
      </c>
      <c r="C218" s="5" t="s">
        <v>212</v>
      </c>
      <c r="D218" t="s">
        <v>424</v>
      </c>
      <c r="E218" t="str">
        <f>E173</f>
        <v>PJ/yr.</v>
      </c>
      <c r="F218" s="1">
        <f>'[1]Electricity and CHPs'!B$99</f>
        <v>2.9000148631390599</v>
      </c>
      <c r="G218" s="1">
        <f>'[1]Electricity and CHPs'!C$99</f>
        <v>7.6037951997469424</v>
      </c>
      <c r="H218" s="1">
        <f>'[1]Electricity and CHPs'!D$99</f>
        <v>7.6034470171842621</v>
      </c>
      <c r="I218" s="1">
        <f>'[1]Electricity and CHPs'!E$99</f>
        <v>2.300517497056084</v>
      </c>
      <c r="J218" s="1">
        <f>'[1]Electricity and CHPs'!F$99</f>
        <v>1.7126331845508753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5.4931431908608186</v>
      </c>
      <c r="O218" s="1">
        <f>'[1]Electricity and CHPs'!K$99</f>
        <v>9.3354140006073365</v>
      </c>
      <c r="P218" s="1">
        <f>'[1]Electricity and CHPs'!L$99</f>
        <v>9.3353913545783662</v>
      </c>
      <c r="Q218" s="1">
        <f>'[1]Electricity and CHPs'!M$99</f>
        <v>9.335433289721907</v>
      </c>
      <c r="S218" s="3"/>
    </row>
    <row r="219" spans="1:20">
      <c r="A219" s="5" t="s">
        <v>210</v>
      </c>
      <c r="B219" s="5" t="s">
        <v>211</v>
      </c>
      <c r="C219" s="5" t="s">
        <v>212</v>
      </c>
      <c r="D219" t="s">
        <v>425</v>
      </c>
      <c r="E219" t="str">
        <f>E173</f>
        <v>PJ/yr.</v>
      </c>
      <c r="F219" s="1">
        <f>+F220</f>
        <v>0.18406645913070718</v>
      </c>
      <c r="G219" s="1">
        <f t="shared" ref="G219:O219" si="217">+G220</f>
        <v>0.18586354238592556</v>
      </c>
      <c r="H219" s="1">
        <f t="shared" si="217"/>
        <v>5.3464847275634303E-2</v>
      </c>
      <c r="I219" s="1">
        <f t="shared" si="217"/>
        <v>5.3676996555987649E-2</v>
      </c>
      <c r="J219" s="1">
        <f t="shared" si="217"/>
        <v>2.8165839671481606E-4</v>
      </c>
      <c r="K219" s="1">
        <f t="shared" si="217"/>
        <v>2.7687760767327892E-5</v>
      </c>
      <c r="L219" s="1">
        <f t="shared" si="217"/>
        <v>1.5696674788770196E-4</v>
      </c>
      <c r="M219" s="1">
        <f t="shared" si="217"/>
        <v>4.0912847664586097E-5</v>
      </c>
      <c r="N219" s="1">
        <f t="shared" si="217"/>
        <v>3.487987792796859E-6</v>
      </c>
      <c r="O219" s="1">
        <f t="shared" si="217"/>
        <v>1.1788143015540558E-6</v>
      </c>
      <c r="P219" s="1">
        <f>+P220</f>
        <v>3.2386199900499886E-6</v>
      </c>
      <c r="Q219" s="1">
        <f>+Q220</f>
        <v>1.0229598532973377E-6</v>
      </c>
      <c r="S219" s="3"/>
    </row>
    <row r="220" spans="1:20">
      <c r="A220" s="5" t="s">
        <v>210</v>
      </c>
      <c r="B220" s="5" t="s">
        <v>211</v>
      </c>
      <c r="C220" s="5" t="s">
        <v>212</v>
      </c>
      <c r="D220" t="s">
        <v>426</v>
      </c>
      <c r="E220" t="str">
        <f>E174</f>
        <v>PJ/yr.</v>
      </c>
      <c r="F220" s="1">
        <f>'[1]Electricity and CHPs'!B$100</f>
        <v>0.18406645913070718</v>
      </c>
      <c r="G220" s="1">
        <f>'[1]Electricity and CHPs'!C$100</f>
        <v>0.18586354238592556</v>
      </c>
      <c r="H220" s="1">
        <f>'[1]Electricity and CHPs'!D$100</f>
        <v>5.3464847275634303E-2</v>
      </c>
      <c r="I220" s="1">
        <f>'[1]Electricity and CHPs'!E$100</f>
        <v>5.3676996555987649E-2</v>
      </c>
      <c r="J220" s="1">
        <f>'[1]Electricity and CHPs'!F$100</f>
        <v>2.8165839671481606E-4</v>
      </c>
      <c r="K220" s="1">
        <f>'[1]Electricity and CHPs'!G$100</f>
        <v>2.7687760767327892E-5</v>
      </c>
      <c r="L220" s="1">
        <f>'[1]Electricity and CHPs'!H$100</f>
        <v>1.5696674788770196E-4</v>
      </c>
      <c r="M220" s="1">
        <f>'[1]Electricity and CHPs'!I$100</f>
        <v>4.0912847664586097E-5</v>
      </c>
      <c r="N220" s="1">
        <f>'[1]Electricity and CHPs'!J$100</f>
        <v>3.487987792796859E-6</v>
      </c>
      <c r="O220" s="1">
        <f>'[1]Electricity and CHPs'!K$100</f>
        <v>1.1788143015540558E-6</v>
      </c>
      <c r="P220" s="1">
        <f>'[1]Electricity and CHPs'!L$100</f>
        <v>3.2386199900499886E-6</v>
      </c>
      <c r="Q220" s="1">
        <f>'[1]Electricity and CHPs'!M$100</f>
        <v>1.0229598532973377E-6</v>
      </c>
      <c r="S220" s="3"/>
    </row>
    <row r="221" spans="1:20">
      <c r="A221" s="5"/>
      <c r="B221" s="5" t="s">
        <v>211</v>
      </c>
      <c r="C221" s="5" t="s">
        <v>212</v>
      </c>
      <c r="D221" t="s">
        <v>427</v>
      </c>
      <c r="E221" t="str">
        <f>E173</f>
        <v>PJ/yr.</v>
      </c>
      <c r="F221" s="1">
        <f>F222</f>
        <v>0.18406645913070718</v>
      </c>
      <c r="G221" s="1">
        <f t="shared" ref="G221:O221" si="218">G222</f>
        <v>0.18586354238592556</v>
      </c>
      <c r="H221" s="1">
        <f t="shared" si="218"/>
        <v>5.3464847275634303E-2</v>
      </c>
      <c r="I221" s="1">
        <f t="shared" si="218"/>
        <v>5.3676996555987649E-2</v>
      </c>
      <c r="J221" s="1">
        <f t="shared" si="218"/>
        <v>2.8165839671481606E-4</v>
      </c>
      <c r="K221" s="1">
        <f t="shared" si="218"/>
        <v>2.7687760767327892E-5</v>
      </c>
      <c r="L221" s="1">
        <f>L222</f>
        <v>1.5696674788770196E-4</v>
      </c>
      <c r="M221" s="1">
        <f t="shared" si="218"/>
        <v>4.0912847664586097E-5</v>
      </c>
      <c r="N221" s="1">
        <f t="shared" si="218"/>
        <v>3.487987792796859E-6</v>
      </c>
      <c r="O221" s="1">
        <f t="shared" si="218"/>
        <v>1.1788143015540558E-6</v>
      </c>
      <c r="P221" s="1">
        <f>P222</f>
        <v>3.2386199900499886E-6</v>
      </c>
      <c r="Q221" s="1">
        <f>Q222</f>
        <v>1.0229598532973377E-6</v>
      </c>
      <c r="S221" s="3"/>
    </row>
    <row r="222" spans="1:20">
      <c r="A222" s="5" t="s">
        <v>210</v>
      </c>
      <c r="B222" s="5" t="s">
        <v>211</v>
      </c>
      <c r="C222" s="5" t="s">
        <v>212</v>
      </c>
      <c r="D222" t="s">
        <v>428</v>
      </c>
      <c r="E222" t="str">
        <f>E174</f>
        <v>PJ/yr.</v>
      </c>
      <c r="F222" s="1">
        <f>F220-F224</f>
        <v>0.18406645913070718</v>
      </c>
      <c r="G222" s="1">
        <f t="shared" ref="G222:K222" si="219">G220-G224</f>
        <v>0.18586354238592556</v>
      </c>
      <c r="H222" s="1">
        <f t="shared" si="219"/>
        <v>5.3464847275634303E-2</v>
      </c>
      <c r="I222" s="1">
        <f t="shared" si="219"/>
        <v>5.3676996555987649E-2</v>
      </c>
      <c r="J222" s="1">
        <f t="shared" si="219"/>
        <v>2.8165839671481606E-4</v>
      </c>
      <c r="K222" s="1">
        <f t="shared" si="219"/>
        <v>2.7687760767327892E-5</v>
      </c>
      <c r="L222" s="1">
        <f>L220-L224</f>
        <v>1.5696674788770196E-4</v>
      </c>
      <c r="M222" s="1">
        <f t="shared" ref="M222:O222" si="220">M220-M224</f>
        <v>4.0912847664586097E-5</v>
      </c>
      <c r="N222" s="1">
        <f t="shared" si="220"/>
        <v>3.487987792796859E-6</v>
      </c>
      <c r="O222" s="1">
        <f t="shared" si="220"/>
        <v>1.1788143015540558E-6</v>
      </c>
      <c r="P222" s="1">
        <f>P220-P224</f>
        <v>3.2386199900499886E-6</v>
      </c>
      <c r="Q222" s="1">
        <f>Q220-Q224</f>
        <v>1.0229598532973377E-6</v>
      </c>
      <c r="S222" s="3"/>
    </row>
    <row r="223" spans="1:20">
      <c r="A223" s="5"/>
      <c r="B223" s="5" t="s">
        <v>211</v>
      </c>
      <c r="C223" s="5" t="s">
        <v>212</v>
      </c>
      <c r="D223" t="s">
        <v>429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>
      <c r="A224" s="5" t="s">
        <v>210</v>
      </c>
      <c r="B224" s="5" t="s">
        <v>211</v>
      </c>
      <c r="C224" s="5" t="s">
        <v>212</v>
      </c>
      <c r="D224" t="s">
        <v>430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>
      <c r="A225" s="5" t="s">
        <v>210</v>
      </c>
      <c r="B225" s="5" t="s">
        <v>211</v>
      </c>
      <c r="C225" s="5" t="s">
        <v>212</v>
      </c>
      <c r="D225" t="s">
        <v>431</v>
      </c>
      <c r="E225" t="str">
        <f>E174</f>
        <v>PJ/yr.</v>
      </c>
      <c r="F225" s="1">
        <f>+F226</f>
        <v>2.0468369479711899</v>
      </c>
      <c r="G225" s="1">
        <f t="shared" ref="G225:O225" si="222">+G226</f>
        <v>1.8472700748178537</v>
      </c>
      <c r="H225" s="1">
        <f t="shared" si="222"/>
        <v>1.5838087122237479</v>
      </c>
      <c r="I225" s="1">
        <f t="shared" si="222"/>
        <v>3.607102748420616</v>
      </c>
      <c r="J225" s="1">
        <f t="shared" si="222"/>
        <v>3.1865069809248299</v>
      </c>
      <c r="K225" s="1">
        <f t="shared" si="222"/>
        <v>2.4656584082691322</v>
      </c>
      <c r="L225" s="1">
        <f t="shared" si="222"/>
        <v>1.9078803583316919</v>
      </c>
      <c r="M225" s="1">
        <f t="shared" si="222"/>
        <v>1.4762872042276143</v>
      </c>
      <c r="N225" s="1">
        <f t="shared" si="222"/>
        <v>1.1423167698271637</v>
      </c>
      <c r="O225" s="1">
        <f t="shared" si="222"/>
        <v>0.88390421931202745</v>
      </c>
      <c r="P225" s="1">
        <f>+P226</f>
        <v>0.68394791267262123</v>
      </c>
      <c r="Q225" s="1">
        <f>+Q226</f>
        <v>0.52925342889624827</v>
      </c>
      <c r="S225" s="3"/>
    </row>
    <row r="226" spans="1:19">
      <c r="A226" s="5" t="s">
        <v>210</v>
      </c>
      <c r="B226" s="5" t="s">
        <v>211</v>
      </c>
      <c r="C226" s="5" t="s">
        <v>212</v>
      </c>
      <c r="D226" t="s">
        <v>432</v>
      </c>
      <c r="E226" t="str">
        <f>E175</f>
        <v>PJ/yr.</v>
      </c>
      <c r="F226" s="1">
        <f>'[1]Electricity and CHPs'!B$101</f>
        <v>2.0468369479711899</v>
      </c>
      <c r="G226" s="1">
        <f>'[1]Electricity and CHPs'!C$101</f>
        <v>1.8472700748178537</v>
      </c>
      <c r="H226" s="1">
        <f>'[1]Electricity and CHPs'!D$101</f>
        <v>1.5838087122237479</v>
      </c>
      <c r="I226" s="1">
        <f>'[1]Electricity and CHPs'!E$101</f>
        <v>3.607102748420616</v>
      </c>
      <c r="J226" s="1">
        <f>'[1]Electricity and CHPs'!F$101</f>
        <v>3.1865069809248299</v>
      </c>
      <c r="K226" s="1">
        <f>'[1]Electricity and CHPs'!G$101</f>
        <v>2.4656584082691322</v>
      </c>
      <c r="L226" s="1">
        <f>'[1]Electricity and CHPs'!H$101</f>
        <v>1.9078803583316919</v>
      </c>
      <c r="M226" s="1">
        <f>'[1]Electricity and CHPs'!I$101</f>
        <v>1.4762872042276143</v>
      </c>
      <c r="N226" s="1">
        <f>'[1]Electricity and CHPs'!J$101</f>
        <v>1.1423167698271637</v>
      </c>
      <c r="O226" s="1">
        <f>'[1]Electricity and CHPs'!K$101</f>
        <v>0.88390421931202745</v>
      </c>
      <c r="P226" s="1">
        <f>'[1]Electricity and CHPs'!L$101</f>
        <v>0.68394791267262123</v>
      </c>
      <c r="Q226" s="1">
        <f>'[1]Electricity and CHPs'!M$101</f>
        <v>0.52925342889624827</v>
      </c>
      <c r="S226" s="3"/>
    </row>
    <row r="227" spans="1:19">
      <c r="A227" s="5" t="s">
        <v>210</v>
      </c>
      <c r="B227" s="5" t="s">
        <v>211</v>
      </c>
      <c r="C227" s="5" t="s">
        <v>212</v>
      </c>
      <c r="D227" t="s">
        <v>433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1.6132896605564218E-5</v>
      </c>
      <c r="J227" s="1">
        <f t="shared" si="223"/>
        <v>2.6185295483843906E-5</v>
      </c>
      <c r="K227" s="1">
        <f t="shared" si="223"/>
        <v>2.6413714335614168E-5</v>
      </c>
      <c r="L227" s="1">
        <f t="shared" si="223"/>
        <v>2.6859199386327247E-5</v>
      </c>
      <c r="M227" s="1">
        <f t="shared" si="223"/>
        <v>2.8084800470098928E-5</v>
      </c>
      <c r="N227" s="1">
        <f t="shared" si="223"/>
        <v>2.823931024283369E-5</v>
      </c>
      <c r="O227" s="1">
        <f t="shared" si="223"/>
        <v>3.0116258318436429E-5</v>
      </c>
      <c r="P227" s="1">
        <f>+P228</f>
        <v>3.1534405810745752E-5</v>
      </c>
      <c r="Q227" s="1">
        <f>+Q228</f>
        <v>6.1483706831698227E-5</v>
      </c>
      <c r="S227" s="3"/>
    </row>
    <row r="228" spans="1:19">
      <c r="A228" s="5" t="s">
        <v>210</v>
      </c>
      <c r="B228" s="5" t="s">
        <v>211</v>
      </c>
      <c r="C228" s="5" t="s">
        <v>212</v>
      </c>
      <c r="D228" t="s">
        <v>434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1.6132896605564218E-5</v>
      </c>
      <c r="J228" s="1">
        <f>'[1]Electricity and CHPs'!F$102</f>
        <v>2.6185295483843906E-5</v>
      </c>
      <c r="K228" s="1">
        <f>'[1]Electricity and CHPs'!G$102</f>
        <v>2.6413714335614168E-5</v>
      </c>
      <c r="L228" s="1">
        <f>'[1]Electricity and CHPs'!H$102</f>
        <v>2.6859199386327247E-5</v>
      </c>
      <c r="M228" s="1">
        <f>'[1]Electricity and CHPs'!I$102</f>
        <v>2.8084800470098928E-5</v>
      </c>
      <c r="N228" s="1">
        <f>'[1]Electricity and CHPs'!J$102</f>
        <v>2.823931024283369E-5</v>
      </c>
      <c r="O228" s="1">
        <f>'[1]Electricity and CHPs'!K$102</f>
        <v>3.0116258318436429E-5</v>
      </c>
      <c r="P228" s="1">
        <f>'[1]Electricity and CHPs'!L$102</f>
        <v>3.1534405810745752E-5</v>
      </c>
      <c r="Q228" s="1">
        <f>'[1]Electricity and CHPs'!M$102</f>
        <v>6.1483706831698227E-5</v>
      </c>
      <c r="S228" s="3"/>
    </row>
    <row r="229" spans="1:19">
      <c r="A229" s="5" t="s">
        <v>210</v>
      </c>
      <c r="B229" s="5" t="s">
        <v>211</v>
      </c>
      <c r="C229" s="5" t="s">
        <v>212</v>
      </c>
      <c r="D229" t="s">
        <v>435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1.3116272280030907E-4</v>
      </c>
      <c r="L229" s="1">
        <f t="shared" si="224"/>
        <v>1.3143097057984212E-4</v>
      </c>
      <c r="M229" s="1">
        <f t="shared" si="224"/>
        <v>1.3202309676651865E-4</v>
      </c>
      <c r="N229" s="1">
        <f t="shared" si="224"/>
        <v>1.3222208896558252E-4</v>
      </c>
      <c r="O229" s="1">
        <f t="shared" si="224"/>
        <v>1.3306953522528877E-4</v>
      </c>
      <c r="P229" s="1">
        <f>+P230</f>
        <v>1.350765198658568E-4</v>
      </c>
      <c r="Q229" s="1">
        <f>+Q230</f>
        <v>1.9682216418705803E-4</v>
      </c>
      <c r="S229" s="3"/>
    </row>
    <row r="230" spans="1:19">
      <c r="A230" s="5" t="s">
        <v>210</v>
      </c>
      <c r="B230" s="5" t="s">
        <v>211</v>
      </c>
      <c r="C230" s="5" t="s">
        <v>212</v>
      </c>
      <c r="D230" t="s">
        <v>436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1.3116272280030907E-4</v>
      </c>
      <c r="L230" s="1">
        <f>'[1]Electricity and CHPs'!H$90</f>
        <v>1.3143097057984212E-4</v>
      </c>
      <c r="M230" s="1">
        <f>'[1]Electricity and CHPs'!I$90</f>
        <v>1.3202309676651865E-4</v>
      </c>
      <c r="N230" s="1">
        <f>'[1]Electricity and CHPs'!J$90</f>
        <v>1.3222208896558252E-4</v>
      </c>
      <c r="O230" s="1">
        <f>'[1]Electricity and CHPs'!K$90</f>
        <v>1.3306953522528877E-4</v>
      </c>
      <c r="P230" s="1">
        <f>'[1]Electricity and CHPs'!L$90</f>
        <v>1.350765198658568E-4</v>
      </c>
      <c r="Q230" s="1">
        <f>'[1]Electricity and CHPs'!M$90</f>
        <v>1.9682216418705803E-4</v>
      </c>
      <c r="S230" s="3"/>
    </row>
    <row r="231" spans="1:19">
      <c r="A231" s="5" t="s">
        <v>210</v>
      </c>
      <c r="B231" s="5" t="s">
        <v>211</v>
      </c>
      <c r="C231" s="5" t="s">
        <v>212</v>
      </c>
      <c r="D231" t="s">
        <v>437</v>
      </c>
      <c r="E231" t="str">
        <f>E176</f>
        <v>PJ/yr.</v>
      </c>
      <c r="F231" s="1">
        <f>+F232</f>
        <v>0</v>
      </c>
      <c r="G231" s="1">
        <f t="shared" ref="G231:O231" si="225">+G232</f>
        <v>3.7935822155235046</v>
      </c>
      <c r="H231" s="1">
        <f t="shared" si="225"/>
        <v>3.9085319689379676</v>
      </c>
      <c r="I231" s="1">
        <f t="shared" si="225"/>
        <v>4.4350603018538459</v>
      </c>
      <c r="J231" s="1">
        <f t="shared" si="225"/>
        <v>5.8775552164687115</v>
      </c>
      <c r="K231" s="1">
        <f t="shared" si="225"/>
        <v>6.1773698412575486</v>
      </c>
      <c r="L231" s="1">
        <f t="shared" si="225"/>
        <v>6.4924779006983782</v>
      </c>
      <c r="M231" s="1">
        <f t="shared" si="225"/>
        <v>6.8240994769753378</v>
      </c>
      <c r="N231" s="1">
        <f t="shared" si="225"/>
        <v>7.1721970179859396</v>
      </c>
      <c r="O231" s="1">
        <f t="shared" si="225"/>
        <v>7.5380662746495073</v>
      </c>
      <c r="P231" s="1">
        <f>+P232</f>
        <v>7.9225876181693033</v>
      </c>
      <c r="Q231" s="1">
        <f>+Q232</f>
        <v>8.3268979620554706</v>
      </c>
      <c r="S231" s="3"/>
    </row>
    <row r="232" spans="1:19">
      <c r="A232" s="5" t="s">
        <v>210</v>
      </c>
      <c r="B232" s="5" t="s">
        <v>211</v>
      </c>
      <c r="C232" s="5" t="s">
        <v>212</v>
      </c>
      <c r="D232" t="s">
        <v>438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3.7935822155235046</v>
      </c>
      <c r="H232" s="1">
        <f>'[1]Electricity and CHPs'!D$123</f>
        <v>3.9085319689379676</v>
      </c>
      <c r="I232" s="1">
        <f>'[1]Electricity and CHPs'!E$123</f>
        <v>4.4350603018538459</v>
      </c>
      <c r="J232" s="1">
        <f>'[1]Electricity and CHPs'!F$123</f>
        <v>5.8775552164687115</v>
      </c>
      <c r="K232" s="1">
        <f>'[1]Electricity and CHPs'!G$123</f>
        <v>6.1773698412575486</v>
      </c>
      <c r="L232" s="1">
        <f>'[1]Electricity and CHPs'!H$123</f>
        <v>6.4924779006983782</v>
      </c>
      <c r="M232" s="1">
        <f>'[1]Electricity and CHPs'!I$123</f>
        <v>6.8240994769753378</v>
      </c>
      <c r="N232" s="1">
        <f>'[1]Electricity and CHPs'!J$123</f>
        <v>7.1721970179859396</v>
      </c>
      <c r="O232" s="1">
        <f>'[1]Electricity and CHPs'!K$123</f>
        <v>7.5380662746495073</v>
      </c>
      <c r="P232" s="1">
        <f>'[1]Electricity and CHPs'!L$123</f>
        <v>7.9225876181693033</v>
      </c>
      <c r="Q232" s="1">
        <f>'[1]Electricity and CHPs'!M$123</f>
        <v>8.3268979620554706</v>
      </c>
      <c r="S232" s="3"/>
    </row>
    <row r="233" spans="1:19">
      <c r="A233" s="5" t="s">
        <v>210</v>
      </c>
      <c r="B233" s="5" t="s">
        <v>211</v>
      </c>
      <c r="C233" s="5" t="s">
        <v>212</v>
      </c>
      <c r="D233" t="s">
        <v>439</v>
      </c>
      <c r="E233" t="str">
        <f>E171</f>
        <v>PJ/yr.</v>
      </c>
      <c r="F233" s="1">
        <f>SUM(F234,F240,F273,F282,F288)</f>
        <v>6.4998452821900603</v>
      </c>
      <c r="G233" s="1">
        <f t="shared" ref="G233:K233" si="226">SUM(G234,G240,G273,G282,G288)</f>
        <v>7.6508616737620327</v>
      </c>
      <c r="H233" s="1">
        <f t="shared" si="226"/>
        <v>9.3365613058560761</v>
      </c>
      <c r="I233" s="1">
        <f t="shared" si="226"/>
        <v>10.672884341348011</v>
      </c>
      <c r="J233" s="1">
        <f t="shared" si="226"/>
        <v>10.477812498656924</v>
      </c>
      <c r="K233" s="1">
        <f t="shared" si="226"/>
        <v>14.002709258153924</v>
      </c>
      <c r="L233" s="1">
        <f t="shared" ref="L233:O233" si="227">SUM(L234,L240,L273,L282,L288)</f>
        <v>17.006734076245635</v>
      </c>
      <c r="M233" s="1">
        <f t="shared" si="227"/>
        <v>17.464026802996806</v>
      </c>
      <c r="N233" s="1">
        <f t="shared" si="227"/>
        <v>18.115053357922903</v>
      </c>
      <c r="O233" s="1">
        <f t="shared" si="227"/>
        <v>18.881763145692187</v>
      </c>
      <c r="P233" s="1">
        <f>SUM(P234,P240,P273,P282,P288)</f>
        <v>19.829957502962358</v>
      </c>
      <c r="Q233" s="1">
        <f>SUM(Q234,Q240,Q273,Q282,Q288)</f>
        <v>19.877376643164887</v>
      </c>
      <c r="S233" s="3"/>
    </row>
    <row r="234" spans="1:19">
      <c r="A234" s="5" t="s">
        <v>210</v>
      </c>
      <c r="B234" s="5" t="s">
        <v>211</v>
      </c>
      <c r="C234" s="5" t="s">
        <v>212</v>
      </c>
      <c r="D234" t="s">
        <v>440</v>
      </c>
      <c r="E234" t="str">
        <f>E171</f>
        <v>PJ/yr.</v>
      </c>
      <c r="F234" s="1">
        <f>+F235</f>
        <v>0.92933052533514404</v>
      </c>
      <c r="G234" s="1">
        <f t="shared" ref="G234:O234" si="228">+G235</f>
        <v>2.0726429847650989</v>
      </c>
      <c r="H234" s="1">
        <f t="shared" si="228"/>
        <v>9.0307299501465238E-2</v>
      </c>
      <c r="I234" s="1">
        <f t="shared" si="228"/>
        <v>1.3187848241430067</v>
      </c>
      <c r="J234" s="1">
        <f t="shared" si="228"/>
        <v>0.84966833146967002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5.2200090719975015E-2</v>
      </c>
      <c r="O234" s="1">
        <f t="shared" si="228"/>
        <v>5.2081288953182661E-2</v>
      </c>
      <c r="P234" s="1">
        <f>+P235</f>
        <v>0.37903933231039627</v>
      </c>
      <c r="Q234" s="1">
        <f>+Q235</f>
        <v>0.37795158146974922</v>
      </c>
      <c r="S234" s="3"/>
    </row>
    <row r="235" spans="1:19">
      <c r="A235" s="5" t="s">
        <v>210</v>
      </c>
      <c r="B235" s="5" t="s">
        <v>211</v>
      </c>
      <c r="C235" s="5" t="s">
        <v>212</v>
      </c>
      <c r="D235" t="s">
        <v>441</v>
      </c>
      <c r="E235" t="str">
        <f>E172</f>
        <v>PJ/yr.</v>
      </c>
      <c r="F235" s="1">
        <f>'[1]Electricity and CHPs'!B$104</f>
        <v>0.92933052533514404</v>
      </c>
      <c r="G235" s="1">
        <f>'[1]Electricity and CHPs'!C$104</f>
        <v>2.0726429847650989</v>
      </c>
      <c r="H235" s="1">
        <f>'[1]Electricity and CHPs'!D$104</f>
        <v>9.0307299501465238E-2</v>
      </c>
      <c r="I235" s="1">
        <f>'[1]Electricity and CHPs'!E$104</f>
        <v>1.3187848241430067</v>
      </c>
      <c r="J235" s="1">
        <f>'[1]Electricity and CHPs'!F$104</f>
        <v>0.84966833146967002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5.2200090719975015E-2</v>
      </c>
      <c r="O235" s="1">
        <f>'[1]Electricity and CHPs'!K$104</f>
        <v>5.2081288953182661E-2</v>
      </c>
      <c r="P235" s="1">
        <f>'[1]Electricity and CHPs'!L$104</f>
        <v>0.37903933231039627</v>
      </c>
      <c r="Q235" s="1">
        <f>'[1]Electricity and CHPs'!M$104</f>
        <v>0.37795158146974922</v>
      </c>
      <c r="S235" s="3"/>
    </row>
    <row r="236" spans="1:19">
      <c r="A236" s="5"/>
      <c r="B236" s="5" t="s">
        <v>211</v>
      </c>
      <c r="C236" s="5" t="s">
        <v>212</v>
      </c>
      <c r="D236" t="s">
        <v>442</v>
      </c>
      <c r="E236" t="str">
        <f>E171</f>
        <v>PJ/yr.</v>
      </c>
      <c r="F236" s="1">
        <f>F237</f>
        <v>0.92933052533514404</v>
      </c>
      <c r="G236" s="1">
        <f t="shared" ref="G236:O236" si="229">G237</f>
        <v>2.0726429847650989</v>
      </c>
      <c r="H236" s="1">
        <f t="shared" si="229"/>
        <v>9.0307299501465238E-2</v>
      </c>
      <c r="I236" s="1">
        <f t="shared" si="229"/>
        <v>1.3187848241430067</v>
      </c>
      <c r="J236" s="1">
        <f t="shared" si="229"/>
        <v>0.84966833146967002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5.2200090719975015E-2</v>
      </c>
      <c r="O236" s="1">
        <f t="shared" si="229"/>
        <v>5.2081288953182661E-2</v>
      </c>
      <c r="P236" s="1">
        <f>P237</f>
        <v>0.37903933231039627</v>
      </c>
      <c r="Q236" s="1">
        <f>Q237</f>
        <v>0.37795158146974922</v>
      </c>
      <c r="S236" s="3"/>
    </row>
    <row r="237" spans="1:19">
      <c r="A237" s="5" t="s">
        <v>210</v>
      </c>
      <c r="B237" s="5" t="s">
        <v>211</v>
      </c>
      <c r="C237" s="5" t="s">
        <v>212</v>
      </c>
      <c r="D237" t="s">
        <v>443</v>
      </c>
      <c r="E237" t="str">
        <f>E172</f>
        <v>PJ/yr.</v>
      </c>
      <c r="F237" s="1">
        <f>F235-F239</f>
        <v>0.92933052533514404</v>
      </c>
      <c r="G237" s="1">
        <f t="shared" ref="G237:K237" si="230">G235-G239</f>
        <v>2.0726429847650989</v>
      </c>
      <c r="H237" s="1">
        <f t="shared" si="230"/>
        <v>9.0307299501465238E-2</v>
      </c>
      <c r="I237" s="1">
        <f t="shared" si="230"/>
        <v>1.3187848241430067</v>
      </c>
      <c r="J237" s="1">
        <f t="shared" si="230"/>
        <v>0.84966833146967002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5.2200090719975015E-2</v>
      </c>
      <c r="O237" s="1">
        <f t="shared" si="231"/>
        <v>5.2081288953182661E-2</v>
      </c>
      <c r="P237" s="1">
        <f>P235-P239</f>
        <v>0.37903933231039627</v>
      </c>
      <c r="Q237" s="1">
        <f>Q235-Q239</f>
        <v>0.37795158146974922</v>
      </c>
      <c r="S237" s="3"/>
    </row>
    <row r="238" spans="1:19">
      <c r="A238" s="5"/>
      <c r="B238" s="5" t="s">
        <v>211</v>
      </c>
      <c r="C238" s="5" t="s">
        <v>212</v>
      </c>
      <c r="D238" t="s">
        <v>444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>
      <c r="A239" s="5" t="s">
        <v>210</v>
      </c>
      <c r="B239" s="5" t="s">
        <v>211</v>
      </c>
      <c r="C239" s="5" t="s">
        <v>212</v>
      </c>
      <c r="D239" t="s">
        <v>445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>
      <c r="A240" s="5" t="s">
        <v>210</v>
      </c>
      <c r="B240" s="5" t="s">
        <v>211</v>
      </c>
      <c r="C240" s="5" t="s">
        <v>212</v>
      </c>
      <c r="D240" t="s">
        <v>446</v>
      </c>
      <c r="E240" t="str">
        <f>E173</f>
        <v>PJ/yr.</v>
      </c>
      <c r="F240" s="1">
        <f>SUM(F241:F250)</f>
        <v>2.9761498064917857</v>
      </c>
      <c r="G240" s="1">
        <f t="shared" ref="G240:K240" si="235">SUM(G241:G250)</f>
        <v>2.875935705648021</v>
      </c>
      <c r="H240" s="1">
        <f t="shared" si="235"/>
        <v>3.3331073743909845</v>
      </c>
      <c r="I240" s="1">
        <f t="shared" si="235"/>
        <v>3.7379257261792818</v>
      </c>
      <c r="J240" s="1">
        <f t="shared" si="235"/>
        <v>3.8491375397746772</v>
      </c>
      <c r="K240" s="1">
        <f t="shared" si="235"/>
        <v>3.2830130771025079</v>
      </c>
      <c r="L240" s="1">
        <f t="shared" ref="L240:O240" si="236">SUM(L241:L250)</f>
        <v>3.5695299447998474</v>
      </c>
      <c r="M240" s="1">
        <f t="shared" si="236"/>
        <v>3.7571236708123794</v>
      </c>
      <c r="N240" s="1">
        <f t="shared" si="236"/>
        <v>4.5323697444868332</v>
      </c>
      <c r="O240" s="1">
        <f t="shared" si="236"/>
        <v>5.145817320095194</v>
      </c>
      <c r="P240" s="1">
        <f>SUM(P241:P250)</f>
        <v>5.8080637103612496</v>
      </c>
      <c r="Q240" s="1">
        <f>SUM(Q241:Q250)</f>
        <v>5.9082596192300683</v>
      </c>
      <c r="S240" s="3"/>
    </row>
    <row r="241" spans="1:19">
      <c r="A241" s="5" t="s">
        <v>210</v>
      </c>
      <c r="B241" s="5" t="s">
        <v>211</v>
      </c>
      <c r="C241" s="5" t="s">
        <v>212</v>
      </c>
      <c r="D241" t="s">
        <v>447</v>
      </c>
      <c r="E241" t="str">
        <f>E174</f>
        <v>PJ/yr.</v>
      </c>
      <c r="F241" s="1">
        <f>'[1]Electricity and CHPs_IN'!B$39*0.75-F88-F242</f>
        <v>0.76716745155403832</v>
      </c>
      <c r="G241" s="1">
        <f>'[1]Electricity and CHPs_IN'!C$39*0.75-G88-G242</f>
        <v>0.47907728387693277</v>
      </c>
      <c r="H241" s="1">
        <f>'[1]Electricity and CHPs_IN'!D$39*0.75-H88-H242</f>
        <v>5.8189559226199804E-2</v>
      </c>
      <c r="I241" s="1">
        <f>'[1]Electricity and CHPs_IN'!E$39*0.75-I88-I242</f>
        <v>0.38842605023857174</v>
      </c>
      <c r="J241" s="1">
        <f>'[1]Electricity and CHPs'!F$103-J242</f>
        <v>0.34454585977863383</v>
      </c>
      <c r="K241" s="1">
        <f>'[1]Electricity and CHPs'!G$103-K242</f>
        <v>0.75446070060485781</v>
      </c>
      <c r="L241" s="1">
        <f>'[1]Electricity and CHPs'!H$103-L242</f>
        <v>0.47431612414404278</v>
      </c>
      <c r="M241" s="1">
        <f>'[1]Electricity and CHPs'!I$103-M242</f>
        <v>0.46891639449311151</v>
      </c>
      <c r="N241" s="1">
        <f>'[1]Electricity and CHPs'!J$103-N242</f>
        <v>0.46874496896968021</v>
      </c>
      <c r="O241" s="1">
        <f>'[1]Electricity and CHPs'!K$103-O242</f>
        <v>0.27176761478280975</v>
      </c>
      <c r="P241" s="1">
        <f>'[1]Electricity and CHPs'!L$103-P242</f>
        <v>0.46891783882212573</v>
      </c>
      <c r="Q241" s="1">
        <f>'[1]Electricity and CHPs'!M$103-Q242</f>
        <v>0.46884887794291008</v>
      </c>
      <c r="S241" s="3"/>
    </row>
    <row r="242" spans="1:19">
      <c r="A242" s="5" t="s">
        <v>210</v>
      </c>
      <c r="B242" s="5" t="s">
        <v>211</v>
      </c>
      <c r="C242" s="5" t="s">
        <v>212</v>
      </c>
      <c r="D242" t="s">
        <v>448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2.2545479153507717E-3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0.27424364782010802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0.27113358532307485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0.27102726896105311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0.15714307252854928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0.271131836826984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0.27108989461504873</v>
      </c>
      <c r="S242" s="3"/>
    </row>
    <row r="243" spans="1:19">
      <c r="A243" s="5" t="s">
        <v>210</v>
      </c>
      <c r="B243" s="5" t="s">
        <v>211</v>
      </c>
      <c r="C243" s="5" t="s">
        <v>212</v>
      </c>
      <c r="D243" t="s">
        <v>449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6.4468510037229797E-5</v>
      </c>
      <c r="J243" s="1">
        <f>'[1]Electricity and CHPs'!F$107</f>
        <v>9.7070347972130728E-5</v>
      </c>
      <c r="K243" s="1">
        <f>'[1]Electricity and CHPs'!G$107</f>
        <v>8.3640707776291834E-4</v>
      </c>
      <c r="L243" s="1">
        <f>'[1]Electricity and CHPs'!H$107</f>
        <v>4.2275576231792577E-4</v>
      </c>
      <c r="M243" s="1">
        <f>'[1]Electricity and CHPs'!I$107</f>
        <v>1.6721100624327956E-4</v>
      </c>
      <c r="N243" s="1">
        <f>'[1]Electricity and CHPs'!J$107</f>
        <v>2.6541447938368314E-4</v>
      </c>
      <c r="O243" s="1">
        <f>'[1]Electricity and CHPs'!K$107</f>
        <v>1.8041283525349126E-4</v>
      </c>
      <c r="P243" s="1">
        <f>'[1]Electricity and CHPs'!L$107</f>
        <v>1.6458749459972083E-4</v>
      </c>
      <c r="Q243" s="1">
        <f>'[1]Electricity and CHPs'!M$107</f>
        <v>2.0800253029877681E-4</v>
      </c>
      <c r="S243" s="3"/>
    </row>
    <row r="244" spans="1:19">
      <c r="A244" s="5" t="s">
        <v>210</v>
      </c>
      <c r="B244" s="5" t="s">
        <v>211</v>
      </c>
      <c r="C244" s="5" t="s">
        <v>212</v>
      </c>
      <c r="D244" t="s">
        <v>450</v>
      </c>
      <c r="E244" t="str">
        <f>E199</f>
        <v>PJ/yr.</v>
      </c>
      <c r="F244" s="1">
        <f>'[1]Electricity and CHPs'!B$109</f>
        <v>3.1967180960651598E-2</v>
      </c>
      <c r="G244" s="1">
        <f>'[1]Electricity and CHPs'!C$109</f>
        <v>5.6002705635731743E-3</v>
      </c>
      <c r="H244" s="1">
        <f>'[1]Electricity and CHPs'!D$109</f>
        <v>1.5788122264824966E-2</v>
      </c>
      <c r="I244" s="1">
        <f>'[1]Electricity and CHPs'!E$109</f>
        <v>7.1974491501490302E-3</v>
      </c>
      <c r="J244" s="1">
        <f>'[1]Electricity and CHPs'!F$109</f>
        <v>6.6172250730341959E-3</v>
      </c>
      <c r="K244" s="1">
        <f>'[1]Electricity and CHPs'!G$109</f>
        <v>4.5740710338519064E-3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2.621941867022512E-3</v>
      </c>
      <c r="O244" s="1">
        <f>'[1]Electricity and CHPs'!K$109</f>
        <v>4.9184220141516438E-3</v>
      </c>
      <c r="P244" s="1">
        <f>'[1]Electricity and CHPs'!L$109</f>
        <v>5.5569786573556124E-3</v>
      </c>
      <c r="Q244" s="1">
        <f>'[1]Electricity and CHPs'!M$109</f>
        <v>9.6852055921707314E-3</v>
      </c>
      <c r="S244" s="3"/>
    </row>
    <row r="245" spans="1:19">
      <c r="A245" s="5" t="s">
        <v>210</v>
      </c>
      <c r="B245" s="5" t="s">
        <v>211</v>
      </c>
      <c r="C245" s="5" t="s">
        <v>212</v>
      </c>
      <c r="D245" t="s">
        <v>451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>
      <c r="A246" s="5" t="s">
        <v>210</v>
      </c>
      <c r="B246" s="5" t="s">
        <v>211</v>
      </c>
      <c r="C246" s="5" t="s">
        <v>212</v>
      </c>
      <c r="D246" t="s">
        <v>452</v>
      </c>
      <c r="E246" t="str">
        <f>E202</f>
        <v>PJ/yr.</v>
      </c>
      <c r="F246" s="1">
        <f>'[1]Electricity and CHPs'!B$112</f>
        <v>6.0126498485209817E-2</v>
      </c>
      <c r="G246" s="1">
        <f>'[1]Electricity and CHPs'!C$112</f>
        <v>6.2734856584915052E-2</v>
      </c>
      <c r="H246" s="1">
        <f>'[1]Electricity and CHPs'!D$112</f>
        <v>0.25178029000395813</v>
      </c>
      <c r="I246" s="1">
        <f>'[1]Electricity and CHPs'!E$112</f>
        <v>0.24362613698993082</v>
      </c>
      <c r="J246" s="1">
        <f>'[1]Electricity and CHPs'!F$112</f>
        <v>0.24242158589676058</v>
      </c>
      <c r="K246" s="1">
        <f>'[1]Electricity and CHPs'!G$112</f>
        <v>0.10183567424070297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2.911168901128882E-3</v>
      </c>
      <c r="O246" s="1">
        <f>'[1]Electricity and CHPs'!K$112</f>
        <v>7.9178881394166376E-3</v>
      </c>
      <c r="P246" s="1">
        <f>'[1]Electricity and CHPs'!L$112</f>
        <v>5.4696165859427111E-3</v>
      </c>
      <c r="Q246" s="1">
        <f>'[1]Electricity and CHPs'!M$112</f>
        <v>9.9804313296703057E-2</v>
      </c>
      <c r="S246" s="3"/>
    </row>
    <row r="247" spans="1:19">
      <c r="A247" s="5" t="s">
        <v>210</v>
      </c>
      <c r="B247" s="5" t="s">
        <v>211</v>
      </c>
      <c r="C247" s="5" t="s">
        <v>212</v>
      </c>
      <c r="D247" t="s">
        <v>453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>
      <c r="A248" s="5" t="s">
        <v>210</v>
      </c>
      <c r="B248" s="5" t="s">
        <v>211</v>
      </c>
      <c r="C248" s="5" t="s">
        <v>212</v>
      </c>
      <c r="D248" t="s">
        <v>454</v>
      </c>
      <c r="E248" t="str">
        <f>E228</f>
        <v>PJ/yr.</v>
      </c>
      <c r="F248" s="1">
        <f>'[1]Electricity and CHPs'!B$115</f>
        <v>1.4243091875396776</v>
      </c>
      <c r="G248" s="1">
        <f>'[1]Electricity and CHPs'!C$115</f>
        <v>1.5783241030147259</v>
      </c>
      <c r="H248" s="1">
        <f>'[1]Electricity and CHPs'!D$115</f>
        <v>1.4829727836142801</v>
      </c>
      <c r="I248" s="1">
        <f>'[1]Electricity and CHPs'!E$115</f>
        <v>1.3239643542614394</v>
      </c>
      <c r="J248" s="1">
        <f>'[1]Electricity and CHPs'!F$115</f>
        <v>1.4369445841582278</v>
      </c>
      <c r="K248" s="1">
        <f>'[1]Electricity and CHPs'!G$115</f>
        <v>1.2471936791747811</v>
      </c>
      <c r="L248" s="1">
        <f>'[1]Electricity and CHPs'!H$115</f>
        <v>2.8205474170733789</v>
      </c>
      <c r="M248" s="1">
        <f>'[1]Electricity and CHPs'!I$115</f>
        <v>3.0169064799899497</v>
      </c>
      <c r="N248" s="1">
        <f>'[1]Electricity and CHPs'!J$115</f>
        <v>3.7853722763784829</v>
      </c>
      <c r="O248" s="1">
        <f>'[1]Electricity and CHPs'!K$115</f>
        <v>4.7025988618593706</v>
      </c>
      <c r="P248" s="1">
        <f>'[1]Electricity and CHPs'!L$115</f>
        <v>5.0558109767665389</v>
      </c>
      <c r="Q248" s="1">
        <f>'[1]Electricity and CHPs'!M$115</f>
        <v>5.0559618686803587</v>
      </c>
      <c r="S248" s="3"/>
    </row>
    <row r="249" spans="1:19">
      <c r="A249" s="5" t="s">
        <v>210</v>
      </c>
      <c r="B249" s="5" t="s">
        <v>211</v>
      </c>
      <c r="C249" s="5" t="s">
        <v>212</v>
      </c>
      <c r="D249" t="s">
        <v>455</v>
      </c>
      <c r="E249" t="str">
        <f>E230</f>
        <v>PJ/yr.</v>
      </c>
      <c r="F249" s="1">
        <f>'[1]Electricity and CHPs'!B$116</f>
        <v>0.69257948795220847</v>
      </c>
      <c r="G249" s="1">
        <f>'[1]Electricity and CHPs'!C$116</f>
        <v>0.7501991916078744</v>
      </c>
      <c r="H249" s="1">
        <f>'[1]Electricity and CHPs'!D$116</f>
        <v>1.5243766192817216</v>
      </c>
      <c r="I249" s="1">
        <f>'[1]Electricity and CHPs'!E$116</f>
        <v>1.7746472670291535</v>
      </c>
      <c r="J249" s="1">
        <f>'[1]Electricity and CHPs'!F$116</f>
        <v>1.8185112145200486</v>
      </c>
      <c r="K249" s="1">
        <f>'[1]Electricity and CHPs'!G$116</f>
        <v>1.1718579970552001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1.2914024825377533E-3</v>
      </c>
      <c r="O249" s="1">
        <f>'[1]Electricity and CHPs'!K$116</f>
        <v>1.112772056330203E-3</v>
      </c>
      <c r="P249" s="1">
        <f>'[1]Electricity and CHPs'!L$116</f>
        <v>8.7699920710022797E-4</v>
      </c>
      <c r="Q249" s="1">
        <f>'[1]Electricity and CHPs'!M$116</f>
        <v>2.2910059689392357E-3</v>
      </c>
      <c r="S249" s="3"/>
    </row>
    <row r="250" spans="1:19">
      <c r="A250" s="5" t="s">
        <v>210</v>
      </c>
      <c r="B250" s="5" t="s">
        <v>211</v>
      </c>
      <c r="C250" s="5" t="s">
        <v>212</v>
      </c>
      <c r="D250" t="s">
        <v>456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1.3530244754338309E-4</v>
      </c>
      <c r="O250" s="1">
        <f>'[1]Electricity and CHPs'!K$118</f>
        <v>1.7827587931227681E-4</v>
      </c>
      <c r="P250" s="1">
        <f>'[1]Electricity and CHPs'!L$118</f>
        <v>1.3487600060302002E-4</v>
      </c>
      <c r="Q250" s="1">
        <f>'[1]Electricity and CHPs'!M$118</f>
        <v>3.7045060363787708E-4</v>
      </c>
      <c r="S250" s="3"/>
    </row>
    <row r="251" spans="1:19">
      <c r="A251" s="5" t="s">
        <v>210</v>
      </c>
      <c r="B251" s="5" t="s">
        <v>211</v>
      </c>
      <c r="C251" s="5" t="s">
        <v>212</v>
      </c>
      <c r="D251" t="s">
        <v>457</v>
      </c>
      <c r="E251" t="str">
        <f>E174</f>
        <v>PJ/yr.</v>
      </c>
      <c r="F251" s="1">
        <f>SUM(F252:F261)</f>
        <v>1.5120018363835688</v>
      </c>
      <c r="G251" s="1">
        <f t="shared" ref="G251:K251" si="237">SUM(G252:G261)</f>
        <v>1.2404315505085672</v>
      </c>
      <c r="H251" s="1">
        <f t="shared" si="237"/>
        <v>1.7250839293165976</v>
      </c>
      <c r="I251" s="1">
        <f t="shared" si="237"/>
        <v>2.3649501809319835</v>
      </c>
      <c r="J251" s="1">
        <f t="shared" si="237"/>
        <v>2.3512882919485194</v>
      </c>
      <c r="K251" s="1">
        <f t="shared" si="237"/>
        <v>1.8573008049456048</v>
      </c>
      <c r="L251" s="1">
        <f t="shared" ref="L251:O251" si="238">SUM(L252:L261)</f>
        <v>0.58789274507177136</v>
      </c>
      <c r="M251" s="1">
        <f t="shared" si="238"/>
        <v>0.31360251404102685</v>
      </c>
      <c r="N251" s="1">
        <f t="shared" si="238"/>
        <v>2.1338914029585274E-3</v>
      </c>
      <c r="O251" s="1">
        <f t="shared" si="238"/>
        <v>3.0076753867679016E-3</v>
      </c>
      <c r="P251" s="1">
        <f>SUM(P252:P261)</f>
        <v>2.5112341677957012E-3</v>
      </c>
      <c r="Q251" s="1">
        <f>SUM(Q252:Q261)</f>
        <v>2.0917690839428776E-2</v>
      </c>
      <c r="S251" s="3"/>
    </row>
    <row r="252" spans="1:19">
      <c r="A252" s="5" t="s">
        <v>210</v>
      </c>
      <c r="B252" s="5" t="s">
        <v>211</v>
      </c>
      <c r="C252" s="5" t="s">
        <v>212</v>
      </c>
      <c r="D252" t="s">
        <v>458</v>
      </c>
      <c r="E252" t="str">
        <f>E174</f>
        <v>PJ/yr.</v>
      </c>
      <c r="F252" s="1">
        <f t="shared" ref="F252:K254" si="239">F241-F263</f>
        <v>0.7474727632446424</v>
      </c>
      <c r="G252" s="1">
        <f t="shared" si="239"/>
        <v>0.45796644916470836</v>
      </c>
      <c r="H252" s="1">
        <f t="shared" si="239"/>
        <v>5.4256524890436399E-2</v>
      </c>
      <c r="I252" s="1">
        <f t="shared" si="239"/>
        <v>0.38053975033601745</v>
      </c>
      <c r="J252" s="1">
        <f t="shared" si="239"/>
        <v>0.33584653510017637</v>
      </c>
      <c r="K252" s="1">
        <f t="shared" si="239"/>
        <v>0.68830293490649486</v>
      </c>
      <c r="L252" s="1">
        <f t="shared" ref="L252:O252" si="240">L241-L263</f>
        <v>0.3723010857159546</v>
      </c>
      <c r="M252" s="1">
        <f t="shared" si="240"/>
        <v>0.19866244936125815</v>
      </c>
      <c r="N252" s="1">
        <f t="shared" si="240"/>
        <v>1.3390284467729718E-3</v>
      </c>
      <c r="O252" s="1">
        <f t="shared" si="240"/>
        <v>1.8442119246486199E-3</v>
      </c>
      <c r="P252" s="1">
        <f t="shared" ref="P252:Q261" si="241">P241-P263</f>
        <v>1.5653814817155332E-3</v>
      </c>
      <c r="Q252" s="1">
        <f t="shared" si="241"/>
        <v>1.1506818917329631E-2</v>
      </c>
      <c r="S252" s="3"/>
    </row>
    <row r="253" spans="1:19">
      <c r="A253" s="5" t="s">
        <v>210</v>
      </c>
      <c r="B253" s="5" t="s">
        <v>211</v>
      </c>
      <c r="C253" s="5" t="s">
        <v>212</v>
      </c>
      <c r="D253" t="s">
        <v>459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2.0568492776087007E-3</v>
      </c>
      <c r="L253" s="1">
        <f t="shared" ref="L253:O253" si="242">L242-L264</f>
        <v>0.21525982912426456</v>
      </c>
      <c r="M253" s="1">
        <f t="shared" si="242"/>
        <v>0.11486922359071625</v>
      </c>
      <c r="N253" s="1">
        <f t="shared" si="242"/>
        <v>7.7422318534475787E-4</v>
      </c>
      <c r="O253" s="1">
        <f t="shared" si="242"/>
        <v>1.0663710923197178E-3</v>
      </c>
      <c r="P253" s="1">
        <f t="shared" si="241"/>
        <v>9.0511539833626475E-4</v>
      </c>
      <c r="Q253" s="1">
        <f t="shared" si="241"/>
        <v>6.6532788589357961E-3</v>
      </c>
      <c r="S253" s="3"/>
    </row>
    <row r="254" spans="1:19">
      <c r="A254" s="5" t="s">
        <v>210</v>
      </c>
      <c r="B254" s="5" t="s">
        <v>211</v>
      </c>
      <c r="C254" s="5" t="s">
        <v>212</v>
      </c>
      <c r="D254" t="s">
        <v>460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6.3159591636643237E-5</v>
      </c>
      <c r="J254" s="1">
        <f t="shared" si="239"/>
        <v>9.4619450799246521E-5</v>
      </c>
      <c r="K254" s="1">
        <f t="shared" si="239"/>
        <v>7.6306353126045752E-4</v>
      </c>
      <c r="L254" s="1">
        <f t="shared" ref="L254:O254" si="243">L243-L265</f>
        <v>3.3183023155215795E-4</v>
      </c>
      <c r="M254" s="1">
        <f t="shared" si="243"/>
        <v>7.084108905247188E-5</v>
      </c>
      <c r="N254" s="1">
        <f t="shared" si="243"/>
        <v>7.581895521169041E-7</v>
      </c>
      <c r="O254" s="1">
        <f t="shared" si="243"/>
        <v>1.2242794359440296E-6</v>
      </c>
      <c r="P254" s="1">
        <f t="shared" si="241"/>
        <v>5.4943999745358987E-7</v>
      </c>
      <c r="Q254" s="1">
        <f t="shared" si="241"/>
        <v>5.104944392734232E-6</v>
      </c>
      <c r="S254" s="3"/>
    </row>
    <row r="255" spans="1:19">
      <c r="A255" s="5" t="s">
        <v>210</v>
      </c>
      <c r="B255" s="5" t="s">
        <v>211</v>
      </c>
      <c r="C255" s="5" t="s">
        <v>212</v>
      </c>
      <c r="D255" t="s">
        <v>461</v>
      </c>
      <c r="E255" t="str">
        <f>E199</f>
        <v>PJ/yr.</v>
      </c>
      <c r="F255" s="1">
        <f>F244-F266</f>
        <v>3.1146520928901356E-2</v>
      </c>
      <c r="G255" s="1">
        <f t="shared" ref="G255:K255" si="244">G244-G266</f>
        <v>5.3534912021002568E-3</v>
      </c>
      <c r="H255" s="1">
        <f t="shared" si="244"/>
        <v>1.4721002530794931E-2</v>
      </c>
      <c r="I255" s="1">
        <f t="shared" si="244"/>
        <v>7.0513177501139472E-3</v>
      </c>
      <c r="J255" s="1">
        <f t="shared" si="244"/>
        <v>6.4501489415208493E-3</v>
      </c>
      <c r="K255" s="1">
        <f t="shared" si="244"/>
        <v>4.1729761597217654E-3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7.4899038456778359E-6</v>
      </c>
      <c r="O255" s="1">
        <f t="shared" si="245"/>
        <v>3.3376355516832878E-5</v>
      </c>
      <c r="P255" s="1">
        <f t="shared" si="241"/>
        <v>1.8550779612828278E-5</v>
      </c>
      <c r="Q255" s="1">
        <f t="shared" si="241"/>
        <v>2.3770112752576067E-4</v>
      </c>
      <c r="S255" s="3"/>
    </row>
    <row r="256" spans="1:19">
      <c r="A256" s="5" t="s">
        <v>210</v>
      </c>
      <c r="B256" s="5" t="s">
        <v>211</v>
      </c>
      <c r="C256" s="5" t="s">
        <v>212</v>
      </c>
      <c r="D256" t="s">
        <v>462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>
      <c r="A257" s="5" t="s">
        <v>210</v>
      </c>
      <c r="B257" s="5" t="s">
        <v>211</v>
      </c>
      <c r="C257" s="5" t="s">
        <v>212</v>
      </c>
      <c r="D257" t="s">
        <v>463</v>
      </c>
      <c r="E257" t="str">
        <f>E203</f>
        <v>PJ/yr.</v>
      </c>
      <c r="F257" s="1">
        <f t="shared" ref="F257:K257" si="248">F246-F268</f>
        <v>5.858293372056448E-2</v>
      </c>
      <c r="G257" s="1">
        <f t="shared" si="248"/>
        <v>5.99704066044408E-2</v>
      </c>
      <c r="H257" s="1">
        <f t="shared" si="248"/>
        <v>0.23476245142909277</v>
      </c>
      <c r="I257" s="1">
        <f t="shared" si="248"/>
        <v>0.23867974171282902</v>
      </c>
      <c r="J257" s="1">
        <f t="shared" si="248"/>
        <v>0.23630076329817404</v>
      </c>
      <c r="K257" s="1">
        <f t="shared" si="248"/>
        <v>9.2905824520565186E-2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8.3161169292991083E-6</v>
      </c>
      <c r="O257" s="1">
        <f t="shared" si="249"/>
        <v>5.373069832627364E-5</v>
      </c>
      <c r="P257" s="1">
        <f t="shared" si="241"/>
        <v>1.8259140102722463E-5</v>
      </c>
      <c r="Q257" s="1">
        <f t="shared" si="241"/>
        <v>2.449467652161974E-3</v>
      </c>
      <c r="S257" s="3"/>
    </row>
    <row r="258" spans="1:19">
      <c r="A258" s="5" t="s">
        <v>210</v>
      </c>
      <c r="B258" s="5" t="s">
        <v>211</v>
      </c>
      <c r="C258" s="5" t="s">
        <v>212</v>
      </c>
      <c r="D258" t="s">
        <v>464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>
      <c r="A259" s="5" t="s">
        <v>210</v>
      </c>
      <c r="B259" s="5" t="s">
        <v>211</v>
      </c>
      <c r="C259" s="5" t="s">
        <v>212</v>
      </c>
      <c r="D259" t="s">
        <v>465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>
      <c r="A260" s="5" t="s">
        <v>210</v>
      </c>
      <c r="B260" s="5" t="s">
        <v>211</v>
      </c>
      <c r="C260" s="5" t="s">
        <v>212</v>
      </c>
      <c r="D260" t="s">
        <v>466</v>
      </c>
      <c r="E260" t="str">
        <f>E243</f>
        <v>PJ/yr.</v>
      </c>
      <c r="F260" s="1">
        <f t="shared" ref="F260:K260" si="254">F249-F271</f>
        <v>0.67479961848946057</v>
      </c>
      <c r="G260" s="1">
        <f t="shared" si="254"/>
        <v>0.71714120353731792</v>
      </c>
      <c r="H260" s="1">
        <f t="shared" si="254"/>
        <v>1.4213439504662735</v>
      </c>
      <c r="I260" s="1">
        <f t="shared" si="254"/>
        <v>1.7386162115413861</v>
      </c>
      <c r="J260" s="1">
        <f t="shared" si="254"/>
        <v>1.7725962251578489</v>
      </c>
      <c r="K260" s="1">
        <f t="shared" si="254"/>
        <v>1.0690991565499539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3.6890522028475928E-6</v>
      </c>
      <c r="O260" s="1">
        <f t="shared" si="255"/>
        <v>7.5512584431370721E-6</v>
      </c>
      <c r="P260" s="1">
        <f t="shared" si="241"/>
        <v>2.9276734741470094E-6</v>
      </c>
      <c r="Q260" s="1">
        <f t="shared" si="241"/>
        <v>5.6227479819872909E-5</v>
      </c>
      <c r="S260" s="3"/>
    </row>
    <row r="261" spans="1:19">
      <c r="A261" s="5" t="s">
        <v>210</v>
      </c>
      <c r="B261" s="5" t="s">
        <v>211</v>
      </c>
      <c r="C261" s="5" t="s">
        <v>212</v>
      </c>
      <c r="D261" t="s">
        <v>467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3.8650831085573398E-7</v>
      </c>
      <c r="O261" s="1">
        <f t="shared" si="257"/>
        <v>1.2097780773756496E-6</v>
      </c>
      <c r="P261" s="1">
        <f t="shared" si="241"/>
        <v>4.5025455675171936E-7</v>
      </c>
      <c r="Q261" s="1">
        <f t="shared" si="241"/>
        <v>9.0918592630087527E-6</v>
      </c>
      <c r="S261" s="3"/>
    </row>
    <row r="262" spans="1:19">
      <c r="A262" s="5" t="s">
        <v>210</v>
      </c>
      <c r="B262" s="5" t="s">
        <v>211</v>
      </c>
      <c r="C262" s="5" t="s">
        <v>212</v>
      </c>
      <c r="D262" t="s">
        <v>468</v>
      </c>
      <c r="E262" t="str">
        <f>E175</f>
        <v>PJ/yr.</v>
      </c>
      <c r="F262" s="1">
        <f>SUM(F263:F272)</f>
        <v>1.464147970108217</v>
      </c>
      <c r="G262" s="1">
        <f t="shared" ref="G262:K262" si="258">SUM(G263:G272)</f>
        <v>1.6355041551394538</v>
      </c>
      <c r="H262" s="1">
        <f t="shared" si="258"/>
        <v>1.6080234450743871</v>
      </c>
      <c r="I262" s="1">
        <f t="shared" si="258"/>
        <v>1.3729755452472987</v>
      </c>
      <c r="J262" s="1">
        <f t="shared" si="258"/>
        <v>1.4978492478261578</v>
      </c>
      <c r="K262" s="1">
        <f t="shared" si="258"/>
        <v>1.4257122721569027</v>
      </c>
      <c r="L262" s="1">
        <f t="shared" ref="L262:O262" si="259">SUM(L263:L272)</f>
        <v>2.9816371997280764</v>
      </c>
      <c r="M262" s="1">
        <f t="shared" si="259"/>
        <v>3.4435211567713524</v>
      </c>
      <c r="N262" s="1">
        <f t="shared" si="259"/>
        <v>4.5302358530838731</v>
      </c>
      <c r="O262" s="1">
        <f t="shared" si="259"/>
        <v>5.1428096447084259</v>
      </c>
      <c r="P262" s="1">
        <f>SUM(P263:P272)</f>
        <v>5.805552476193454</v>
      </c>
      <c r="Q262" s="1">
        <f>SUM(Q263:Q272)</f>
        <v>5.8873419283906374</v>
      </c>
      <c r="R262" s="1"/>
      <c r="S262" s="3"/>
    </row>
    <row r="263" spans="1:19">
      <c r="A263" s="5" t="s">
        <v>210</v>
      </c>
      <c r="B263" s="5" t="s">
        <v>211</v>
      </c>
      <c r="C263" s="5" t="s">
        <v>212</v>
      </c>
      <c r="D263" t="s">
        <v>469</v>
      </c>
      <c r="E263" t="str">
        <f>E177</f>
        <v>PJ/yr.</v>
      </c>
      <c r="F263" s="1">
        <f t="shared" ref="F263:K272" si="260">F241*IFERROR(F120/F88,0)</f>
        <v>1.9694688309395907E-2</v>
      </c>
      <c r="G263" s="1">
        <f t="shared" si="260"/>
        <v>2.1110834712224434E-2</v>
      </c>
      <c r="H263" s="1">
        <f t="shared" si="260"/>
        <v>3.9330343357634068E-3</v>
      </c>
      <c r="I263" s="1">
        <f t="shared" si="260"/>
        <v>7.8862999025543171E-3</v>
      </c>
      <c r="J263" s="1">
        <f t="shared" si="260"/>
        <v>8.6993246784574842E-3</v>
      </c>
      <c r="K263" s="1">
        <f t="shared" si="260"/>
        <v>6.6157765698362958E-2</v>
      </c>
      <c r="L263" s="1">
        <f t="shared" ref="L263:O263" si="261">L241*IFERROR(L120/L88,0)</f>
        <v>0.10201503842808816</v>
      </c>
      <c r="M263" s="1">
        <f t="shared" si="261"/>
        <v>0.27025394513185336</v>
      </c>
      <c r="N263" s="1">
        <f t="shared" si="261"/>
        <v>0.46740594052290724</v>
      </c>
      <c r="O263" s="1">
        <f t="shared" si="261"/>
        <v>0.26992340285816113</v>
      </c>
      <c r="P263" s="1">
        <f t="shared" ref="P263:Q272" si="262">P241*IFERROR(P120/P88,0)</f>
        <v>0.4673524573404102</v>
      </c>
      <c r="Q263" s="1">
        <f t="shared" si="262"/>
        <v>0.45734205902558045</v>
      </c>
      <c r="S263" s="3"/>
    </row>
    <row r="264" spans="1:19">
      <c r="A264" s="5" t="s">
        <v>210</v>
      </c>
      <c r="B264" s="5" t="s">
        <v>211</v>
      </c>
      <c r="C264" s="5" t="s">
        <v>212</v>
      </c>
      <c r="D264" t="s">
        <v>470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1.9769863774207115E-4</v>
      </c>
      <c r="L264" s="1">
        <f t="shared" ref="L264:O264" si="263">L242*IFERROR(L121/L89,0)</f>
        <v>5.8983818695843453E-2</v>
      </c>
      <c r="M264" s="1">
        <f t="shared" si="263"/>
        <v>0.15626436173235861</v>
      </c>
      <c r="N264" s="1">
        <f t="shared" si="263"/>
        <v>0.27025304577570836</v>
      </c>
      <c r="O264" s="1">
        <f t="shared" si="263"/>
        <v>0.15607670143622956</v>
      </c>
      <c r="P264" s="1">
        <f t="shared" si="262"/>
        <v>0.27022672142864773</v>
      </c>
      <c r="Q264" s="1">
        <f t="shared" si="262"/>
        <v>0.26443661575611294</v>
      </c>
      <c r="S264" s="3"/>
    </row>
    <row r="265" spans="1:19">
      <c r="A265" s="5" t="s">
        <v>210</v>
      </c>
      <c r="B265" s="5" t="s">
        <v>211</v>
      </c>
      <c r="C265" s="5" t="s">
        <v>212</v>
      </c>
      <c r="D265" t="s">
        <v>471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1.308918400586563E-6</v>
      </c>
      <c r="J265" s="1">
        <f t="shared" si="260"/>
        <v>2.450897172884208E-6</v>
      </c>
      <c r="K265" s="1">
        <f t="shared" si="260"/>
        <v>7.3343546502460872E-5</v>
      </c>
      <c r="L265" s="1">
        <f t="shared" ref="L265:O265" si="264">L243*IFERROR(L122/L90,0)</f>
        <v>9.0925530765767804E-5</v>
      </c>
      <c r="M265" s="1">
        <f t="shared" si="264"/>
        <v>9.6369917190807677E-5</v>
      </c>
      <c r="N265" s="1">
        <f t="shared" si="264"/>
        <v>2.6465628983156624E-4</v>
      </c>
      <c r="O265" s="1">
        <f t="shared" si="264"/>
        <v>1.7918855581754723E-4</v>
      </c>
      <c r="P265" s="1">
        <f t="shared" si="262"/>
        <v>1.6403805460226724E-4</v>
      </c>
      <c r="Q265" s="1">
        <f t="shared" si="262"/>
        <v>2.0289758590604257E-4</v>
      </c>
      <c r="S265" s="3"/>
    </row>
    <row r="266" spans="1:19">
      <c r="A266" s="5" t="s">
        <v>210</v>
      </c>
      <c r="B266" s="5" t="s">
        <v>211</v>
      </c>
      <c r="C266" s="5" t="s">
        <v>212</v>
      </c>
      <c r="D266" t="s">
        <v>472</v>
      </c>
      <c r="E266" t="str">
        <f>E205</f>
        <v>PJ/yr.</v>
      </c>
      <c r="F266" s="1">
        <f t="shared" si="260"/>
        <v>8.2066003175024075E-4</v>
      </c>
      <c r="G266" s="1">
        <f t="shared" si="260"/>
        <v>2.4677936147291782E-4</v>
      </c>
      <c r="H266" s="1">
        <f t="shared" si="260"/>
        <v>1.0671197340300352E-3</v>
      </c>
      <c r="I266" s="1">
        <f t="shared" si="260"/>
        <v>1.4613140003508297E-4</v>
      </c>
      <c r="J266" s="1">
        <f t="shared" si="260"/>
        <v>1.6707613151334635E-4</v>
      </c>
      <c r="K266" s="1">
        <f t="shared" si="260"/>
        <v>4.0109487413014073E-4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2.6144519631768341E-3</v>
      </c>
      <c r="O266" s="1">
        <f t="shared" si="265"/>
        <v>4.8850456586348109E-3</v>
      </c>
      <c r="P266" s="1">
        <f t="shared" si="262"/>
        <v>5.5384278777427841E-3</v>
      </c>
      <c r="Q266" s="1">
        <f t="shared" si="262"/>
        <v>9.4475044646449707E-3</v>
      </c>
      <c r="S266" s="3"/>
    </row>
    <row r="267" spans="1:19">
      <c r="A267" s="5" t="s">
        <v>210</v>
      </c>
      <c r="B267" s="5" t="s">
        <v>211</v>
      </c>
      <c r="C267" s="5" t="s">
        <v>212</v>
      </c>
      <c r="D267" t="s">
        <v>473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>
      <c r="A268" s="5" t="s">
        <v>210</v>
      </c>
      <c r="B268" s="5" t="s">
        <v>211</v>
      </c>
      <c r="C268" s="5" t="s">
        <v>212</v>
      </c>
      <c r="D268" t="s">
        <v>474</v>
      </c>
      <c r="E268" t="str">
        <f>E209</f>
        <v>PJ/yr.</v>
      </c>
      <c r="F268" s="1">
        <f t="shared" si="260"/>
        <v>1.5435647646453376E-3</v>
      </c>
      <c r="G268" s="1">
        <f t="shared" si="260"/>
        <v>2.7644499804742556E-3</v>
      </c>
      <c r="H268" s="1">
        <f t="shared" si="260"/>
        <v>1.7017838574865361E-2</v>
      </c>
      <c r="I268" s="1">
        <f t="shared" si="260"/>
        <v>4.9463952771017956E-3</v>
      </c>
      <c r="J268" s="1">
        <f t="shared" si="260"/>
        <v>6.1208225985865386E-3</v>
      </c>
      <c r="K268" s="1">
        <f t="shared" si="260"/>
        <v>8.9298497201377811E-3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2.9028527841995829E-3</v>
      </c>
      <c r="O268" s="1">
        <f t="shared" si="267"/>
        <v>7.864157441090364E-3</v>
      </c>
      <c r="P268" s="1">
        <f t="shared" si="262"/>
        <v>5.4513574458399886E-3</v>
      </c>
      <c r="Q268" s="1">
        <f t="shared" si="262"/>
        <v>9.7354845644541083E-2</v>
      </c>
      <c r="S268" s="3"/>
    </row>
    <row r="269" spans="1:19">
      <c r="A269" s="5" t="s">
        <v>210</v>
      </c>
      <c r="B269" s="5" t="s">
        <v>211</v>
      </c>
      <c r="C269" s="5" t="s">
        <v>212</v>
      </c>
      <c r="D269" t="s">
        <v>475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>
      <c r="A270" s="5" t="s">
        <v>210</v>
      </c>
      <c r="B270" s="5" t="s">
        <v>211</v>
      </c>
      <c r="C270" s="5" t="s">
        <v>212</v>
      </c>
      <c r="D270" t="s">
        <v>476</v>
      </c>
      <c r="E270" t="str">
        <f>E233</f>
        <v>PJ/yr.</v>
      </c>
      <c r="F270" s="1">
        <f t="shared" si="260"/>
        <v>1.4243091875396776</v>
      </c>
      <c r="G270" s="1">
        <f t="shared" si="260"/>
        <v>1.5783241030147259</v>
      </c>
      <c r="H270" s="1">
        <f t="shared" si="260"/>
        <v>1.4829727836142801</v>
      </c>
      <c r="I270" s="1">
        <f t="shared" si="260"/>
        <v>1.3239643542614394</v>
      </c>
      <c r="J270" s="1">
        <f t="shared" si="260"/>
        <v>1.4369445841582278</v>
      </c>
      <c r="K270" s="1">
        <f t="shared" si="260"/>
        <v>1.2471936791747811</v>
      </c>
      <c r="L270" s="1">
        <f t="shared" ref="L270:O270" si="269">L248*IFERROR(L127/L95,0)</f>
        <v>2.8205474170733789</v>
      </c>
      <c r="M270" s="1">
        <f t="shared" si="269"/>
        <v>3.0169064799899497</v>
      </c>
      <c r="N270" s="1">
        <f t="shared" si="269"/>
        <v>3.7853722763784829</v>
      </c>
      <c r="O270" s="1">
        <f t="shared" si="269"/>
        <v>4.7025988618593706</v>
      </c>
      <c r="P270" s="1">
        <f t="shared" si="262"/>
        <v>5.0558109767665389</v>
      </c>
      <c r="Q270" s="1">
        <f t="shared" si="262"/>
        <v>5.0559618686803587</v>
      </c>
      <c r="S270" s="3"/>
    </row>
    <row r="271" spans="1:19">
      <c r="A271" s="5" t="s">
        <v>210</v>
      </c>
      <c r="B271" s="5" t="s">
        <v>211</v>
      </c>
      <c r="C271" s="5" t="s">
        <v>212</v>
      </c>
      <c r="D271" t="s">
        <v>477</v>
      </c>
      <c r="E271" t="str">
        <f>E235</f>
        <v>PJ/yr.</v>
      </c>
      <c r="F271" s="1">
        <f t="shared" si="260"/>
        <v>1.7779869462747885E-2</v>
      </c>
      <c r="G271" s="1">
        <f t="shared" si="260"/>
        <v>3.3057988070556439E-2</v>
      </c>
      <c r="H271" s="1">
        <f t="shared" si="260"/>
        <v>0.10303266881544823</v>
      </c>
      <c r="I271" s="1">
        <f t="shared" si="260"/>
        <v>3.6031055487767381E-2</v>
      </c>
      <c r="J271" s="1">
        <f t="shared" si="260"/>
        <v>4.5914989362199794E-2</v>
      </c>
      <c r="K271" s="1">
        <f t="shared" si="260"/>
        <v>0.10275884050524611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1.2877134303349057E-3</v>
      </c>
      <c r="O271" s="1">
        <f t="shared" si="270"/>
        <v>1.105220797887066E-3</v>
      </c>
      <c r="P271" s="1">
        <f t="shared" si="262"/>
        <v>8.7407153362608096E-4</v>
      </c>
      <c r="Q271" s="1">
        <f t="shared" si="262"/>
        <v>2.2347784891193628E-3</v>
      </c>
      <c r="S271" s="3"/>
    </row>
    <row r="272" spans="1:19">
      <c r="A272" s="5" t="s">
        <v>210</v>
      </c>
      <c r="B272" s="5" t="s">
        <v>211</v>
      </c>
      <c r="C272" s="5" t="s">
        <v>212</v>
      </c>
      <c r="D272" t="s">
        <v>478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1.3491593923252736E-4</v>
      </c>
      <c r="O272" s="1">
        <f t="shared" si="271"/>
        <v>1.7706610123490116E-4</v>
      </c>
      <c r="P272" s="1">
        <f t="shared" si="262"/>
        <v>1.344257460462683E-4</v>
      </c>
      <c r="Q272" s="1">
        <f t="shared" si="262"/>
        <v>3.6135874437486832E-4</v>
      </c>
      <c r="S272" s="3"/>
    </row>
    <row r="273" spans="1:19">
      <c r="A273" s="5" t="s">
        <v>210</v>
      </c>
      <c r="B273" s="5" t="s">
        <v>211</v>
      </c>
      <c r="C273" s="5" t="s">
        <v>212</v>
      </c>
      <c r="D273" t="s">
        <v>479</v>
      </c>
      <c r="E273" t="str">
        <f>E179</f>
        <v>PJ/yr.</v>
      </c>
      <c r="F273" s="1">
        <f>SUM(F274:F275)</f>
        <v>1.9347928724572365</v>
      </c>
      <c r="G273" s="1">
        <f t="shared" ref="G273:K273" si="272">SUM(G274:G275)</f>
        <v>1.8587668352721942</v>
      </c>
      <c r="H273" s="1">
        <f t="shared" si="272"/>
        <v>2.5502862834784072</v>
      </c>
      <c r="I273" s="1">
        <f t="shared" si="272"/>
        <v>2.2433295472487895</v>
      </c>
      <c r="J273" s="1">
        <f t="shared" si="272"/>
        <v>1.9426654203137352</v>
      </c>
      <c r="K273" s="1">
        <f t="shared" si="272"/>
        <v>1.6368908453497668</v>
      </c>
      <c r="L273" s="1">
        <f t="shared" ref="L273:O273" si="273">SUM(L274:L275)</f>
        <v>2.5199141832417133</v>
      </c>
      <c r="M273" s="1">
        <f t="shared" si="273"/>
        <v>2.0114677394002194</v>
      </c>
      <c r="N273" s="1">
        <f t="shared" si="273"/>
        <v>2.0114318875698824</v>
      </c>
      <c r="O273" s="1">
        <f t="shared" si="273"/>
        <v>2.0114656662659121</v>
      </c>
      <c r="P273" s="1">
        <f>SUM(P274:P275)</f>
        <v>2.011452764050373</v>
      </c>
      <c r="Q273" s="1">
        <f>SUM(Q274:Q275)</f>
        <v>2.0114794935292886</v>
      </c>
      <c r="S273" s="3"/>
    </row>
    <row r="274" spans="1:19">
      <c r="A274" s="5" t="s">
        <v>210</v>
      </c>
      <c r="B274" s="5" t="s">
        <v>211</v>
      </c>
      <c r="C274" s="5" t="s">
        <v>212</v>
      </c>
      <c r="D274" t="s">
        <v>480</v>
      </c>
      <c r="E274" t="str">
        <f>E180</f>
        <v>PJ/yr.</v>
      </c>
      <c r="F274" s="1">
        <f>'[1]Electricity and CHPs'!B$106-F275</f>
        <v>1.9347928724572365</v>
      </c>
      <c r="G274" s="1">
        <f>'[1]Electricity and CHPs'!C$106-G275</f>
        <v>1.8587668352721942</v>
      </c>
      <c r="H274" s="1">
        <f>'[1]Electricity and CHPs'!D$106-H275</f>
        <v>2.5502862834784072</v>
      </c>
      <c r="I274" s="1">
        <f>'[1]Electricity and CHPs'!E$106-I275</f>
        <v>2.2433295472487895</v>
      </c>
      <c r="J274" s="1">
        <f>'[1]Electricity and CHPs'!F$106-J275</f>
        <v>1.9426654203137352</v>
      </c>
      <c r="K274" s="1">
        <f>'[1]Electricity and CHPs'!G$106-K275</f>
        <v>1.4385470412538968</v>
      </c>
      <c r="L274" s="1">
        <f>'[1]Electricity and CHPs'!H$106-L275</f>
        <v>2.8539894216672579E-4</v>
      </c>
      <c r="M274" s="1">
        <f>'[1]Electricity and CHPs'!I$106-M275</f>
        <v>9.8089667567080596E-5</v>
      </c>
      <c r="N274" s="1">
        <f>'[1]Electricity and CHPs'!J$106-N275</f>
        <v>1.6262013550916166E-4</v>
      </c>
      <c r="O274" s="1">
        <f>'[1]Electricity and CHPs'!K$106-O275</f>
        <v>1.0094554132766831E-4</v>
      </c>
      <c r="P274" s="1">
        <f>'[1]Electricity and CHPs'!L$106-P275</f>
        <v>1.711459745443733E-4</v>
      </c>
      <c r="Q274" s="1">
        <f>'[1]Electricity and CHPs'!M$106-Q275</f>
        <v>1.0773783442985518E-4</v>
      </c>
      <c r="S274" s="3"/>
    </row>
    <row r="275" spans="1:19">
      <c r="A275" s="5" t="s">
        <v>210</v>
      </c>
      <c r="B275" s="5" t="s">
        <v>211</v>
      </c>
      <c r="C275" s="5" t="s">
        <v>212</v>
      </c>
      <c r="D275" t="s">
        <v>481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0.19834380409586999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2.5196287842995466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2.0113696497326523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2.0112692674343733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2.0113647207245844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2.0112816180758286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2.0113717556948587</v>
      </c>
      <c r="S275" s="3"/>
    </row>
    <row r="276" spans="1:19">
      <c r="A276" s="5" t="s">
        <v>210</v>
      </c>
      <c r="B276" s="5" t="s">
        <v>211</v>
      </c>
      <c r="C276" s="5" t="s">
        <v>212</v>
      </c>
      <c r="D276" t="s">
        <v>482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>
      <c r="A277" s="5" t="s">
        <v>210</v>
      </c>
      <c r="B277" s="5" t="s">
        <v>211</v>
      </c>
      <c r="C277" s="5" t="s">
        <v>212</v>
      </c>
      <c r="D277" t="s">
        <v>483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>
      <c r="A278" s="5" t="s">
        <v>210</v>
      </c>
      <c r="B278" s="5" t="s">
        <v>211</v>
      </c>
      <c r="C278" s="5" t="s">
        <v>212</v>
      </c>
      <c r="D278" t="s">
        <v>484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>
      <c r="A279" s="5" t="s">
        <v>210</v>
      </c>
      <c r="B279" s="5" t="s">
        <v>211</v>
      </c>
      <c r="C279" s="5" t="s">
        <v>212</v>
      </c>
      <c r="D279" t="s">
        <v>485</v>
      </c>
      <c r="E279" t="str">
        <f>E184</f>
        <v>PJ/yr.</v>
      </c>
      <c r="F279" s="1">
        <f>SUM(F280:F281)</f>
        <v>1.9347928724572365</v>
      </c>
      <c r="G279" s="1">
        <f t="shared" ref="G279:K279" si="276">SUM(G280:G281)</f>
        <v>1.8587668352721942</v>
      </c>
      <c r="H279" s="1">
        <f t="shared" si="276"/>
        <v>2.5502862834784072</v>
      </c>
      <c r="I279" s="1">
        <f t="shared" si="276"/>
        <v>2.2433295472487895</v>
      </c>
      <c r="J279" s="1">
        <f t="shared" si="276"/>
        <v>1.9426654203137352</v>
      </c>
      <c r="K279" s="1">
        <f t="shared" si="276"/>
        <v>1.6368908453497668</v>
      </c>
      <c r="L279" s="1">
        <f t="shared" ref="L279:O279" si="277">SUM(L280:L281)</f>
        <v>2.5199141832417133</v>
      </c>
      <c r="M279" s="1">
        <f t="shared" si="277"/>
        <v>2.0114677394002194</v>
      </c>
      <c r="N279" s="1">
        <f t="shared" si="277"/>
        <v>2.0114318875698824</v>
      </c>
      <c r="O279" s="1">
        <f t="shared" si="277"/>
        <v>2.0114656662659121</v>
      </c>
      <c r="P279" s="1">
        <f>SUM(P280:P281)</f>
        <v>2.011452764050373</v>
      </c>
      <c r="Q279" s="1">
        <f>SUM(Q280:Q281)</f>
        <v>2.0114794935292886</v>
      </c>
      <c r="S279" s="3"/>
    </row>
    <row r="280" spans="1:19">
      <c r="A280" s="5" t="s">
        <v>210</v>
      </c>
      <c r="B280" s="5" t="s">
        <v>211</v>
      </c>
      <c r="C280" s="5" t="s">
        <v>212</v>
      </c>
      <c r="D280" t="s">
        <v>486</v>
      </c>
      <c r="E280" t="str">
        <f>E185</f>
        <v>PJ/yr.</v>
      </c>
      <c r="F280" s="1">
        <f>F274</f>
        <v>1.9347928724572365</v>
      </c>
      <c r="G280" s="1">
        <f t="shared" ref="G280:K280" si="278">G274</f>
        <v>1.8587668352721942</v>
      </c>
      <c r="H280" s="1">
        <f t="shared" si="278"/>
        <v>2.5502862834784072</v>
      </c>
      <c r="I280" s="1">
        <f t="shared" si="278"/>
        <v>2.2433295472487895</v>
      </c>
      <c r="J280" s="1">
        <f t="shared" si="278"/>
        <v>1.9426654203137352</v>
      </c>
      <c r="K280" s="1">
        <f t="shared" si="278"/>
        <v>1.4385470412538968</v>
      </c>
      <c r="L280" s="1">
        <f t="shared" ref="L280:O280" si="279">L274</f>
        <v>2.8539894216672579E-4</v>
      </c>
      <c r="M280" s="1">
        <f t="shared" si="279"/>
        <v>9.8089667567080596E-5</v>
      </c>
      <c r="N280" s="1">
        <f t="shared" si="279"/>
        <v>1.6262013550916166E-4</v>
      </c>
      <c r="O280" s="1">
        <f t="shared" si="279"/>
        <v>1.0094554132766831E-4</v>
      </c>
      <c r="P280" s="1">
        <f>P274</f>
        <v>1.711459745443733E-4</v>
      </c>
      <c r="Q280" s="1">
        <f>Q274</f>
        <v>1.0773783442985518E-4</v>
      </c>
      <c r="S280" s="3"/>
    </row>
    <row r="281" spans="1:19">
      <c r="A281" s="5" t="s">
        <v>210</v>
      </c>
      <c r="B281" s="5" t="s">
        <v>211</v>
      </c>
      <c r="C281" s="5" t="s">
        <v>212</v>
      </c>
      <c r="D281" t="s">
        <v>487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0.19834380409586999</v>
      </c>
      <c r="L281" s="1">
        <f t="shared" ref="L281:O281" si="281">L275</f>
        <v>2.5196287842995466</v>
      </c>
      <c r="M281" s="1">
        <f t="shared" si="281"/>
        <v>2.0113696497326523</v>
      </c>
      <c r="N281" s="1">
        <f t="shared" si="281"/>
        <v>2.0112692674343733</v>
      </c>
      <c r="O281" s="1">
        <f t="shared" si="281"/>
        <v>2.0113647207245844</v>
      </c>
      <c r="P281" s="1">
        <f>P275</f>
        <v>2.0112816180758286</v>
      </c>
      <c r="Q281" s="1">
        <f>Q275</f>
        <v>2.0113717556948587</v>
      </c>
      <c r="S281" s="3"/>
    </row>
    <row r="282" spans="1:19">
      <c r="A282" s="5" t="s">
        <v>210</v>
      </c>
      <c r="B282" s="5" t="s">
        <v>211</v>
      </c>
      <c r="C282" s="5" t="s">
        <v>212</v>
      </c>
      <c r="D282" t="s">
        <v>488</v>
      </c>
      <c r="E282" t="str">
        <f>E188</f>
        <v>PJ/yr.</v>
      </c>
      <c r="F282" s="1">
        <f>SUM(F283:F287)</f>
        <v>0.65957207790589445</v>
      </c>
      <c r="G282" s="1">
        <f t="shared" ref="G282:K282" si="282">SUM(G283:G287)</f>
        <v>0.84351614807671915</v>
      </c>
      <c r="H282" s="1">
        <f t="shared" si="282"/>
        <v>3.3628603484852189</v>
      </c>
      <c r="I282" s="1">
        <f t="shared" si="282"/>
        <v>3.3695096639808551</v>
      </c>
      <c r="J282" s="1">
        <f t="shared" si="282"/>
        <v>3.3676572683450554</v>
      </c>
      <c r="K282" s="1">
        <f t="shared" si="282"/>
        <v>7.2548635118086304</v>
      </c>
      <c r="L282" s="1">
        <f t="shared" ref="L282:O282" si="283">SUM(L283:L287)</f>
        <v>8.6275707788110676</v>
      </c>
      <c r="M282" s="1">
        <f t="shared" si="283"/>
        <v>9.6061413738107024</v>
      </c>
      <c r="N282" s="1">
        <f t="shared" si="283"/>
        <v>9.4325664028755636</v>
      </c>
      <c r="O282" s="1">
        <f t="shared" si="283"/>
        <v>9.5942005065098357</v>
      </c>
      <c r="P282" s="1">
        <f>SUM(P283:P287)</f>
        <v>9.5574392623369153</v>
      </c>
      <c r="Q282" s="1">
        <f>SUM(Q283:Q287)</f>
        <v>9.5023695381611635</v>
      </c>
      <c r="S282" s="3"/>
    </row>
    <row r="283" spans="1:19">
      <c r="A283" s="5" t="s">
        <v>210</v>
      </c>
      <c r="B283" s="5" t="s">
        <v>211</v>
      </c>
      <c r="C283" s="5" t="s">
        <v>212</v>
      </c>
      <c r="D283" t="s">
        <v>489</v>
      </c>
      <c r="E283" t="str">
        <f>E189</f>
        <v>PJ/yr.</v>
      </c>
      <c r="F283" s="1">
        <f>'[1]Electricity and CHPs'!B$105-F284</f>
        <v>0.65957207790589445</v>
      </c>
      <c r="G283" s="1">
        <f>'[1]Electricity and CHPs'!C$105-G284</f>
        <v>0.84351614807671915</v>
      </c>
      <c r="H283" s="1">
        <f>'[1]Electricity and CHPs'!D$105-H284</f>
        <v>3.3628603484852189</v>
      </c>
      <c r="I283" s="1">
        <f>'[1]Electricity and CHPs'!E$105-I284</f>
        <v>3.3675520211177301</v>
      </c>
      <c r="J283" s="1">
        <f>'[1]Electricity and CHPs'!F$105-J284</f>
        <v>3.3645995508217497</v>
      </c>
      <c r="K283" s="1">
        <f>'[1]Electricity and CHPs'!G$105-K284</f>
        <v>1.3736653541182235</v>
      </c>
      <c r="L283" s="1">
        <f>'[1]Electricity and CHPs'!H$105-L284</f>
        <v>0.43719689525883609</v>
      </c>
      <c r="M283" s="1">
        <f>'[1]Electricity and CHPs'!I$105-M284</f>
        <v>1.3430796836004788E-3</v>
      </c>
      <c r="N283" s="1">
        <f>'[1]Electricity and CHPs'!J$105-N284</f>
        <v>1.1214119241582665E-3</v>
      </c>
      <c r="O283" s="1">
        <f>'[1]Electricity and CHPs'!K$105-O284</f>
        <v>1.1340935156844978E-3</v>
      </c>
      <c r="P283" s="1">
        <f>'[1]Electricity and CHPs'!L$105-P284</f>
        <v>9.2804668856416583E-4</v>
      </c>
      <c r="Q283" s="1">
        <f>'[1]Electricity and CHPs'!M$105-Q284</f>
        <v>1.1874292994225044E-3</v>
      </c>
      <c r="S283" s="3"/>
    </row>
    <row r="284" spans="1:19">
      <c r="A284" s="5" t="s">
        <v>210</v>
      </c>
      <c r="B284" s="5" t="s">
        <v>211</v>
      </c>
      <c r="C284" s="5" t="s">
        <v>212</v>
      </c>
      <c r="D284" t="s">
        <v>490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5.4535921418501445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7.6605180376271989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9.0825717305479294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8.9131423612920884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9.0825757979696213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9.0450233515915421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9.0825803369907838</v>
      </c>
      <c r="S284" s="3"/>
    </row>
    <row r="285" spans="1:19">
      <c r="A285" s="5" t="s">
        <v>210</v>
      </c>
      <c r="B285" s="5" t="s">
        <v>211</v>
      </c>
      <c r="C285" s="5" t="s">
        <v>212</v>
      </c>
      <c r="D285" t="s">
        <v>491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6.2848925621061531E-4</v>
      </c>
      <c r="J285" s="1">
        <f>'[1]Electricity and CHPs'!F$110</f>
        <v>1.0346972617741024E-3</v>
      </c>
      <c r="K285" s="1">
        <f>'[1]Electricity and CHPs'!G$110</f>
        <v>3.8476554714949847E-3</v>
      </c>
      <c r="L285" s="1">
        <f>'[1]Electricity and CHPs'!H$110</f>
        <v>6.867634511729879E-3</v>
      </c>
      <c r="M285" s="1">
        <f>'[1]Electricity and CHPs'!I$110</f>
        <v>8.3600509061745217E-3</v>
      </c>
      <c r="N285" s="1">
        <f>'[1]Electricity and CHPs'!J$110</f>
        <v>5.4290284882928062E-3</v>
      </c>
      <c r="O285" s="1">
        <f>'[1]Electricity and CHPs'!K$110</f>
        <v>3.7661011535763322E-3</v>
      </c>
      <c r="P285" s="1">
        <f>'[1]Electricity and CHPs'!L$110</f>
        <v>3.7570664282624176E-3</v>
      </c>
      <c r="Q285" s="1">
        <f>'[1]Electricity and CHPs'!M$110</f>
        <v>5.1639787449168396E-3</v>
      </c>
      <c r="S285" s="3"/>
    </row>
    <row r="286" spans="1:19">
      <c r="A286" s="5" t="s">
        <v>210</v>
      </c>
      <c r="B286" s="5" t="s">
        <v>211</v>
      </c>
      <c r="C286" s="5" t="s">
        <v>212</v>
      </c>
      <c r="D286" t="s">
        <v>492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9.098066842021745E-4</v>
      </c>
      <c r="J286" s="1">
        <f>'[1]Electricity and CHPs'!F$113</f>
        <v>1.6011797385634622E-3</v>
      </c>
      <c r="K286" s="1">
        <f>'[1]Electricity and CHPs'!G$113</f>
        <v>0.41985184458867808</v>
      </c>
      <c r="L286" s="1">
        <f>'[1]Electricity and CHPs'!H$113</f>
        <v>0.51964843700972363</v>
      </c>
      <c r="M286" s="1">
        <f>'[1]Electricity and CHPs'!I$113</f>
        <v>0.51182922951645482</v>
      </c>
      <c r="N286" s="1">
        <f>'[1]Electricity and CHPs'!J$113</f>
        <v>0.51008015261274076</v>
      </c>
      <c r="O286" s="1">
        <f>'[1]Electricity and CHPs'!K$113</f>
        <v>0.50528242407223856</v>
      </c>
      <c r="P286" s="1">
        <f>'[1]Electricity and CHPs'!L$113</f>
        <v>0.5066074257115557</v>
      </c>
      <c r="Q286" s="1">
        <f>'[1]Electricity and CHPs'!M$113</f>
        <v>0.41142574390329534</v>
      </c>
      <c r="S286" s="3"/>
    </row>
    <row r="287" spans="1:19">
      <c r="A287" s="5" t="s">
        <v>210</v>
      </c>
      <c r="B287" s="5" t="s">
        <v>211</v>
      </c>
      <c r="C287" s="5" t="s">
        <v>212</v>
      </c>
      <c r="D287" t="s">
        <v>493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4.19346922712167E-4</v>
      </c>
      <c r="J287" s="1">
        <f>'[1]Electricity and CHPs'!F$117</f>
        <v>4.2184052296799718E-4</v>
      </c>
      <c r="K287" s="1">
        <f>'[1]Electricity and CHPs'!G$117</f>
        <v>3.9065157800888548E-3</v>
      </c>
      <c r="L287" s="1">
        <f>'[1]Electricity and CHPs'!H$117</f>
        <v>3.3397744035795055E-3</v>
      </c>
      <c r="M287" s="1">
        <f>'[1]Electricity and CHPs'!I$117</f>
        <v>2.0372831565430918E-3</v>
      </c>
      <c r="N287" s="1">
        <f>'[1]Electricity and CHPs'!J$117</f>
        <v>2.7934485582835015E-3</v>
      </c>
      <c r="O287" s="1">
        <f>'[1]Electricity and CHPs'!K$117</f>
        <v>1.442089798714384E-3</v>
      </c>
      <c r="P287" s="1">
        <f>'[1]Electricity and CHPs'!L$117</f>
        <v>1.1233719169914268E-3</v>
      </c>
      <c r="Q287" s="1">
        <f>'[1]Electricity and CHPs'!M$117</f>
        <v>2.012049222743706E-3</v>
      </c>
      <c r="S287" s="3"/>
    </row>
    <row r="288" spans="1:19">
      <c r="A288" s="5" t="s">
        <v>210</v>
      </c>
      <c r="B288" s="5" t="s">
        <v>211</v>
      </c>
      <c r="C288" s="5" t="s">
        <v>212</v>
      </c>
      <c r="D288" t="s">
        <v>494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3.3345797960785371E-3</v>
      </c>
      <c r="J288" s="1">
        <f t="shared" si="284"/>
        <v>0.46868393875378611</v>
      </c>
      <c r="K288" s="1">
        <f t="shared" si="284"/>
        <v>1.8279418238930214</v>
      </c>
      <c r="L288" s="1">
        <f t="shared" ref="L288:O288" si="285">SUM(L289:L290)</f>
        <v>2.2897191693930052</v>
      </c>
      <c r="M288" s="1">
        <f t="shared" si="285"/>
        <v>2.0892940189735034</v>
      </c>
      <c r="N288" s="1">
        <f t="shared" si="285"/>
        <v>2.0864852322706491</v>
      </c>
      <c r="O288" s="1">
        <f t="shared" si="285"/>
        <v>2.0781983638680628</v>
      </c>
      <c r="P288" s="1">
        <f>SUM(P289:P290)</f>
        <v>2.0739624339034264</v>
      </c>
      <c r="Q288" s="1">
        <f>SUM(Q289:Q290)</f>
        <v>2.0773164107746167</v>
      </c>
      <c r="S288" s="3"/>
    </row>
    <row r="289" spans="1:19">
      <c r="A289" s="5" t="s">
        <v>210</v>
      </c>
      <c r="B289" s="5" t="s">
        <v>211</v>
      </c>
      <c r="C289" s="5" t="s">
        <v>212</v>
      </c>
      <c r="D289" t="s">
        <v>495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2.9477871426928748E-3</v>
      </c>
      <c r="J289" s="1">
        <f>'[1]Electricity and CHPs'!F$108</f>
        <v>0.46776437493633816</v>
      </c>
      <c r="K289" s="1">
        <f>'[1]Electricity and CHPs'!G$108</f>
        <v>1.8243681613114149</v>
      </c>
      <c r="L289" s="1">
        <f>'[1]Electricity and CHPs'!H$108</f>
        <v>2.279169334553691</v>
      </c>
      <c r="M289" s="1">
        <f>'[1]Electricity and CHPs'!I$108</f>
        <v>2.0719722568096008</v>
      </c>
      <c r="N289" s="1">
        <f>'[1]Electricity and CHPs'!J$108</f>
        <v>2.0719725552780313</v>
      </c>
      <c r="O289" s="1">
        <f>'[1]Electricity and CHPs'!K$108</f>
        <v>2.0719717776734048</v>
      </c>
      <c r="P289" s="1">
        <f>'[1]Electricity and CHPs'!L$108</f>
        <v>2.0719719526672189</v>
      </c>
      <c r="Q289" s="1">
        <f>'[1]Electricity and CHPs'!M$108</f>
        <v>2.0719723748997105</v>
      </c>
      <c r="S289" s="3"/>
    </row>
    <row r="290" spans="1:19">
      <c r="A290" s="5" t="s">
        <v>210</v>
      </c>
      <c r="B290" s="5" t="s">
        <v>211</v>
      </c>
      <c r="C290" s="5" t="s">
        <v>212</v>
      </c>
      <c r="D290" t="s">
        <v>496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3.8679265338566215E-4</v>
      </c>
      <c r="J290" s="1">
        <f>'[1]Electricity and CHPs'!F$119</f>
        <v>9.195638174479524E-4</v>
      </c>
      <c r="K290" s="1">
        <f>'[1]Electricity and CHPs'!G$119</f>
        <v>3.5736625816066175E-3</v>
      </c>
      <c r="L290" s="1">
        <f>'[1]Electricity and CHPs'!H$119</f>
        <v>1.0549834839314152E-2</v>
      </c>
      <c r="M290" s="1">
        <f>'[1]Electricity and CHPs'!I$119</f>
        <v>1.732176216390241E-2</v>
      </c>
      <c r="N290" s="1">
        <f>'[1]Electricity and CHPs'!J$119</f>
        <v>1.4512676992617777E-2</v>
      </c>
      <c r="O290" s="1">
        <f>'[1]Electricity and CHPs'!K$119</f>
        <v>6.2265861946581482E-3</v>
      </c>
      <c r="P290" s="1">
        <f>'[1]Electricity and CHPs'!L$119</f>
        <v>1.9904812362075311E-3</v>
      </c>
      <c r="Q290" s="1">
        <f>'[1]Electricity and CHPs'!M$119</f>
        <v>5.3440358749059589E-3</v>
      </c>
      <c r="S290" s="3"/>
    </row>
    <row r="291" spans="1:19">
      <c r="A291" s="5" t="s">
        <v>210</v>
      </c>
      <c r="B291" s="9" t="s">
        <v>211</v>
      </c>
      <c r="C291" s="9" t="s">
        <v>212</v>
      </c>
      <c r="D291" s="2" t="s">
        <v>15</v>
      </c>
      <c r="E291" s="2" t="str">
        <f>E289</f>
        <v>PJ/yr.</v>
      </c>
      <c r="F291" s="3">
        <f>SUM(F292,F294,F298,F310,F358,F379,F387,F389,F397,F401,F395)</f>
        <v>437.29961204581758</v>
      </c>
      <c r="G291" s="3">
        <f t="shared" ref="G291" si="286">SUM(G292,G294,G302,G310,G358,G379,G387,G389,G397,G401,G395)</f>
        <v>420.93215036371424</v>
      </c>
      <c r="H291" s="3">
        <f t="shared" ref="H291" si="287">SUM(H292,H294,H302,H310,H358,H379,H387,H389,H397,H401,H395)</f>
        <v>424.11245461915166</v>
      </c>
      <c r="I291" s="3">
        <f t="shared" ref="I291" si="288">SUM(I292,I294,I302,I310,I358,I379,I387,I389,I397,I401,I395)</f>
        <v>458.97446600569771</v>
      </c>
      <c r="J291" s="3">
        <f t="shared" ref="J291" si="289">SUM(J292,J294,J302,J310,J358,J379,J387,J389,J397,J401,J395)</f>
        <v>455.77777580017391</v>
      </c>
      <c r="K291" s="3">
        <f t="shared" ref="K291" si="290">SUM(K292,K294,K302,K310,K358,K379,K387,K389,K397,K401,K395)</f>
        <v>378.68912648616708</v>
      </c>
      <c r="L291" s="3">
        <f t="shared" ref="L291:O291" si="291">SUM(L292,L294,L302,L310,L358,L379,L387,L389,L397,L401,L395)</f>
        <v>297.55622703547954</v>
      </c>
      <c r="M291" s="3">
        <f t="shared" si="291"/>
        <v>309.50831288580628</v>
      </c>
      <c r="N291" s="3">
        <f t="shared" si="291"/>
        <v>363.08839265455447</v>
      </c>
      <c r="O291" s="3">
        <f t="shared" si="291"/>
        <v>502.71983043190926</v>
      </c>
      <c r="P291" s="3">
        <f>SUM(P292,P294,P302,P310,P358,P379,P387,P389,P397,P401,P395)</f>
        <v>504.65662583702965</v>
      </c>
      <c r="Q291" s="3">
        <f>SUM(Q292,Q294,Q302,Q310,Q358,Q379,Q387,Q389,Q397,Q401,Q395)</f>
        <v>507.74490896079033</v>
      </c>
      <c r="S291" s="3"/>
    </row>
    <row r="292" spans="1:19">
      <c r="A292" s="5" t="s">
        <v>210</v>
      </c>
      <c r="B292" s="5" t="s">
        <v>211</v>
      </c>
      <c r="C292" s="5" t="s">
        <v>212</v>
      </c>
      <c r="D292" t="s">
        <v>497</v>
      </c>
      <c r="E292" t="str">
        <f>E290</f>
        <v>PJ/yr.</v>
      </c>
      <c r="F292" s="1">
        <f>F293</f>
        <v>250.94818035658074</v>
      </c>
      <c r="G292" s="1">
        <f t="shared" ref="G292:O292" si="292">G293</f>
        <v>254.39253930225379</v>
      </c>
      <c r="H292" s="1">
        <f t="shared" si="292"/>
        <v>224.18691654461458</v>
      </c>
      <c r="I292" s="1">
        <f t="shared" si="292"/>
        <v>221.53743643626376</v>
      </c>
      <c r="J292" s="1">
        <f t="shared" si="292"/>
        <v>190.49803017823334</v>
      </c>
      <c r="K292" s="1">
        <f t="shared" si="292"/>
        <v>100.03575474187697</v>
      </c>
      <c r="L292" s="1">
        <f t="shared" si="292"/>
        <v>0</v>
      </c>
      <c r="M292" s="1">
        <f t="shared" si="292"/>
        <v>0</v>
      </c>
      <c r="N292" s="1">
        <f t="shared" si="292"/>
        <v>48.9527190522886</v>
      </c>
      <c r="O292" s="1">
        <f t="shared" si="292"/>
        <v>182.4529585590488</v>
      </c>
      <c r="P292" s="1">
        <f>P293</f>
        <v>182.45297573389612</v>
      </c>
      <c r="Q292" s="1">
        <f>Q293</f>
        <v>182.45308795171348</v>
      </c>
      <c r="S292" s="3"/>
    </row>
    <row r="293" spans="1:19">
      <c r="A293" s="5" t="s">
        <v>210</v>
      </c>
      <c r="B293" s="5" t="s">
        <v>211</v>
      </c>
      <c r="C293" s="5" t="s">
        <v>212</v>
      </c>
      <c r="D293" t="s">
        <v>498</v>
      </c>
      <c r="E293" t="str">
        <f>E292</f>
        <v>PJ/yr.</v>
      </c>
      <c r="F293" s="1">
        <f>'[1]Electricity and CHPs_IN'!B$14</f>
        <v>250.94818035658074</v>
      </c>
      <c r="G293" s="1">
        <f>'[1]Electricity and CHPs_IN'!C$14</f>
        <v>254.39253930225379</v>
      </c>
      <c r="H293" s="1">
        <f>'[1]Electricity and CHPs_IN'!D$14</f>
        <v>224.18691654461458</v>
      </c>
      <c r="I293" s="1">
        <f>'[1]Electricity and CHPs_IN'!E$14</f>
        <v>221.53743643626376</v>
      </c>
      <c r="J293" s="1">
        <f>'[1]Electricity and CHPs_IN'!F$14</f>
        <v>190.49803017823334</v>
      </c>
      <c r="K293" s="1">
        <f>'[1]Electricity and CHPs_IN'!G$14</f>
        <v>100.03575474187697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48.9527190522886</v>
      </c>
      <c r="O293" s="1">
        <f>'[1]Electricity and CHPs_IN'!K$14</f>
        <v>182.4529585590488</v>
      </c>
      <c r="P293" s="1">
        <f>'[1]Electricity and CHPs_IN'!L$14</f>
        <v>182.45297573389612</v>
      </c>
      <c r="Q293" s="1">
        <f>'[1]Electricity and CHPs_IN'!M$14</f>
        <v>182.45308795171348</v>
      </c>
      <c r="S293" s="3"/>
    </row>
    <row r="294" spans="1:19">
      <c r="A294" s="5" t="s">
        <v>210</v>
      </c>
      <c r="B294" s="5" t="s">
        <v>211</v>
      </c>
      <c r="C294" s="5" t="s">
        <v>212</v>
      </c>
      <c r="D294" t="s">
        <v>499</v>
      </c>
      <c r="E294" t="str">
        <f t="shared" ref="E294:E357" si="293">E293</f>
        <v>PJ/yr.</v>
      </c>
      <c r="F294" s="1">
        <f>SUM(F295:F297)</f>
        <v>149.4304826796463</v>
      </c>
      <c r="G294" s="1">
        <f t="shared" ref="G294:K294" si="294">SUM(G295:G297)</f>
        <v>125.60473696524636</v>
      </c>
      <c r="H294" s="1">
        <f t="shared" si="294"/>
        <v>141.17445530617476</v>
      </c>
      <c r="I294" s="1">
        <f t="shared" si="294"/>
        <v>151.12447305660882</v>
      </c>
      <c r="J294" s="1">
        <f t="shared" si="294"/>
        <v>151.47470704566138</v>
      </c>
      <c r="K294" s="1">
        <f t="shared" si="294"/>
        <v>151.55897589893442</v>
      </c>
      <c r="L294" s="1">
        <f t="shared" ref="L294:O294" si="295">SUM(L295:L297)</f>
        <v>151.8315133413796</v>
      </c>
      <c r="M294" s="1">
        <f t="shared" si="295"/>
        <v>151.93142148964125</v>
      </c>
      <c r="N294" s="1">
        <f t="shared" si="295"/>
        <v>151.98090693581489</v>
      </c>
      <c r="O294" s="1">
        <f t="shared" si="295"/>
        <v>153.70509097509131</v>
      </c>
      <c r="P294" s="1">
        <f>SUM(P295:P297)</f>
        <v>153.63525940674668</v>
      </c>
      <c r="Q294" s="1">
        <f>SUM(Q295:Q297)</f>
        <v>154.37579041378604</v>
      </c>
      <c r="S294" s="3"/>
    </row>
    <row r="295" spans="1:19">
      <c r="A295" s="5" t="s">
        <v>210</v>
      </c>
      <c r="B295" s="5" t="s">
        <v>211</v>
      </c>
      <c r="C295" s="5" t="s">
        <v>212</v>
      </c>
      <c r="D295" t="s">
        <v>500</v>
      </c>
      <c r="E295" t="str">
        <f t="shared" si="293"/>
        <v>PJ/yr.</v>
      </c>
      <c r="F295" s="1">
        <f>'[1]Electricity and CHPs_IN'!B$15</f>
        <v>66.745680088377071</v>
      </c>
      <c r="G295" s="1">
        <f>'[1]Electricity and CHPs_IN'!C$15</f>
        <v>49.798799722341876</v>
      </c>
      <c r="H295" s="1">
        <f>'[1]Electricity and CHPs_IN'!D$15</f>
        <v>68.759755657448594</v>
      </c>
      <c r="I295" s="1">
        <f>'[1]Electricity and CHPs_IN'!E$15</f>
        <v>70.433937115459273</v>
      </c>
      <c r="J295" s="1">
        <f>'[1]Electricity and CHPs_IN'!F$15</f>
        <v>71.412754713245391</v>
      </c>
      <c r="K295" s="1">
        <f>'[1]Electricity and CHPs_IN'!G$15</f>
        <v>72.497214989103384</v>
      </c>
      <c r="L295" s="1">
        <f>'[1]Electricity and CHPs_IN'!H$15</f>
        <v>73.751516415820063</v>
      </c>
      <c r="M295" s="1">
        <f>'[1]Electricity and CHPs_IN'!I$15</f>
        <v>74.836042025299747</v>
      </c>
      <c r="N295" s="1">
        <f>'[1]Electricity and CHPs_IN'!J$15</f>
        <v>74.836040768483002</v>
      </c>
      <c r="O295" s="1">
        <f>'[1]Electricity and CHPs_IN'!K$15</f>
        <v>74.836031988774351</v>
      </c>
      <c r="P295" s="1">
        <f>'[1]Electricity and CHPs_IN'!L$15</f>
        <v>74.836043919688052</v>
      </c>
      <c r="Q295" s="1">
        <f>'[1]Electricity and CHPs_IN'!M$15</f>
        <v>74.836046431157499</v>
      </c>
      <c r="S295" s="3"/>
    </row>
    <row r="296" spans="1:19">
      <c r="A296" s="5" t="s">
        <v>210</v>
      </c>
      <c r="B296" s="5" t="s">
        <v>211</v>
      </c>
      <c r="C296" s="5" t="s">
        <v>212</v>
      </c>
      <c r="D296" t="s">
        <v>501</v>
      </c>
      <c r="E296" t="str">
        <f t="shared" si="293"/>
        <v>PJ/yr.</v>
      </c>
      <c r="F296" s="1">
        <f>'[1]Electricity and CHPs_IN'!B$16</f>
        <v>66.632400800332718</v>
      </c>
      <c r="G296" s="1">
        <f>'[1]Electricity and CHPs_IN'!C$16</f>
        <v>55.764000177773013</v>
      </c>
      <c r="H296" s="1">
        <f>'[1]Electricity and CHPs_IN'!D$16</f>
        <v>65.549981576886267</v>
      </c>
      <c r="I296" s="1">
        <f>'[1]Electricity and CHPs_IN'!E$16</f>
        <v>64.714132717575382</v>
      </c>
      <c r="J296" s="1">
        <f>'[1]Electricity and CHPs_IN'!F$16</f>
        <v>63.735335557976605</v>
      </c>
      <c r="K296" s="1">
        <f>'[1]Electricity and CHPs_IN'!G$16</f>
        <v>62.650879471046949</v>
      </c>
      <c r="L296" s="1">
        <f>'[1]Electricity and CHPs_IN'!H$16</f>
        <v>61.565654120856394</v>
      </c>
      <c r="M296" s="1">
        <f>'[1]Electricity and CHPs_IN'!I$16</f>
        <v>60.481131486524234</v>
      </c>
      <c r="N296" s="1">
        <f>'[1]Electricity and CHPs_IN'!J$16</f>
        <v>60.481132757118907</v>
      </c>
      <c r="O296" s="1">
        <f>'[1]Electricity and CHPs_IN'!K$16</f>
        <v>60.481142542782081</v>
      </c>
      <c r="P296" s="1">
        <f>'[1]Electricity and CHPs_IN'!L$16</f>
        <v>60.481130642433271</v>
      </c>
      <c r="Q296" s="1">
        <f>'[1]Electricity and CHPs_IN'!M$16</f>
        <v>60.481130502249073</v>
      </c>
      <c r="S296" s="3"/>
    </row>
    <row r="297" spans="1:19">
      <c r="A297" s="5" t="s">
        <v>210</v>
      </c>
      <c r="B297" s="5" t="s">
        <v>211</v>
      </c>
      <c r="C297" s="5" t="s">
        <v>212</v>
      </c>
      <c r="D297" t="s">
        <v>502</v>
      </c>
      <c r="E297" t="str">
        <f t="shared" si="293"/>
        <v>PJ/yr.</v>
      </c>
      <c r="F297" s="1">
        <f>'[1]Electricity and CHPs_IN'!B$13</f>
        <v>16.052401790936504</v>
      </c>
      <c r="G297" s="1">
        <f>'[1]Electricity and CHPs_IN'!C$13</f>
        <v>20.04193706513146</v>
      </c>
      <c r="H297" s="1">
        <f>'[1]Electricity and CHPs_IN'!D$13</f>
        <v>6.8647180718398744</v>
      </c>
      <c r="I297" s="1">
        <f>'[1]Electricity and CHPs_IN'!E$13</f>
        <v>15.976403223574179</v>
      </c>
      <c r="J297" s="1">
        <f>'[1]Electricity and CHPs_IN'!F$13</f>
        <v>16.326616774439383</v>
      </c>
      <c r="K297" s="1">
        <f>'[1]Electricity and CHPs_IN'!G$13</f>
        <v>16.410881438784099</v>
      </c>
      <c r="L297" s="1">
        <f>'[1]Electricity and CHPs_IN'!H$13</f>
        <v>16.514342804703144</v>
      </c>
      <c r="M297" s="1">
        <f>'[1]Electricity and CHPs_IN'!I$13</f>
        <v>16.614247977817282</v>
      </c>
      <c r="N297" s="1">
        <f>'[1]Electricity and CHPs_IN'!J$13</f>
        <v>16.663733410212984</v>
      </c>
      <c r="O297" s="1">
        <f>'[1]Electricity and CHPs_IN'!K$13</f>
        <v>18.387916443534905</v>
      </c>
      <c r="P297" s="1">
        <f>'[1]Electricity and CHPs_IN'!L$13</f>
        <v>18.318084844625361</v>
      </c>
      <c r="Q297" s="1">
        <f>'[1]Electricity and CHPs_IN'!M$13</f>
        <v>19.058613480379453</v>
      </c>
      <c r="S297" s="3"/>
    </row>
    <row r="298" spans="1:19">
      <c r="A298" s="5" t="s">
        <v>210</v>
      </c>
      <c r="B298" s="5" t="s">
        <v>211</v>
      </c>
      <c r="C298" s="5" t="s">
        <v>212</v>
      </c>
      <c r="D298" t="s">
        <v>503</v>
      </c>
      <c r="E298" t="str">
        <f t="shared" si="293"/>
        <v>PJ/yr.</v>
      </c>
      <c r="F298" s="1">
        <f>SUM(F299:F301)</f>
        <v>0.13848100544358272</v>
      </c>
      <c r="G298" s="1">
        <f t="shared" ref="G298:K298" si="296">SUM(G299:G301)</f>
        <v>5.3460411923434197E-2</v>
      </c>
      <c r="H298" s="1">
        <f t="shared" si="296"/>
        <v>6.8186099319431093E-3</v>
      </c>
      <c r="I298" s="1">
        <f t="shared" si="296"/>
        <v>7.5431041079626893E-2</v>
      </c>
      <c r="J298" s="1">
        <f t="shared" si="296"/>
        <v>0.10966906614537419</v>
      </c>
      <c r="K298" s="1">
        <f t="shared" si="296"/>
        <v>0.49247762315676691</v>
      </c>
      <c r="L298" s="1">
        <f t="shared" ref="L298:O298" si="297">SUM(L299:L301)</f>
        <v>0.49699817000446228</v>
      </c>
      <c r="M298" s="1">
        <f t="shared" si="297"/>
        <v>1.9206518442637001E-5</v>
      </c>
      <c r="N298" s="1">
        <f t="shared" si="297"/>
        <v>3.1897687589484448E-2</v>
      </c>
      <c r="O298" s="1">
        <f t="shared" si="297"/>
        <v>3.0569492187181323E-2</v>
      </c>
      <c r="P298" s="1">
        <f>SUM(P299:P301)</f>
        <v>0.20399958739314222</v>
      </c>
      <c r="Q298" s="1">
        <f>SUM(Q299:Q301)</f>
        <v>0.20561613561067818</v>
      </c>
      <c r="S298" s="3"/>
    </row>
    <row r="299" spans="1:19">
      <c r="A299" s="5" t="s">
        <v>210</v>
      </c>
      <c r="B299" s="5" t="s">
        <v>211</v>
      </c>
      <c r="C299" s="5" t="s">
        <v>212</v>
      </c>
      <c r="D299" t="s">
        <v>504</v>
      </c>
      <c r="E299" t="str">
        <f t="shared" si="293"/>
        <v>PJ/yr.</v>
      </c>
      <c r="F299" s="1">
        <f>'[1]Electricity and CHPs_IN'!B$18</f>
        <v>0.11490672198146758</v>
      </c>
      <c r="G299" s="1">
        <f>'[1]Electricity and CHPs_IN'!C$18</f>
        <v>2.7219634446439044E-4</v>
      </c>
      <c r="H299" s="1">
        <f>'[1]Electricity and CHPs_IN'!D$18</f>
        <v>3.2343932624696193E-3</v>
      </c>
      <c r="I299" s="1">
        <f>'[1]Electricity and CHPs_IN'!E$18</f>
        <v>5.0131908587721925E-4</v>
      </c>
      <c r="J299" s="1">
        <f>'[1]Electricity and CHPs_IN'!F$18</f>
        <v>3.7344002042221183E-4</v>
      </c>
      <c r="K299" s="1">
        <f>'[1]Electricity and CHPs_IN'!G$18</f>
        <v>0.49199597469966577</v>
      </c>
      <c r="L299" s="1">
        <f>'[1]Electricity and CHPs_IN'!H$18</f>
        <v>0.49672209060405481</v>
      </c>
      <c r="M299" s="1">
        <f>'[1]Electricity and CHPs_IN'!I$18</f>
        <v>1.9206518442637001E-5</v>
      </c>
      <c r="N299" s="1">
        <f>'[1]Electricity and CHPs_IN'!J$18</f>
        <v>3.9336445144050602E-3</v>
      </c>
      <c r="O299" s="1">
        <f>'[1]Electricity and CHPs_IN'!K$18</f>
        <v>2.6091865480981496E-3</v>
      </c>
      <c r="P299" s="1">
        <f>'[1]Electricity and CHPs_IN'!L$18</f>
        <v>1.6519838108600769E-3</v>
      </c>
      <c r="Q299" s="1">
        <f>'[1]Electricity and CHPs_IN'!M$18</f>
        <v>3.2507013859882899E-3</v>
      </c>
      <c r="S299" s="3"/>
    </row>
    <row r="300" spans="1:19">
      <c r="A300" s="5" t="s">
        <v>210</v>
      </c>
      <c r="B300" s="5" t="s">
        <v>211</v>
      </c>
      <c r="C300" s="5" t="s">
        <v>212</v>
      </c>
      <c r="D300" t="s">
        <v>505</v>
      </c>
      <c r="E300" t="str">
        <f t="shared" si="293"/>
        <v>PJ/yr.</v>
      </c>
      <c r="F300" s="1">
        <f>IFERROR(F72/SUM(F72,F185),0)*'[1]Electricity and CHPs_IN'!B$28</f>
        <v>2.9671524354552342E-3</v>
      </c>
      <c r="G300" s="1">
        <f>IFERROR(G72/SUM(G72,G185),0)*'[1]Electricity and CHPs_IN'!C$28</f>
        <v>5.2545876114453581E-5</v>
      </c>
      <c r="H300" s="1">
        <f>IFERROR(H72/SUM(H72,H185),0)*'[1]Electricity and CHPs_IN'!D$28</f>
        <v>5.4593308275387783E-4</v>
      </c>
      <c r="I300" s="1">
        <f>IFERROR(I72/SUM(I72,I185),0)*'[1]Electricity and CHPs_IN'!E$28</f>
        <v>1.7603038395710516E-4</v>
      </c>
      <c r="J300" s="1">
        <f>IFERROR(J72/SUM(J72,J185),0)*'[1]Electricity and CHPs_IN'!F$28</f>
        <v>7.0897487508402946E-5</v>
      </c>
      <c r="K300" s="1">
        <f>IFERROR(K72/SUM(K72,K185),0)*'[1]Electricity and CHPs_IN'!G$28</f>
        <v>4.816484571011577E-4</v>
      </c>
      <c r="L300" s="1">
        <f>IFERROR(L72/SUM(L72,L185),0)*'[1]Electricity and CHPs_IN'!H$28</f>
        <v>2.7607940040749209E-4</v>
      </c>
      <c r="M300" s="1">
        <f>IFERROR(M72/SUM(M72,M185),0)*'[1]Electricity and CHPs_IN'!I$28</f>
        <v>0</v>
      </c>
      <c r="N300" s="1">
        <f>IFERROR(N72/SUM(N72,N185),0)*'[1]Electricity and CHPs_IN'!J$28</f>
        <v>6.9284577762533829E-5</v>
      </c>
      <c r="O300" s="1">
        <f>IFERROR(O72/SUM(O72,O185),0)*'[1]Electricity and CHPs_IN'!K$28</f>
        <v>7.4541819183991992E-5</v>
      </c>
      <c r="P300" s="1">
        <f>IFERROR(P72/SUM(P72,P185),0)*'[1]Electricity and CHPs_IN'!L$28</f>
        <v>7.211287388729749E-5</v>
      </c>
      <c r="Q300" s="1">
        <f>IFERROR(Q72/SUM(Q72,Q185),0)*'[1]Electricity and CHPs_IN'!M$28</f>
        <v>8.9380227648924208E-5</v>
      </c>
      <c r="S300" s="3"/>
    </row>
    <row r="301" spans="1:19">
      <c r="A301" s="5" t="s">
        <v>210</v>
      </c>
      <c r="B301" s="5" t="s">
        <v>211</v>
      </c>
      <c r="C301" s="5" t="s">
        <v>212</v>
      </c>
      <c r="D301" t="s">
        <v>506</v>
      </c>
      <c r="E301" t="str">
        <f t="shared" si="293"/>
        <v>PJ/yr.</v>
      </c>
      <c r="F301" s="1">
        <f>IFERROR(F73/SUM(F73,F235),0)*'[1]Electricity and CHPs_IN'!B$41</f>
        <v>2.0607131026659908E-2</v>
      </c>
      <c r="G301" s="1">
        <f>IFERROR(G73/SUM(G73,G235),0)*'[1]Electricity and CHPs_IN'!C$41</f>
        <v>5.3135669702855354E-2</v>
      </c>
      <c r="H301" s="1">
        <f>IFERROR(H73/SUM(H73,H235),0)*'[1]Electricity and CHPs_IN'!D$41</f>
        <v>3.0382835867196123E-3</v>
      </c>
      <c r="I301" s="1">
        <f>IFERROR(I73/SUM(I73,I235),0)*'[1]Electricity and CHPs_IN'!E$41</f>
        <v>7.4753691609792575E-2</v>
      </c>
      <c r="J301" s="1">
        <f>IFERROR(J73/SUM(J73,J235),0)*'[1]Electricity and CHPs_IN'!F$41</f>
        <v>0.10922472863744358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2.7894758497316856E-2</v>
      </c>
      <c r="O301" s="1">
        <f>IFERROR(O73/SUM(O73,O235),0)*'[1]Electricity and CHPs_IN'!K$41</f>
        <v>2.7885763819899181E-2</v>
      </c>
      <c r="P301" s="1">
        <f>IFERROR(P73/SUM(P73,P235),0)*'[1]Electricity and CHPs_IN'!L$41</f>
        <v>0.20227549070839485</v>
      </c>
      <c r="Q301" s="1">
        <f>IFERROR(Q73/SUM(Q73,Q235),0)*'[1]Electricity and CHPs_IN'!M$41</f>
        <v>0.20227605399704096</v>
      </c>
      <c r="S301" s="3"/>
    </row>
    <row r="302" spans="1:19">
      <c r="A302" s="5" t="s">
        <v>210</v>
      </c>
      <c r="B302" s="5" t="s">
        <v>211</v>
      </c>
      <c r="C302" s="5" t="s">
        <v>212</v>
      </c>
      <c r="D302" t="s">
        <v>507</v>
      </c>
      <c r="E302" t="str">
        <f t="shared" si="293"/>
        <v>PJ/yr.</v>
      </c>
      <c r="F302" s="1">
        <f>F298</f>
        <v>0.13848100544358272</v>
      </c>
      <c r="G302" s="1">
        <f t="shared" ref="G302:K302" si="298">G298</f>
        <v>5.3460411923434197E-2</v>
      </c>
      <c r="H302" s="1">
        <f t="shared" si="298"/>
        <v>6.8186099319431093E-3</v>
      </c>
      <c r="I302" s="1">
        <f t="shared" si="298"/>
        <v>7.5431041079626893E-2</v>
      </c>
      <c r="J302" s="1">
        <f t="shared" si="298"/>
        <v>0.10966906614537419</v>
      </c>
      <c r="K302" s="1">
        <f t="shared" si="298"/>
        <v>0.49247762315676691</v>
      </c>
      <c r="L302" s="1">
        <f t="shared" ref="L302:O302" si="299">L298</f>
        <v>0.49699817000446228</v>
      </c>
      <c r="M302" s="1">
        <f t="shared" si="299"/>
        <v>1.9206518442637001E-5</v>
      </c>
      <c r="N302" s="1">
        <f t="shared" si="299"/>
        <v>3.1897687589484448E-2</v>
      </c>
      <c r="O302" s="1">
        <f t="shared" si="299"/>
        <v>3.0569492187181323E-2</v>
      </c>
      <c r="P302" s="1">
        <f t="shared" ref="P302:Q305" si="300">P298</f>
        <v>0.20399958739314222</v>
      </c>
      <c r="Q302" s="1">
        <f t="shared" si="300"/>
        <v>0.20561613561067818</v>
      </c>
      <c r="S302" s="3"/>
    </row>
    <row r="303" spans="1:19">
      <c r="A303" s="5" t="s">
        <v>210</v>
      </c>
      <c r="B303" s="5" t="s">
        <v>211</v>
      </c>
      <c r="C303" s="5" t="s">
        <v>212</v>
      </c>
      <c r="D303" t="s">
        <v>508</v>
      </c>
      <c r="E303" t="str">
        <f t="shared" si="293"/>
        <v>PJ/yr.</v>
      </c>
      <c r="F303" s="1">
        <f t="shared" ref="F303:K303" si="301">F299</f>
        <v>0.11490672198146758</v>
      </c>
      <c r="G303" s="1">
        <f t="shared" si="301"/>
        <v>2.7219634446439044E-4</v>
      </c>
      <c r="H303" s="1">
        <f t="shared" si="301"/>
        <v>3.2343932624696193E-3</v>
      </c>
      <c r="I303" s="1">
        <f t="shared" si="301"/>
        <v>5.0131908587721925E-4</v>
      </c>
      <c r="J303" s="1">
        <f t="shared" si="301"/>
        <v>3.7344002042221183E-4</v>
      </c>
      <c r="K303" s="1">
        <f t="shared" si="301"/>
        <v>0.49199597469966577</v>
      </c>
      <c r="L303" s="1">
        <f t="shared" ref="L303:O303" si="302">L299</f>
        <v>0.49672209060405481</v>
      </c>
      <c r="M303" s="1">
        <f t="shared" si="302"/>
        <v>1.9206518442637001E-5</v>
      </c>
      <c r="N303" s="1">
        <f t="shared" si="302"/>
        <v>3.9336445144050602E-3</v>
      </c>
      <c r="O303" s="1">
        <f t="shared" si="302"/>
        <v>2.6091865480981496E-3</v>
      </c>
      <c r="P303" s="1">
        <f t="shared" si="300"/>
        <v>1.6519838108600769E-3</v>
      </c>
      <c r="Q303" s="1">
        <f t="shared" si="300"/>
        <v>3.2507013859882899E-3</v>
      </c>
      <c r="S303" s="3"/>
    </row>
    <row r="304" spans="1:19">
      <c r="A304" s="5" t="s">
        <v>210</v>
      </c>
      <c r="B304" s="5" t="s">
        <v>211</v>
      </c>
      <c r="C304" s="5" t="s">
        <v>212</v>
      </c>
      <c r="D304" t="s">
        <v>509</v>
      </c>
      <c r="E304" t="str">
        <f t="shared" si="293"/>
        <v>PJ/yr.</v>
      </c>
      <c r="F304" s="1">
        <f t="shared" ref="F304:K304" si="303">F300</f>
        <v>2.9671524354552342E-3</v>
      </c>
      <c r="G304" s="1">
        <f t="shared" si="303"/>
        <v>5.2545876114453581E-5</v>
      </c>
      <c r="H304" s="1">
        <f t="shared" si="303"/>
        <v>5.4593308275387783E-4</v>
      </c>
      <c r="I304" s="1">
        <f t="shared" si="303"/>
        <v>1.7603038395710516E-4</v>
      </c>
      <c r="J304" s="1">
        <f t="shared" si="303"/>
        <v>7.0897487508402946E-5</v>
      </c>
      <c r="K304" s="1">
        <f t="shared" si="303"/>
        <v>4.816484571011577E-4</v>
      </c>
      <c r="L304" s="1">
        <f t="shared" ref="L304:O304" si="304">L300</f>
        <v>2.7607940040749209E-4</v>
      </c>
      <c r="M304" s="1">
        <f t="shared" si="304"/>
        <v>0</v>
      </c>
      <c r="N304" s="1">
        <f t="shared" si="304"/>
        <v>6.9284577762533829E-5</v>
      </c>
      <c r="O304" s="1">
        <f t="shared" si="304"/>
        <v>7.4541819183991992E-5</v>
      </c>
      <c r="P304" s="1">
        <f t="shared" si="300"/>
        <v>7.211287388729749E-5</v>
      </c>
      <c r="Q304" s="1">
        <f t="shared" si="300"/>
        <v>8.9380227648924208E-5</v>
      </c>
      <c r="S304" s="3"/>
    </row>
    <row r="305" spans="1:19">
      <c r="A305" s="5" t="s">
        <v>210</v>
      </c>
      <c r="B305" s="5" t="s">
        <v>211</v>
      </c>
      <c r="C305" s="5" t="s">
        <v>212</v>
      </c>
      <c r="D305" t="s">
        <v>510</v>
      </c>
      <c r="E305" t="str">
        <f t="shared" si="293"/>
        <v>PJ/yr.</v>
      </c>
      <c r="F305" s="1">
        <f t="shared" ref="F305:K305" si="305">F301</f>
        <v>2.0607131026659908E-2</v>
      </c>
      <c r="G305" s="1">
        <f t="shared" si="305"/>
        <v>5.3135669702855354E-2</v>
      </c>
      <c r="H305" s="1">
        <f t="shared" si="305"/>
        <v>3.0382835867196123E-3</v>
      </c>
      <c r="I305" s="1">
        <f t="shared" si="305"/>
        <v>7.4753691609792575E-2</v>
      </c>
      <c r="J305" s="1">
        <f t="shared" si="305"/>
        <v>0.10922472863744358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2.7894758497316856E-2</v>
      </c>
      <c r="O305" s="1">
        <f t="shared" si="306"/>
        <v>2.7885763819899181E-2</v>
      </c>
      <c r="P305" s="1">
        <f t="shared" si="300"/>
        <v>0.20227549070839485</v>
      </c>
      <c r="Q305" s="1">
        <f t="shared" si="300"/>
        <v>0.20227605399704096</v>
      </c>
      <c r="S305" s="3"/>
    </row>
    <row r="306" spans="1:19">
      <c r="A306" s="5" t="s">
        <v>210</v>
      </c>
      <c r="B306" s="5" t="s">
        <v>211</v>
      </c>
      <c r="C306" s="5" t="s">
        <v>212</v>
      </c>
      <c r="D306" t="s">
        <v>511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>
      <c r="A307" s="5" t="s">
        <v>210</v>
      </c>
      <c r="B307" s="5" t="s">
        <v>211</v>
      </c>
      <c r="C307" s="5" t="s">
        <v>212</v>
      </c>
      <c r="D307" t="s">
        <v>512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>
      <c r="A308" s="5" t="s">
        <v>210</v>
      </c>
      <c r="B308" s="5" t="s">
        <v>211</v>
      </c>
      <c r="C308" s="5" t="s">
        <v>212</v>
      </c>
      <c r="D308" t="s">
        <v>513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>
      <c r="A309" s="5" t="s">
        <v>210</v>
      </c>
      <c r="B309" s="5" t="s">
        <v>211</v>
      </c>
      <c r="C309" s="5" t="s">
        <v>212</v>
      </c>
      <c r="D309" t="s">
        <v>514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>
      <c r="A310" s="5" t="s">
        <v>210</v>
      </c>
      <c r="B310" s="5" t="s">
        <v>211</v>
      </c>
      <c r="C310" s="5" t="s">
        <v>212</v>
      </c>
      <c r="D310" t="s">
        <v>515</v>
      </c>
      <c r="E310" t="str">
        <f t="shared" si="293"/>
        <v>PJ/yr.</v>
      </c>
      <c r="F310" s="1">
        <f>SUM(F311:F325)</f>
        <v>4.0501849883064285</v>
      </c>
      <c r="G310" s="1">
        <f t="shared" ref="G310:K310" si="307">SUM(G311:G325)</f>
        <v>2.6450623805440223</v>
      </c>
      <c r="H310" s="1">
        <f t="shared" si="307"/>
        <v>3.014438853444275</v>
      </c>
      <c r="I310" s="1">
        <f t="shared" si="307"/>
        <v>3.5780410894318853</v>
      </c>
      <c r="J310" s="1">
        <f t="shared" si="307"/>
        <v>3.6411739174009945</v>
      </c>
      <c r="K310" s="1">
        <f t="shared" si="307"/>
        <v>3.7255359325025346</v>
      </c>
      <c r="L310" s="1">
        <f t="shared" ref="L310:O310" si="308">SUM(L311:L325)</f>
        <v>5.5545663774087384</v>
      </c>
      <c r="M310" s="1">
        <f t="shared" si="308"/>
        <v>5.8767564980395903</v>
      </c>
      <c r="N310" s="1">
        <f t="shared" si="308"/>
        <v>7.0498860199180289</v>
      </c>
      <c r="O310" s="1">
        <f t="shared" si="308"/>
        <v>7.8905393293770496</v>
      </c>
      <c r="P310" s="1">
        <f>SUM(P311:P325)</f>
        <v>8.9657054573227111</v>
      </c>
      <c r="Q310" s="1">
        <f>SUM(Q311:Q325)</f>
        <v>9.0243773675790138</v>
      </c>
      <c r="S310" s="3"/>
    </row>
    <row r="311" spans="1:19">
      <c r="A311" s="5" t="s">
        <v>210</v>
      </c>
      <c r="B311" s="5" t="s">
        <v>211</v>
      </c>
      <c r="C311" s="5" t="s">
        <v>212</v>
      </c>
      <c r="D311" t="s">
        <v>516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1.0367410912551138E-5</v>
      </c>
      <c r="L311" s="1">
        <f>'[1]Electricity and CHPs_IN'!H$21</f>
        <v>9.593798873485111E-6</v>
      </c>
      <c r="M311" s="1">
        <f>'[1]Electricity and CHPs_IN'!I$21</f>
        <v>2.1177802881406217E-4</v>
      </c>
      <c r="N311" s="1">
        <f>'[1]Electricity and CHPs_IN'!J$21</f>
        <v>1.9916204050932449E-3</v>
      </c>
      <c r="O311" s="1">
        <f>'[1]Electricity and CHPs_IN'!K$21</f>
        <v>1.3528170355710479E-3</v>
      </c>
      <c r="P311" s="1">
        <f>'[1]Electricity and CHPs_IN'!L$21</f>
        <v>1.4234222878351784E-3</v>
      </c>
      <c r="Q311" s="1">
        <f>'[1]Electricity and CHPs_IN'!M$21</f>
        <v>2.3566422879599596E-3</v>
      </c>
      <c r="S311" s="3"/>
    </row>
    <row r="312" spans="1:19">
      <c r="A312" s="5" t="s">
        <v>210</v>
      </c>
      <c r="B312" s="5" t="s">
        <v>211</v>
      </c>
      <c r="C312" s="5" t="s">
        <v>212</v>
      </c>
      <c r="D312" t="s">
        <v>517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8.0361683630072183E-6</v>
      </c>
      <c r="L312" s="1">
        <f>'[1]Electricity and CHPs_IN'!H$22</f>
        <v>3.8646134981762954E-6</v>
      </c>
      <c r="M312" s="1">
        <f>'[1]Electricity and CHPs_IN'!I$22</f>
        <v>8.1040131661914996E-2</v>
      </c>
      <c r="N312" s="1">
        <f>'[1]Electricity and CHPs_IN'!J$22</f>
        <v>4.4940626042047224E-2</v>
      </c>
      <c r="O312" s="1">
        <f>'[1]Electricity and CHPs_IN'!K$22</f>
        <v>7.0337546742729662E-3</v>
      </c>
      <c r="P312" s="1">
        <f>'[1]Electricity and CHPs_IN'!L$22</f>
        <v>1.2045985899031648E-2</v>
      </c>
      <c r="Q312" s="1">
        <f>'[1]Electricity and CHPs_IN'!M$22</f>
        <v>1.250296599691262E-2</v>
      </c>
      <c r="S312" s="3"/>
    </row>
    <row r="313" spans="1:19">
      <c r="A313" s="5" t="s">
        <v>210</v>
      </c>
      <c r="B313" s="5" t="s">
        <v>211</v>
      </c>
      <c r="C313" s="5" t="s">
        <v>212</v>
      </c>
      <c r="D313" t="s">
        <v>518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1.0195427205000821E-5</v>
      </c>
      <c r="M313" s="1">
        <f>'[1]Electricity and CHPs_IN'!I$23</f>
        <v>2.337407181638491E-4</v>
      </c>
      <c r="N313" s="1">
        <f>'[1]Electricity and CHPs_IN'!J$23</f>
        <v>3.548768372442717E-2</v>
      </c>
      <c r="O313" s="1">
        <f>'[1]Electricity and CHPs_IN'!K$23</f>
        <v>7.401974484147901E-2</v>
      </c>
      <c r="P313" s="1">
        <f>'[1]Electricity and CHPs_IN'!L$23</f>
        <v>6.8958924593802803E-2</v>
      </c>
      <c r="Q313" s="1">
        <f>'[1]Electricity and CHPs_IN'!M$23</f>
        <v>6.7861148115356346E-2</v>
      </c>
      <c r="S313" s="3"/>
    </row>
    <row r="314" spans="1:19">
      <c r="A314" s="5" t="s">
        <v>210</v>
      </c>
      <c r="B314" s="5" t="s">
        <v>211</v>
      </c>
      <c r="C314" s="5" t="s">
        <v>212</v>
      </c>
      <c r="D314" t="s">
        <v>519</v>
      </c>
      <c r="E314" t="str">
        <f t="shared" si="293"/>
        <v>PJ/yr.</v>
      </c>
      <c r="F314" s="1">
        <f>IFERROR(F86/SUM(F86+F189),0)*'[1]Electricity and CHPs_IN'!B$24</f>
        <v>1.2798893301737113</v>
      </c>
      <c r="G314" s="1">
        <f>IFERROR(G86/SUM(G86+G189),0)*'[1]Electricity and CHPs_IN'!C$24</f>
        <v>1.7670615285135481E-4</v>
      </c>
      <c r="H314" s="1">
        <f>IFERROR(H86/SUM(H86+H189),0)*'[1]Electricity and CHPs_IN'!D$24</f>
        <v>9.2165013217008725E-4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>
      <c r="A315" s="5" t="s">
        <v>210</v>
      </c>
      <c r="B315" s="5" t="s">
        <v>211</v>
      </c>
      <c r="C315" s="5" t="s">
        <v>212</v>
      </c>
      <c r="D315" t="s">
        <v>520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>
      <c r="A316" s="5" t="s">
        <v>210</v>
      </c>
      <c r="B316" s="5" t="s">
        <v>211</v>
      </c>
      <c r="C316" s="5" t="s">
        <v>212</v>
      </c>
      <c r="D316" t="s">
        <v>521</v>
      </c>
      <c r="E316" t="str">
        <f t="shared" si="293"/>
        <v>PJ/yr.</v>
      </c>
      <c r="F316" s="1">
        <f>F88/SUM(F88,F241)*'[1]Electricity and CHPs_IN'!B$39</f>
        <v>0.8932837150710361</v>
      </c>
      <c r="G316" s="1">
        <f>G88/SUM(G88,G241)*'[1]Electricity and CHPs_IN'!C$39</f>
        <v>0.56488767397251327</v>
      </c>
      <c r="H316" s="1">
        <f>H88/SUM(H88,H241)*'[1]Electricity and CHPs_IN'!D$39</f>
        <v>6.898170296890839E-2</v>
      </c>
      <c r="I316" s="1">
        <f>I88/SUM(I88,I241)*'[1]Electricity and CHPs_IN'!E$39</f>
        <v>0.47803340239810582</v>
      </c>
      <c r="J316" s="1">
        <f>J88/SUM(J88,J241)*'[1]Electricity and CHPs_IN'!F$39</f>
        <v>0.2269650921208102</v>
      </c>
      <c r="K316" s="1">
        <f>K88/SUM(K88,K241)*'[1]Electricity and CHPs_IN'!G$39</f>
        <v>0.87326166062253918</v>
      </c>
      <c r="L316" s="1">
        <f>L88/SUM(L88,L241)*'[1]Electricity and CHPs_IN'!H$39</f>
        <v>0.91913158789601723</v>
      </c>
      <c r="M316" s="1">
        <f>M88/SUM(M88,M241)*'[1]Electricity and CHPs_IN'!I$39</f>
        <v>0.92472095763561146</v>
      </c>
      <c r="N316" s="1">
        <f>N88/SUM(N88,N241)*'[1]Electricity and CHPs_IN'!J$39</f>
        <v>0.92607073056683475</v>
      </c>
      <c r="O316" s="1">
        <f>O88/SUM(O88,O241)*'[1]Electricity and CHPs_IN'!K$39</f>
        <v>0.53592131832112277</v>
      </c>
      <c r="P316" s="1">
        <f>P88/SUM(P88,P241)*'[1]Electricity and CHPs_IN'!L$39</f>
        <v>0.92488792843714407</v>
      </c>
      <c r="Q316" s="1">
        <f>Q88/SUM(Q88,Q241)*'[1]Electricity and CHPs_IN'!M$39</f>
        <v>0.92522761319102242</v>
      </c>
      <c r="S316" s="3"/>
    </row>
    <row r="317" spans="1:19">
      <c r="A317" s="5" t="s">
        <v>210</v>
      </c>
      <c r="B317" s="5" t="s">
        <v>211</v>
      </c>
      <c r="C317" s="5" t="s">
        <v>212</v>
      </c>
      <c r="D317" t="s">
        <v>522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3.047036531107758E-3</v>
      </c>
      <c r="L317" s="1">
        <f>IFERROR(L89/SUM(L89,L242),0)*'[1]Electricity and CHPs_IN'!H$40</f>
        <v>0.35756231616256084</v>
      </c>
      <c r="M317" s="1">
        <f>IFERROR(M89/SUM(M89,M242),0)*'[1]Electricity and CHPs_IN'!I$40</f>
        <v>0.36031573168494563</v>
      </c>
      <c r="N317" s="1">
        <f>IFERROR(N89/SUM(N89,N242),0)*'[1]Electricity and CHPs_IN'!J$40</f>
        <v>0.36093151549861063</v>
      </c>
      <c r="O317" s="1">
        <f>IFERROR(O89/SUM(O89,O242),0)*'[1]Electricity and CHPs_IN'!K$40</f>
        <v>0.20966730774620204</v>
      </c>
      <c r="P317" s="1">
        <f>IFERROR(P89/SUM(P89,P242),0)*'[1]Electricity and CHPs_IN'!L$40</f>
        <v>0.36150338299296092</v>
      </c>
      <c r="Q317" s="1">
        <f>IFERROR(Q89/SUM(Q89,Q242),0)*'[1]Electricity and CHPs_IN'!M$40</f>
        <v>0.36163749972025577</v>
      </c>
      <c r="S317" s="3"/>
    </row>
    <row r="318" spans="1:19">
      <c r="A318" s="5" t="s">
        <v>210</v>
      </c>
      <c r="B318" s="5" t="s">
        <v>211</v>
      </c>
      <c r="C318" s="5" t="s">
        <v>212</v>
      </c>
      <c r="D318" t="s">
        <v>523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>
      <c r="A319" s="5" t="s">
        <v>210</v>
      </c>
      <c r="B319" s="5" t="s">
        <v>211</v>
      </c>
      <c r="C319" s="5" t="s">
        <v>212</v>
      </c>
      <c r="D319" t="s">
        <v>524</v>
      </c>
      <c r="E319" t="str">
        <f t="shared" si="293"/>
        <v>PJ/yr.</v>
      </c>
      <c r="F319" s="1">
        <f>F91/SUM(F91,F244)*'[1]Electricity and CHPs_IN'!B$48</f>
        <v>1.6064233423681309E-2</v>
      </c>
      <c r="G319" s="1">
        <f>G91/SUM(G91,G244)*'[1]Electricity and CHPs_IN'!C$48</f>
        <v>2.5650062520366336E-3</v>
      </c>
      <c r="H319" s="1">
        <f>H91/SUM(H91,H244)*'[1]Electricity and CHPs_IN'!D$48</f>
        <v>7.7513999959978363E-3</v>
      </c>
      <c r="I319" s="1">
        <f>IFERROR(I91/SUM(I91,I244)*'[1]Electricity and CHPs_IN'!E$48,0)</f>
        <v>3.6236874537629452E-3</v>
      </c>
      <c r="J319" s="1">
        <f>IFERROR(J91/SUM(J91,J244)*'[1]Electricity and CHPs_IN'!F$48,0)</f>
        <v>3.3892559837967505E-3</v>
      </c>
      <c r="K319" s="1">
        <f>IFERROR(K91/SUM(K91,K244)*'[1]Electricity and CHPs_IN'!G$48,0)</f>
        <v>2.3934360724049294E-3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7.3913760498916256E-4</v>
      </c>
      <c r="O319" s="1">
        <f>IFERROR(O91/SUM(O91,O244)*'[1]Electricity and CHPs_IN'!K$48,0)</f>
        <v>1.5196008740955586E-3</v>
      </c>
      <c r="P319" s="1">
        <f>IFERROR(P91/SUM(P91,P244)*'[1]Electricity and CHPs_IN'!L$48,0)</f>
        <v>1.8179328755166596E-3</v>
      </c>
      <c r="Q319" s="1">
        <f>IFERROR(Q91/SUM(Q91,Q244)*'[1]Electricity and CHPs_IN'!M$48,0)</f>
        <v>2.8821798948100823E-3</v>
      </c>
      <c r="S319" s="3"/>
    </row>
    <row r="320" spans="1:19">
      <c r="A320" s="5" t="s">
        <v>210</v>
      </c>
      <c r="B320" s="5" t="s">
        <v>211</v>
      </c>
      <c r="C320" s="5" t="s">
        <v>212</v>
      </c>
      <c r="D320" t="s">
        <v>525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8.93503984163073E-4</v>
      </c>
      <c r="O320" s="1">
        <f>IFERROR(O92/SUM(O92,O245),0)*'[1]Electricity and CHPs_IN'!K$49</f>
        <v>1.4662439853614369E-3</v>
      </c>
      <c r="P320" s="1">
        <f>IFERROR(P92/SUM(P92,P245),0)*'[1]Electricity and CHPs_IN'!L$49</f>
        <v>1.4619330462870839E-3</v>
      </c>
      <c r="Q320" s="1">
        <f>IFERROR(Q92/SUM(Q92,Q245),0)*'[1]Electricity and CHPs_IN'!M$49</f>
        <v>3.0752158057066616E-3</v>
      </c>
      <c r="S320" s="3"/>
    </row>
    <row r="321" spans="1:19">
      <c r="A321" s="5" t="s">
        <v>210</v>
      </c>
      <c r="B321" s="5" t="s">
        <v>211</v>
      </c>
      <c r="C321" s="5" t="s">
        <v>212</v>
      </c>
      <c r="D321" t="s">
        <v>526</v>
      </c>
      <c r="E321" t="str">
        <f t="shared" si="293"/>
        <v>PJ/yr.</v>
      </c>
      <c r="F321" s="1">
        <f>IFERROR(F93/SUM(F93,F246),0)*'[1]Electricity and CHPs_IN'!B$51</f>
        <v>3.1845329178456797E-2</v>
      </c>
      <c r="G321" s="1">
        <f>IFERROR(G93/SUM(G93,G246),0)*'[1]Electricity and CHPs_IN'!C$51</f>
        <v>3.1702249245859036E-2</v>
      </c>
      <c r="H321" s="1">
        <f>IFERROR(H93/SUM(H93,H246),0)*'[1]Electricity and CHPs_IN'!D$51</f>
        <v>0.12962237115999811</v>
      </c>
      <c r="I321" s="1">
        <f>IFERROR(I93/SUM(I93,I246),0)*'[1]Electricity and CHPs_IN'!E$51</f>
        <v>0.12862297456791136</v>
      </c>
      <c r="J321" s="1">
        <f>IFERROR(J93/SUM(J93,J246),0)*'[1]Electricity and CHPs_IN'!F$51</f>
        <v>0.12982965970596463</v>
      </c>
      <c r="K321" s="1">
        <f>IFERROR(K93/SUM(K93,K246),0)*'[1]Electricity and CHPs_IN'!G$51</f>
        <v>5.5309644955070007E-2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3.917393455176561E-4</v>
      </c>
      <c r="O321" s="1">
        <f>IFERROR(O93/SUM(O93,O246),0)*'[1]Electricity and CHPs_IN'!K$51</f>
        <v>2.034048985290094E-3</v>
      </c>
      <c r="P321" s="1">
        <f>IFERROR(P93/SUM(P93,P246),0)*'[1]Electricity and CHPs_IN'!L$51</f>
        <v>1.2688426721058916E-3</v>
      </c>
      <c r="Q321" s="1">
        <f>IFERROR(Q93/SUM(Q93,Q246),0)*'[1]Electricity and CHPs_IN'!M$51</f>
        <v>4.9589859711422671E-2</v>
      </c>
      <c r="S321" s="3"/>
    </row>
    <row r="322" spans="1:19">
      <c r="A322" s="5" t="s">
        <v>210</v>
      </c>
      <c r="B322" s="5" t="s">
        <v>211</v>
      </c>
      <c r="C322" s="5" t="s">
        <v>212</v>
      </c>
      <c r="D322" t="s">
        <v>527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1.868289366968765E-3</v>
      </c>
      <c r="O322" s="1">
        <f>IFERROR(O94/SUM(O94,O247),0)*'[1]Electricity and CHPs_IN'!K$52</f>
        <v>3.2993578735197667E-3</v>
      </c>
      <c r="P322" s="1">
        <f>IFERROR(P94/SUM(P94,P247),0)*'[1]Electricity and CHPs_IN'!L$52</f>
        <v>2.5231991067547642E-3</v>
      </c>
      <c r="Q322" s="1">
        <f>IFERROR(Q94/SUM(Q94,Q247),0)*'[1]Electricity and CHPs_IN'!M$52</f>
        <v>7.2404431816638776E-3</v>
      </c>
      <c r="S322" s="3"/>
    </row>
    <row r="323" spans="1:19">
      <c r="A323" s="5" t="s">
        <v>210</v>
      </c>
      <c r="B323" s="5" t="s">
        <v>211</v>
      </c>
      <c r="C323" s="5" t="s">
        <v>212</v>
      </c>
      <c r="D323" t="s">
        <v>528</v>
      </c>
      <c r="E323" t="str">
        <f t="shared" si="293"/>
        <v>PJ/yr.</v>
      </c>
      <c r="F323" s="1">
        <f>IFERROR(F95/SUM(F95,F248),0)*'[1]Electricity and CHPs_IN'!B$54</f>
        <v>1.0647004625199048</v>
      </c>
      <c r="G323" s="1">
        <f>IFERROR(G95/SUM(G95,G248),0)*'[1]Electricity and CHPs_IN'!C$54</f>
        <v>1.2550054054166606</v>
      </c>
      <c r="H323" s="1">
        <f>IFERROR(H95/SUM(H95,H248),0)*'[1]Electricity and CHPs_IN'!D$54</f>
        <v>1.2992201858064647</v>
      </c>
      <c r="I323" s="1">
        <f>IFERROR(I95/SUM(I95,I248),0)*'[1]Electricity and CHPs_IN'!E$54</f>
        <v>1.3802273312229749</v>
      </c>
      <c r="J323" s="1">
        <f>IFERROR(J95/SUM(J95,J248),0)*'[1]Electricity and CHPs_IN'!F$54</f>
        <v>1.7993940510606989</v>
      </c>
      <c r="K323" s="1">
        <f>IFERROR(K95/SUM(K95,K248),0)*'[1]Electricity and CHPs_IN'!G$54</f>
        <v>1.9201235347012924</v>
      </c>
      <c r="L323" s="1">
        <f>IFERROR(L95/SUM(L95,L248),0)*'[1]Electricity and CHPs_IN'!H$54</f>
        <v>4.2778488195105835</v>
      </c>
      <c r="M323" s="1">
        <f>IFERROR(M95/SUM(M95,M248),0)*'[1]Electricity and CHPs_IN'!I$54</f>
        <v>4.5102341583101397</v>
      </c>
      <c r="N323" s="1">
        <f>IFERROR(N95/SUM(N95,N248),0)*'[1]Electricity and CHPs_IN'!J$54</f>
        <v>5.6749939559429423</v>
      </c>
      <c r="O323" s="1">
        <f>IFERROR(O95/SUM(O95,O248),0)*'[1]Electricity and CHPs_IN'!K$54</f>
        <v>7.0525605262693514</v>
      </c>
      <c r="P323" s="1">
        <f>IFERROR(P95/SUM(P95,P248),0)*'[1]Electricity and CHPs_IN'!L$54</f>
        <v>7.5885238840011624</v>
      </c>
      <c r="Q323" s="1">
        <f>IFERROR(Q95/SUM(Q95,Q248),0)*'[1]Electricity and CHPs_IN'!M$54</f>
        <v>7.5885609633333404</v>
      </c>
      <c r="S323" s="3"/>
    </row>
    <row r="324" spans="1:19">
      <c r="A324" s="5" t="s">
        <v>210</v>
      </c>
      <c r="B324" s="5" t="s">
        <v>211</v>
      </c>
      <c r="C324" s="5" t="s">
        <v>212</v>
      </c>
      <c r="D324" t="s">
        <v>529</v>
      </c>
      <c r="E324" t="str">
        <f t="shared" si="293"/>
        <v>PJ/yr.</v>
      </c>
      <c r="F324" s="1">
        <f>IFERROR(F96/SUM(F96,F249),0)*'[1]Electricity and CHPs_IN'!B$55</f>
        <v>0.76440191793963863</v>
      </c>
      <c r="G324" s="1">
        <f>IFERROR(G96/SUM(G96,G249),0)*'[1]Electricity and CHPs_IN'!C$55</f>
        <v>0.79072533950410151</v>
      </c>
      <c r="H324" s="1">
        <f>IFERROR(H96/SUM(H96,H249),0)*'[1]Electricity and CHPs_IN'!D$55</f>
        <v>1.5079415433807359</v>
      </c>
      <c r="I324" s="1">
        <f>IFERROR(I96/SUM(I96,I249),0)*'[1]Electricity and CHPs_IN'!E$55</f>
        <v>1.5875336937891302</v>
      </c>
      <c r="J324" s="1">
        <f>IFERROR(J96/SUM(J96,J249),0)*'[1]Electricity and CHPs_IN'!F$55</f>
        <v>1.4815958585297244</v>
      </c>
      <c r="K324" s="1">
        <f>IFERROR(K96/SUM(K96,K249),0)*'[1]Electricity and CHPs_IN'!G$55</f>
        <v>0.87138221604084476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9.9466523173390013E-4</v>
      </c>
      <c r="O324" s="1">
        <f>IFERROR(O96/SUM(O96,O249),0)*'[1]Electricity and CHPs_IN'!K$55</f>
        <v>8.9703206818877079E-4</v>
      </c>
      <c r="P324" s="1">
        <f>IFERROR(P96/SUM(P96,P249),0)*'[1]Electricity and CHPs_IN'!L$55</f>
        <v>7.093052964024291E-4</v>
      </c>
      <c r="Q324" s="1">
        <f>IFERROR(Q96/SUM(Q96,Q249),0)*'[1]Electricity and CHPs_IN'!M$55</f>
        <v>1.8478406860110309E-3</v>
      </c>
      <c r="S324" s="3"/>
    </row>
    <row r="325" spans="1:19">
      <c r="A325" s="5" t="s">
        <v>210</v>
      </c>
      <c r="B325" s="5" t="s">
        <v>211</v>
      </c>
      <c r="C325" s="5" t="s">
        <v>212</v>
      </c>
      <c r="D325" t="s">
        <v>530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5.8255220470067738E-4</v>
      </c>
      <c r="O325" s="1">
        <f>IFERROR(O97/SUM(O97,O250),0)*'[1]Electricity and CHPs_IN'!K$58</f>
        <v>7.6757670259452624E-4</v>
      </c>
      <c r="P325" s="1">
        <f>IFERROR(P97/SUM(P97,P250),0)*'[1]Electricity and CHPs_IN'!L$58</f>
        <v>5.8071611370744776E-4</v>
      </c>
      <c r="Q325" s="1">
        <f>IFERROR(Q97/SUM(Q97,Q250),0)*'[1]Electricity and CHPs_IN'!M$58</f>
        <v>1.594995654551972E-3</v>
      </c>
      <c r="S325" s="3"/>
    </row>
    <row r="326" spans="1:19">
      <c r="A326" s="5" t="s">
        <v>210</v>
      </c>
      <c r="B326" s="5" t="s">
        <v>211</v>
      </c>
      <c r="C326" s="5" t="s">
        <v>212</v>
      </c>
      <c r="D326" t="s">
        <v>531</v>
      </c>
      <c r="E326" t="str">
        <f t="shared" si="293"/>
        <v>PJ/yr.</v>
      </c>
      <c r="F326" s="1">
        <f>F310-F342</f>
        <v>2.9088413013264875</v>
      </c>
      <c r="G326" s="1">
        <f t="shared" ref="G326:K326" si="309">G310-G342</f>
        <v>1.3288032608935914</v>
      </c>
      <c r="H326" s="1">
        <f t="shared" si="309"/>
        <v>1.5992869781239207</v>
      </c>
      <c r="I326" s="1">
        <f t="shared" si="309"/>
        <v>2.1531910599718849</v>
      </c>
      <c r="J326" s="1">
        <f t="shared" si="309"/>
        <v>1.7952773744693022</v>
      </c>
      <c r="K326" s="1">
        <f t="shared" si="309"/>
        <v>1.6470979219022372</v>
      </c>
      <c r="L326" s="1">
        <f t="shared" ref="L326:O326" si="310">L310-L342</f>
        <v>1.0021204634695398</v>
      </c>
      <c r="M326" s="1">
        <f t="shared" si="310"/>
        <v>0.57894472939251962</v>
      </c>
      <c r="N326" s="1">
        <f t="shared" si="310"/>
        <v>3.9275506016664963E-3</v>
      </c>
      <c r="O326" s="1">
        <f t="shared" si="310"/>
        <v>5.6865145706535003E-3</v>
      </c>
      <c r="P326" s="1">
        <f>P310-P342</f>
        <v>4.5974248649898186E-3</v>
      </c>
      <c r="Q326" s="1">
        <f>Q310-Q342</f>
        <v>3.5238816043829502E-2</v>
      </c>
      <c r="S326" s="3"/>
    </row>
    <row r="327" spans="1:19">
      <c r="A327" s="5" t="s">
        <v>210</v>
      </c>
      <c r="B327" s="5" t="s">
        <v>211</v>
      </c>
      <c r="C327" s="5" t="s">
        <v>212</v>
      </c>
      <c r="D327" t="s">
        <v>532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9.4583049226681273E-6</v>
      </c>
      <c r="L327" s="1">
        <f t="shared" ref="L327:O327" si="312">IFERROR(L99/L83,0)*L311</f>
        <v>7.5303822807725424E-6</v>
      </c>
      <c r="M327" s="1">
        <f t="shared" si="312"/>
        <v>8.9722480210102252E-5</v>
      </c>
      <c r="N327" s="1">
        <f t="shared" si="312"/>
        <v>5.6893120014818462E-6</v>
      </c>
      <c r="O327" s="1">
        <f t="shared" si="312"/>
        <v>9.1802009259335265E-6</v>
      </c>
      <c r="P327" s="1">
        <f t="shared" ref="P327:Q341" si="313">IFERROR(P99/P83,0)*P311</f>
        <v>4.7517895579219396E-6</v>
      </c>
      <c r="Q327" s="1">
        <f t="shared" si="313"/>
        <v>5.7838372525184234E-5</v>
      </c>
      <c r="S327" s="3"/>
    </row>
    <row r="328" spans="1:19">
      <c r="A328" s="5" t="s">
        <v>210</v>
      </c>
      <c r="B328" s="5" t="s">
        <v>211</v>
      </c>
      <c r="C328" s="5" t="s">
        <v>212</v>
      </c>
      <c r="D328" t="s">
        <v>533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7.3314862725468455E-6</v>
      </c>
      <c r="L328" s="1">
        <f t="shared" ref="L328:O328" si="315">IFERROR(L100/L84,0)*L312</f>
        <v>0</v>
      </c>
      <c r="M328" s="1">
        <f t="shared" si="315"/>
        <v>3.4333691979181569E-2</v>
      </c>
      <c r="N328" s="1">
        <f t="shared" si="315"/>
        <v>1.2837850146607622E-4</v>
      </c>
      <c r="O328" s="1">
        <f t="shared" si="315"/>
        <v>4.7730978747095678E-5</v>
      </c>
      <c r="P328" s="1">
        <f t="shared" si="313"/>
        <v>4.0212936455383826E-5</v>
      </c>
      <c r="Q328" s="1">
        <f t="shared" si="313"/>
        <v>3.068565851905953E-4</v>
      </c>
      <c r="S328" s="3"/>
    </row>
    <row r="329" spans="1:19">
      <c r="A329" s="5" t="s">
        <v>210</v>
      </c>
      <c r="B329" s="5" t="s">
        <v>211</v>
      </c>
      <c r="C329" s="5" t="s">
        <v>212</v>
      </c>
      <c r="D329" t="s">
        <v>534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8.002613498770849E-6</v>
      </c>
      <c r="M329" s="1">
        <f t="shared" si="317"/>
        <v>9.9027255457949105E-5</v>
      </c>
      <c r="N329" s="1">
        <f t="shared" si="317"/>
        <v>1.0137499314721159E-4</v>
      </c>
      <c r="O329" s="1">
        <f t="shared" si="317"/>
        <v>5.0229714164138186E-4</v>
      </c>
      <c r="P329" s="1">
        <f t="shared" si="313"/>
        <v>2.3020455743229875E-4</v>
      </c>
      <c r="Q329" s="1">
        <f t="shared" si="313"/>
        <v>1.6654960257376937E-3</v>
      </c>
      <c r="S329" s="3"/>
    </row>
    <row r="330" spans="1:19">
      <c r="A330" s="5" t="s">
        <v>210</v>
      </c>
      <c r="B330" s="5" t="s">
        <v>211</v>
      </c>
      <c r="C330" s="5" t="s">
        <v>212</v>
      </c>
      <c r="D330" t="s">
        <v>535</v>
      </c>
      <c r="E330" t="str">
        <f t="shared" si="293"/>
        <v>PJ/yr.</v>
      </c>
      <c r="F330" s="1">
        <f t="shared" ref="F330:K330" si="318">IFERROR(F102/F86,0)*F314</f>
        <v>1.2470320688584258</v>
      </c>
      <c r="G330" s="1">
        <f t="shared" si="318"/>
        <v>1.6891948771188164E-4</v>
      </c>
      <c r="H330" s="1">
        <f t="shared" si="318"/>
        <v>8.5935576762103023E-4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>
      <c r="A331" s="5" t="s">
        <v>210</v>
      </c>
      <c r="B331" s="5" t="s">
        <v>211</v>
      </c>
      <c r="C331" s="5" t="s">
        <v>212</v>
      </c>
      <c r="D331" t="s">
        <v>536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>
      <c r="A332" s="5" t="s">
        <v>210</v>
      </c>
      <c r="B332" s="5" t="s">
        <v>211</v>
      </c>
      <c r="C332" s="5" t="s">
        <v>212</v>
      </c>
      <c r="D332" t="s">
        <v>537</v>
      </c>
      <c r="E332" t="str">
        <f t="shared" si="293"/>
        <v>PJ/yr.</v>
      </c>
      <c r="F332" s="1">
        <f t="shared" ref="F332:K332" si="322">IFERROR(F104/F88,0)*F316</f>
        <v>0.87035137571729326</v>
      </c>
      <c r="G332" s="1">
        <f t="shared" si="322"/>
        <v>0.5399955517251348</v>
      </c>
      <c r="H332" s="1">
        <f t="shared" si="322"/>
        <v>6.43192272615139E-2</v>
      </c>
      <c r="I332" s="1">
        <f t="shared" si="322"/>
        <v>0.46832778463010488</v>
      </c>
      <c r="J332" s="1">
        <f t="shared" si="322"/>
        <v>0.22123452543136138</v>
      </c>
      <c r="K332" s="1">
        <f t="shared" si="322"/>
        <v>0.79668637937792031</v>
      </c>
      <c r="L332" s="1">
        <f t="shared" ref="L332:O332" si="323">IFERROR(L104/L88,0)*L316</f>
        <v>0.72144645874530178</v>
      </c>
      <c r="M332" s="1">
        <f t="shared" si="323"/>
        <v>0.39176990307230031</v>
      </c>
      <c r="N332" s="1">
        <f t="shared" si="323"/>
        <v>2.6454365039447598E-3</v>
      </c>
      <c r="O332" s="1">
        <f t="shared" si="323"/>
        <v>3.6367559347021063E-3</v>
      </c>
      <c r="P332" s="1">
        <f t="shared" si="313"/>
        <v>3.0875396838697757E-3</v>
      </c>
      <c r="Q332" s="1">
        <f t="shared" si="313"/>
        <v>2.2707586822034821E-2</v>
      </c>
      <c r="S332" s="3"/>
    </row>
    <row r="333" spans="1:19">
      <c r="A333" s="5" t="s">
        <v>210</v>
      </c>
      <c r="B333" s="5" t="s">
        <v>211</v>
      </c>
      <c r="C333" s="5" t="s">
        <v>212</v>
      </c>
      <c r="D333" t="s">
        <v>538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2.7798455048054374E-3</v>
      </c>
      <c r="L333" s="1">
        <f t="shared" ref="L333:O333" si="325">IFERROR(L105/L89,0)*L317</f>
        <v>0.28065847172845848</v>
      </c>
      <c r="M333" s="1">
        <f t="shared" si="325"/>
        <v>0.15265238460536859</v>
      </c>
      <c r="N333" s="1">
        <f t="shared" si="325"/>
        <v>1.0310458748001713E-3</v>
      </c>
      <c r="O333" s="1">
        <f t="shared" si="325"/>
        <v>1.4227999515819061E-3</v>
      </c>
      <c r="P333" s="1">
        <f t="shared" si="313"/>
        <v>1.2068013934725926E-3</v>
      </c>
      <c r="Q333" s="1">
        <f t="shared" si="313"/>
        <v>8.8755618681538844E-3</v>
      </c>
      <c r="S333" s="3"/>
    </row>
    <row r="334" spans="1:19">
      <c r="A334" s="5" t="s">
        <v>210</v>
      </c>
      <c r="B334" s="5" t="s">
        <v>211</v>
      </c>
      <c r="C334" s="5" t="s">
        <v>212</v>
      </c>
      <c r="D334" t="s">
        <v>539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>
      <c r="A335" s="5" t="s">
        <v>210</v>
      </c>
      <c r="B335" s="5" t="s">
        <v>211</v>
      </c>
      <c r="C335" s="5" t="s">
        <v>212</v>
      </c>
      <c r="D335" t="s">
        <v>540</v>
      </c>
      <c r="E335" t="str">
        <f t="shared" si="293"/>
        <v>PJ/yr.</v>
      </c>
      <c r="F335" s="1">
        <f t="shared" ref="F335:K335" si="328">IFERROR(F107/F91,0)*F319</f>
        <v>1.5651833145791653E-2</v>
      </c>
      <c r="G335" s="1">
        <f t="shared" si="328"/>
        <v>2.4519776763872866E-3</v>
      </c>
      <c r="H335" s="1">
        <f t="shared" si="328"/>
        <v>7.2274826001642338E-3</v>
      </c>
      <c r="I335" s="1">
        <f t="shared" si="328"/>
        <v>3.5501149269050129E-3</v>
      </c>
      <c r="J335" s="1">
        <f t="shared" si="328"/>
        <v>3.3036817782602333E-3</v>
      </c>
      <c r="K335" s="1">
        <f t="shared" si="328"/>
        <v>2.1835584965878862E-3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2.1114387239944253E-6</v>
      </c>
      <c r="O335" s="1">
        <f t="shared" si="329"/>
        <v>1.0311994146002868E-5</v>
      </c>
      <c r="P335" s="1">
        <f t="shared" si="313"/>
        <v>6.0687784143250447E-6</v>
      </c>
      <c r="Q335" s="1">
        <f t="shared" si="313"/>
        <v>7.0736486098162612E-5</v>
      </c>
      <c r="S335" s="3"/>
    </row>
    <row r="336" spans="1:19">
      <c r="A336" s="5" t="s">
        <v>210</v>
      </c>
      <c r="B336" s="5" t="s">
        <v>211</v>
      </c>
      <c r="C336" s="5" t="s">
        <v>212</v>
      </c>
      <c r="D336" t="s">
        <v>541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2.5524055324351251E-6</v>
      </c>
      <c r="O336" s="1">
        <f t="shared" si="331"/>
        <v>9.9499149095040896E-6</v>
      </c>
      <c r="P336" s="1">
        <f t="shared" si="313"/>
        <v>4.8803494529323274E-6</v>
      </c>
      <c r="Q336" s="1">
        <f t="shared" si="313"/>
        <v>7.547410919107597E-5</v>
      </c>
      <c r="S336" s="3"/>
    </row>
    <row r="337" spans="1:19">
      <c r="A337" s="5" t="s">
        <v>210</v>
      </c>
      <c r="B337" s="5" t="s">
        <v>211</v>
      </c>
      <c r="C337" s="5" t="s">
        <v>212</v>
      </c>
      <c r="D337" t="s">
        <v>542</v>
      </c>
      <c r="E337" t="str">
        <f t="shared" si="293"/>
        <v>PJ/yr.</v>
      </c>
      <c r="F337" s="1">
        <f t="shared" ref="F337:K337" si="332">IFERROR(F109/F93,0)*F321</f>
        <v>3.1027797320178213E-2</v>
      </c>
      <c r="G337" s="1">
        <f t="shared" si="332"/>
        <v>3.0305270164698941E-2</v>
      </c>
      <c r="H337" s="1">
        <f t="shared" si="332"/>
        <v>0.12086119057649233</v>
      </c>
      <c r="I337" s="1">
        <f t="shared" si="332"/>
        <v>0.12601151390203136</v>
      </c>
      <c r="J337" s="1">
        <f t="shared" si="332"/>
        <v>0.12655163348500967</v>
      </c>
      <c r="K337" s="1">
        <f t="shared" si="332"/>
        <v>5.0459607665038091E-2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1.1190522823559473E-6</v>
      </c>
      <c r="O337" s="1">
        <f t="shared" si="333"/>
        <v>1.380303314281677E-5</v>
      </c>
      <c r="P337" s="1">
        <f t="shared" si="313"/>
        <v>4.2357587143927244E-6</v>
      </c>
      <c r="Q337" s="1">
        <f t="shared" si="313"/>
        <v>1.2170692150074967E-3</v>
      </c>
      <c r="S337" s="3"/>
    </row>
    <row r="338" spans="1:19">
      <c r="A338" s="5" t="s">
        <v>210</v>
      </c>
      <c r="B338" s="5" t="s">
        <v>211</v>
      </c>
      <c r="C338" s="5" t="s">
        <v>212</v>
      </c>
      <c r="D338" t="s">
        <v>543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5.3370015142210249E-6</v>
      </c>
      <c r="O338" s="1">
        <f t="shared" si="335"/>
        <v>2.2389404782064436E-5</v>
      </c>
      <c r="P338" s="1">
        <f t="shared" si="313"/>
        <v>8.4231582366677608E-6</v>
      </c>
      <c r="Q338" s="1">
        <f t="shared" si="313"/>
        <v>1.7770004897562193E-4</v>
      </c>
      <c r="S338" s="3"/>
    </row>
    <row r="339" spans="1:19">
      <c r="A339" s="5" t="s">
        <v>210</v>
      </c>
      <c r="B339" s="5" t="s">
        <v>211</v>
      </c>
      <c r="C339" s="5" t="s">
        <v>212</v>
      </c>
      <c r="D339" t="s">
        <v>544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>
      <c r="A340" s="5" t="s">
        <v>210</v>
      </c>
      <c r="B340" s="5" t="s">
        <v>211</v>
      </c>
      <c r="C340" s="5" t="s">
        <v>212</v>
      </c>
      <c r="D340" t="s">
        <v>545</v>
      </c>
      <c r="E340" t="str">
        <f t="shared" si="293"/>
        <v>PJ/yr.</v>
      </c>
      <c r="F340" s="1">
        <f t="shared" ref="F340:K340" si="338">IFERROR(F112/F96,0)*F324</f>
        <v>0.74477822628479906</v>
      </c>
      <c r="G340" s="1">
        <f t="shared" si="338"/>
        <v>0.75588154183965872</v>
      </c>
      <c r="H340" s="1">
        <f t="shared" si="338"/>
        <v>1.4060197219181294</v>
      </c>
      <c r="I340" s="1">
        <f t="shared" si="338"/>
        <v>1.5553016465128437</v>
      </c>
      <c r="J340" s="1">
        <f t="shared" si="338"/>
        <v>1.4441875337746715</v>
      </c>
      <c r="K340" s="1">
        <f t="shared" si="338"/>
        <v>0.79497174106669033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2.8413852488599217E-6</v>
      </c>
      <c r="O340" s="1">
        <f t="shared" si="339"/>
        <v>6.0872493518700383E-6</v>
      </c>
      <c r="P340" s="1">
        <f t="shared" si="313"/>
        <v>2.3678633738058166E-6</v>
      </c>
      <c r="Q340" s="1">
        <f t="shared" si="313"/>
        <v>4.5351005755402821E-5</v>
      </c>
      <c r="S340" s="3"/>
    </row>
    <row r="341" spans="1:19">
      <c r="A341" s="5" t="s">
        <v>210</v>
      </c>
      <c r="B341" s="5" t="s">
        <v>211</v>
      </c>
      <c r="C341" s="5" t="s">
        <v>212</v>
      </c>
      <c r="D341" t="s">
        <v>546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1.664133005073348E-6</v>
      </c>
      <c r="O341" s="1">
        <f t="shared" si="341"/>
        <v>5.2087667220340679E-6</v>
      </c>
      <c r="P341" s="1">
        <f t="shared" si="313"/>
        <v>1.9385960082365067E-6</v>
      </c>
      <c r="Q341" s="1">
        <f t="shared" si="313"/>
        <v>3.9145505160176655E-5</v>
      </c>
      <c r="S341" s="3"/>
    </row>
    <row r="342" spans="1:19">
      <c r="A342" s="5" t="s">
        <v>210</v>
      </c>
      <c r="B342" s="5" t="s">
        <v>211</v>
      </c>
      <c r="C342" s="5" t="s">
        <v>212</v>
      </c>
      <c r="D342" t="s">
        <v>547</v>
      </c>
      <c r="E342" t="str">
        <f t="shared" si="293"/>
        <v>PJ/yr.</v>
      </c>
      <c r="F342" s="1">
        <f>SUM(F343:F357)</f>
        <v>1.1413436869799409</v>
      </c>
      <c r="G342" s="1">
        <f t="shared" ref="G342:K342" si="342">SUM(G343:G357)</f>
        <v>1.316259119650431</v>
      </c>
      <c r="H342" s="1">
        <f t="shared" si="342"/>
        <v>1.4151518753203542</v>
      </c>
      <c r="I342" s="1">
        <f t="shared" si="342"/>
        <v>1.4248500294600002</v>
      </c>
      <c r="J342" s="1">
        <f t="shared" si="342"/>
        <v>1.8458965429316923</v>
      </c>
      <c r="K342" s="1">
        <f t="shared" si="342"/>
        <v>2.0784380106002973</v>
      </c>
      <c r="L342" s="1">
        <f t="shared" ref="L342:O342" si="343">SUM(L343:L357)</f>
        <v>4.5524459139391986</v>
      </c>
      <c r="M342" s="1">
        <f t="shared" si="343"/>
        <v>5.2978117686470707</v>
      </c>
      <c r="N342" s="1">
        <f t="shared" si="343"/>
        <v>7.0459584693163624</v>
      </c>
      <c r="O342" s="1">
        <f t="shared" si="343"/>
        <v>7.8848528148063961</v>
      </c>
      <c r="P342" s="1">
        <f>SUM(P343:P357)</f>
        <v>8.9611080324577213</v>
      </c>
      <c r="Q342" s="1">
        <f>SUM(Q343:Q357)</f>
        <v>8.9891385515351843</v>
      </c>
      <c r="S342" s="3"/>
    </row>
    <row r="343" spans="1:19">
      <c r="A343" s="5" t="s">
        <v>210</v>
      </c>
      <c r="B343" s="5" t="s">
        <v>211</v>
      </c>
      <c r="C343" s="5" t="s">
        <v>212</v>
      </c>
      <c r="D343" t="s">
        <v>548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9.0910598988301059E-7</v>
      </c>
      <c r="L343" s="1">
        <f t="shared" ref="L343:O343" si="345">L311-L327</f>
        <v>2.0634165927125686E-6</v>
      </c>
      <c r="M343" s="1">
        <f t="shared" si="345"/>
        <v>1.2205554860395992E-4</v>
      </c>
      <c r="N343" s="1">
        <f t="shared" si="345"/>
        <v>1.9859310930917633E-3</v>
      </c>
      <c r="O343" s="1">
        <f t="shared" si="345"/>
        <v>1.3436368346451144E-3</v>
      </c>
      <c r="P343" s="1">
        <f t="shared" ref="P343:Q357" si="346">P311-P327</f>
        <v>1.4186704982772564E-3</v>
      </c>
      <c r="Q343" s="1">
        <f t="shared" si="346"/>
        <v>2.2988039154347756E-3</v>
      </c>
      <c r="S343" s="3"/>
    </row>
    <row r="344" spans="1:19">
      <c r="A344" s="5" t="s">
        <v>210</v>
      </c>
      <c r="B344" s="5" t="s">
        <v>211</v>
      </c>
      <c r="C344" s="5" t="s">
        <v>212</v>
      </c>
      <c r="D344" t="s">
        <v>549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7.0468209046037283E-7</v>
      </c>
      <c r="L344" s="1">
        <f t="shared" ref="L344:O344" si="348">L312-L328</f>
        <v>3.8646134981762954E-6</v>
      </c>
      <c r="M344" s="1">
        <f t="shared" si="348"/>
        <v>4.6706439682733428E-2</v>
      </c>
      <c r="N344" s="1">
        <f t="shared" si="348"/>
        <v>4.4812247540581149E-2</v>
      </c>
      <c r="O344" s="1">
        <f t="shared" si="348"/>
        <v>6.9860236955258705E-3</v>
      </c>
      <c r="P344" s="1">
        <f t="shared" si="346"/>
        <v>1.2005772962576265E-2</v>
      </c>
      <c r="Q344" s="1">
        <f t="shared" si="346"/>
        <v>1.2196109411722025E-2</v>
      </c>
      <c r="S344" s="3"/>
    </row>
    <row r="345" spans="1:19">
      <c r="A345" s="5" t="s">
        <v>210</v>
      </c>
      <c r="B345" s="5" t="s">
        <v>211</v>
      </c>
      <c r="C345" s="5" t="s">
        <v>212</v>
      </c>
      <c r="D345" t="s">
        <v>550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2.1928137062299719E-6</v>
      </c>
      <c r="M345" s="1">
        <f t="shared" si="350"/>
        <v>1.347134627059E-4</v>
      </c>
      <c r="N345" s="1">
        <f t="shared" si="350"/>
        <v>3.5386308731279958E-2</v>
      </c>
      <c r="O345" s="1">
        <f t="shared" si="350"/>
        <v>7.3517447699837632E-2</v>
      </c>
      <c r="P345" s="1">
        <f t="shared" si="346"/>
        <v>6.8728720036370511E-2</v>
      </c>
      <c r="Q345" s="1">
        <f t="shared" si="346"/>
        <v>6.6195652089618653E-2</v>
      </c>
      <c r="S345" s="3"/>
    </row>
    <row r="346" spans="1:19">
      <c r="A346" s="5" t="s">
        <v>210</v>
      </c>
      <c r="B346" s="5" t="s">
        <v>211</v>
      </c>
      <c r="C346" s="5" t="s">
        <v>212</v>
      </c>
      <c r="D346" t="s">
        <v>551</v>
      </c>
      <c r="E346" t="str">
        <f t="shared" si="293"/>
        <v>PJ/yr.</v>
      </c>
      <c r="F346" s="1">
        <f t="shared" ref="F346:K346" si="351">F314-F330</f>
        <v>3.2857261315285546E-2</v>
      </c>
      <c r="G346" s="1">
        <f t="shared" si="351"/>
        <v>7.7866651394731723E-6</v>
      </c>
      <c r="H346" s="1">
        <f t="shared" si="351"/>
        <v>6.2294364549057022E-5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>
      <c r="A347" s="5" t="s">
        <v>210</v>
      </c>
      <c r="B347" s="5" t="s">
        <v>211</v>
      </c>
      <c r="C347" s="5" t="s">
        <v>212</v>
      </c>
      <c r="D347" t="s">
        <v>552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>
      <c r="A348" s="5" t="s">
        <v>210</v>
      </c>
      <c r="B348" s="5" t="s">
        <v>211</v>
      </c>
      <c r="C348" s="5" t="s">
        <v>212</v>
      </c>
      <c r="D348" t="s">
        <v>553</v>
      </c>
      <c r="E348" t="str">
        <f t="shared" si="293"/>
        <v>PJ/yr.</v>
      </c>
      <c r="F348" s="1">
        <f t="shared" ref="F348:K348" si="355">F316-F332</f>
        <v>2.2932339353742837E-2</v>
      </c>
      <c r="G348" s="1">
        <f t="shared" si="355"/>
        <v>2.4892122247378468E-2</v>
      </c>
      <c r="H348" s="1">
        <f t="shared" si="355"/>
        <v>4.6624757073944895E-3</v>
      </c>
      <c r="I348" s="1">
        <f t="shared" si="355"/>
        <v>9.7056177680009403E-3</v>
      </c>
      <c r="J348" s="1">
        <f t="shared" si="355"/>
        <v>5.7305666894488239E-3</v>
      </c>
      <c r="K348" s="1">
        <f t="shared" si="355"/>
        <v>7.6575281244618876E-2</v>
      </c>
      <c r="L348" s="1">
        <f t="shared" ref="L348:O348" si="356">L316-L332</f>
        <v>0.19768512915071546</v>
      </c>
      <c r="M348" s="1">
        <f t="shared" si="356"/>
        <v>0.53295105456331116</v>
      </c>
      <c r="N348" s="1">
        <f t="shared" si="356"/>
        <v>0.92342529406288998</v>
      </c>
      <c r="O348" s="1">
        <f t="shared" si="356"/>
        <v>0.53228456238642063</v>
      </c>
      <c r="P348" s="1">
        <f t="shared" si="346"/>
        <v>0.9218003887532743</v>
      </c>
      <c r="Q348" s="1">
        <f t="shared" si="346"/>
        <v>0.90252002636898765</v>
      </c>
      <c r="S348" s="3"/>
    </row>
    <row r="349" spans="1:19">
      <c r="A349" s="5" t="s">
        <v>210</v>
      </c>
      <c r="B349" s="5" t="s">
        <v>211</v>
      </c>
      <c r="C349" s="5" t="s">
        <v>212</v>
      </c>
      <c r="D349" t="s">
        <v>554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2.6719102630232052E-4</v>
      </c>
      <c r="L349" s="1">
        <f t="shared" ref="L349:O349" si="358">L317-L333</f>
        <v>7.6903844434102364E-2</v>
      </c>
      <c r="M349" s="1">
        <f t="shared" si="358"/>
        <v>0.20766334707957704</v>
      </c>
      <c r="N349" s="1">
        <f t="shared" si="358"/>
        <v>0.35990046962381045</v>
      </c>
      <c r="O349" s="1">
        <f t="shared" si="358"/>
        <v>0.20824450779462014</v>
      </c>
      <c r="P349" s="1">
        <f t="shared" si="346"/>
        <v>0.36029658159948835</v>
      </c>
      <c r="Q349" s="1">
        <f t="shared" si="346"/>
        <v>0.35276193785210191</v>
      </c>
      <c r="S349" s="3"/>
    </row>
    <row r="350" spans="1:19">
      <c r="A350" s="5" t="s">
        <v>210</v>
      </c>
      <c r="B350" s="5" t="s">
        <v>211</v>
      </c>
      <c r="C350" s="5" t="s">
        <v>212</v>
      </c>
      <c r="D350" t="s">
        <v>555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>
      <c r="A351" s="5" t="s">
        <v>210</v>
      </c>
      <c r="B351" s="5" t="s">
        <v>211</v>
      </c>
      <c r="C351" s="5" t="s">
        <v>212</v>
      </c>
      <c r="D351" t="s">
        <v>556</v>
      </c>
      <c r="E351" t="str">
        <f t="shared" si="293"/>
        <v>PJ/yr.</v>
      </c>
      <c r="F351" s="1">
        <f t="shared" ref="F351:K351" si="361">F319-F335</f>
        <v>4.12400277889656E-4</v>
      </c>
      <c r="G351" s="1">
        <f t="shared" si="361"/>
        <v>1.1302857564934703E-4</v>
      </c>
      <c r="H351" s="1">
        <f t="shared" si="361"/>
        <v>5.2391739583360249E-4</v>
      </c>
      <c r="I351" s="1">
        <f t="shared" si="361"/>
        <v>7.3572526857932329E-5</v>
      </c>
      <c r="J351" s="1">
        <f t="shared" si="361"/>
        <v>8.5574205536517213E-5</v>
      </c>
      <c r="K351" s="1">
        <f t="shared" si="361"/>
        <v>2.0987757581704316E-4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7.3702616626516808E-4</v>
      </c>
      <c r="O351" s="1">
        <f t="shared" si="362"/>
        <v>1.5092888799495556E-3</v>
      </c>
      <c r="P351" s="1">
        <f t="shared" si="346"/>
        <v>1.8118640971023345E-3</v>
      </c>
      <c r="Q351" s="1">
        <f t="shared" si="346"/>
        <v>2.8114434087119196E-3</v>
      </c>
      <c r="S351" s="3"/>
    </row>
    <row r="352" spans="1:19">
      <c r="A352" s="5" t="s">
        <v>210</v>
      </c>
      <c r="B352" s="5" t="s">
        <v>211</v>
      </c>
      <c r="C352" s="5" t="s">
        <v>212</v>
      </c>
      <c r="D352" t="s">
        <v>557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8.9095157863063783E-4</v>
      </c>
      <c r="O352" s="1">
        <f t="shared" si="364"/>
        <v>1.4562940704519328E-3</v>
      </c>
      <c r="P352" s="1">
        <f t="shared" si="346"/>
        <v>1.4570526968341515E-3</v>
      </c>
      <c r="Q352" s="1">
        <f t="shared" si="346"/>
        <v>2.9997416965155854E-3</v>
      </c>
      <c r="S352" s="3"/>
    </row>
    <row r="353" spans="1:19">
      <c r="A353" s="5" t="s">
        <v>210</v>
      </c>
      <c r="B353" s="5" t="s">
        <v>211</v>
      </c>
      <c r="C353" s="5" t="s">
        <v>212</v>
      </c>
      <c r="D353" t="s">
        <v>558</v>
      </c>
      <c r="E353" t="str">
        <f t="shared" si="293"/>
        <v>PJ/yr.</v>
      </c>
      <c r="F353" s="1">
        <f t="shared" ref="F353:K353" si="365">F321-F337</f>
        <v>8.1753185827858343E-4</v>
      </c>
      <c r="G353" s="1">
        <f t="shared" si="365"/>
        <v>1.3969790811600956E-3</v>
      </c>
      <c r="H353" s="1">
        <f t="shared" si="365"/>
        <v>8.7611805835057788E-3</v>
      </c>
      <c r="I353" s="1">
        <f t="shared" si="365"/>
        <v>2.6114606658799999E-3</v>
      </c>
      <c r="J353" s="1">
        <f t="shared" si="365"/>
        <v>3.278026220954966E-3</v>
      </c>
      <c r="K353" s="1">
        <f t="shared" si="365"/>
        <v>4.8500372900319166E-3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3.9062029323530013E-4</v>
      </c>
      <c r="O353" s="1">
        <f t="shared" si="366"/>
        <v>2.0202459521472772E-3</v>
      </c>
      <c r="P353" s="1">
        <f t="shared" si="346"/>
        <v>1.2646069133914989E-3</v>
      </c>
      <c r="Q353" s="1">
        <f t="shared" si="346"/>
        <v>4.8372790496415172E-2</v>
      </c>
      <c r="S353" s="3"/>
    </row>
    <row r="354" spans="1:19">
      <c r="A354" s="5" t="s">
        <v>210</v>
      </c>
      <c r="B354" s="5" t="s">
        <v>211</v>
      </c>
      <c r="C354" s="5" t="s">
        <v>212</v>
      </c>
      <c r="D354" t="s">
        <v>559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1.862952365454544E-3</v>
      </c>
      <c r="O354" s="1">
        <f t="shared" si="368"/>
        <v>3.2769684687377022E-3</v>
      </c>
      <c r="P354" s="1">
        <f t="shared" si="346"/>
        <v>2.5147759485180964E-3</v>
      </c>
      <c r="Q354" s="1">
        <f t="shared" si="346"/>
        <v>7.062743132688256E-3</v>
      </c>
      <c r="S354" s="3"/>
    </row>
    <row r="355" spans="1:19">
      <c r="A355" s="5" t="s">
        <v>210</v>
      </c>
      <c r="B355" s="5" t="s">
        <v>211</v>
      </c>
      <c r="C355" s="5" t="s">
        <v>212</v>
      </c>
      <c r="D355" t="s">
        <v>560</v>
      </c>
      <c r="E355" t="str">
        <f t="shared" si="293"/>
        <v>PJ/yr.</v>
      </c>
      <c r="F355" s="1">
        <f t="shared" ref="F355:K355" si="369">F323-F339</f>
        <v>1.0647004625199048</v>
      </c>
      <c r="G355" s="1">
        <f t="shared" si="369"/>
        <v>1.2550054054166606</v>
      </c>
      <c r="H355" s="1">
        <f t="shared" si="369"/>
        <v>1.2992201858064647</v>
      </c>
      <c r="I355" s="1">
        <f t="shared" si="369"/>
        <v>1.3802273312229749</v>
      </c>
      <c r="J355" s="1">
        <f t="shared" si="369"/>
        <v>1.7993940510606989</v>
      </c>
      <c r="K355" s="1">
        <f t="shared" si="369"/>
        <v>1.9201235347012924</v>
      </c>
      <c r="L355" s="1">
        <f t="shared" ref="L355:O355" si="370">L323-L339</f>
        <v>4.2778488195105835</v>
      </c>
      <c r="M355" s="1">
        <f t="shared" si="370"/>
        <v>4.5102341583101397</v>
      </c>
      <c r="N355" s="1">
        <f t="shared" si="370"/>
        <v>5.6749939559429423</v>
      </c>
      <c r="O355" s="1">
        <f t="shared" si="370"/>
        <v>7.0525605262693514</v>
      </c>
      <c r="P355" s="1">
        <f t="shared" si="346"/>
        <v>7.5885238840011624</v>
      </c>
      <c r="Q355" s="1">
        <f t="shared" si="346"/>
        <v>7.5885609633333404</v>
      </c>
      <c r="S355" s="3"/>
    </row>
    <row r="356" spans="1:19">
      <c r="A356" s="5" t="s">
        <v>210</v>
      </c>
      <c r="B356" s="5" t="s">
        <v>211</v>
      </c>
      <c r="C356" s="5" t="s">
        <v>212</v>
      </c>
      <c r="D356" t="s">
        <v>561</v>
      </c>
      <c r="E356" t="str">
        <f t="shared" si="293"/>
        <v>PJ/yr.</v>
      </c>
      <c r="F356" s="1">
        <f t="shared" ref="F356:K356" si="371">F324-F340</f>
        <v>1.962369165483957E-2</v>
      </c>
      <c r="G356" s="1">
        <f t="shared" si="371"/>
        <v>3.4843797664442788E-2</v>
      </c>
      <c r="H356" s="1">
        <f t="shared" si="371"/>
        <v>0.10192182146260653</v>
      </c>
      <c r="I356" s="1">
        <f t="shared" si="371"/>
        <v>3.223204727628648E-2</v>
      </c>
      <c r="J356" s="1">
        <f t="shared" si="371"/>
        <v>3.7408324755052957E-2</v>
      </c>
      <c r="K356" s="1">
        <f t="shared" si="371"/>
        <v>7.641047497415443E-2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9.9182384648504023E-4</v>
      </c>
      <c r="O356" s="1">
        <f t="shared" si="372"/>
        <v>8.909448188369008E-4</v>
      </c>
      <c r="P356" s="1">
        <f t="shared" si="346"/>
        <v>7.0693743302862331E-4</v>
      </c>
      <c r="Q356" s="1">
        <f t="shared" si="346"/>
        <v>1.8024896802556281E-3</v>
      </c>
      <c r="S356" s="3"/>
    </row>
    <row r="357" spans="1:19">
      <c r="A357" s="5" t="s">
        <v>210</v>
      </c>
      <c r="B357" s="5" t="s">
        <v>211</v>
      </c>
      <c r="C357" s="5" t="s">
        <v>212</v>
      </c>
      <c r="D357" t="s">
        <v>562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5.8088807169560399E-4</v>
      </c>
      <c r="O357" s="1">
        <f t="shared" si="374"/>
        <v>7.6236793587249215E-4</v>
      </c>
      <c r="P357" s="1">
        <f t="shared" si="346"/>
        <v>5.7877751769921124E-4</v>
      </c>
      <c r="Q357" s="1">
        <f t="shared" si="346"/>
        <v>1.5558501493917953E-3</v>
      </c>
      <c r="S357" s="3"/>
    </row>
    <row r="358" spans="1:19">
      <c r="A358" s="5" t="s">
        <v>210</v>
      </c>
      <c r="B358" s="5" t="s">
        <v>211</v>
      </c>
      <c r="C358" s="5" t="s">
        <v>212</v>
      </c>
      <c r="D358" t="s">
        <v>563</v>
      </c>
      <c r="E358" t="str">
        <f t="shared" ref="E358:E408" si="375">E357</f>
        <v>PJ/yr.</v>
      </c>
      <c r="F358" s="1">
        <f>SUM(F359:F364)</f>
        <v>22.495508382243933</v>
      </c>
      <c r="G358" s="1">
        <f t="shared" ref="G358:K358" si="376">SUM(G359:G364)</f>
        <v>24.615909649408529</v>
      </c>
      <c r="H358" s="1">
        <f t="shared" si="376"/>
        <v>25.154171064152727</v>
      </c>
      <c r="I358" s="1">
        <f t="shared" si="376"/>
        <v>25.193190296050304</v>
      </c>
      <c r="J358" s="1">
        <f t="shared" si="376"/>
        <v>25.600488286596786</v>
      </c>
      <c r="K358" s="1">
        <f t="shared" si="376"/>
        <v>26.753365780996386</v>
      </c>
      <c r="L358" s="1">
        <f t="shared" ref="L358:O358" si="377">SUM(L359:L364)</f>
        <v>32.279327321670642</v>
      </c>
      <c r="M358" s="1">
        <f t="shared" si="377"/>
        <v>33.826471438977642</v>
      </c>
      <c r="N358" s="1">
        <f t="shared" si="377"/>
        <v>33.699175692741001</v>
      </c>
      <c r="O358" s="1">
        <f t="shared" si="377"/>
        <v>33.699347841103908</v>
      </c>
      <c r="P358" s="1">
        <f>SUM(P359:P364)</f>
        <v>33.699344556745253</v>
      </c>
      <c r="Q358" s="1">
        <f>SUM(Q359:Q364)</f>
        <v>33.699345005569377</v>
      </c>
      <c r="S358" s="3"/>
    </row>
    <row r="359" spans="1:19">
      <c r="A359" s="5" t="s">
        <v>210</v>
      </c>
      <c r="B359" s="5" t="s">
        <v>211</v>
      </c>
      <c r="C359" s="5" t="s">
        <v>212</v>
      </c>
      <c r="D359" t="s">
        <v>564</v>
      </c>
      <c r="E359" t="str">
        <f t="shared" si="375"/>
        <v>PJ/yr.</v>
      </c>
      <c r="F359" s="1">
        <f>'[1]Electricity and CHPs_IN'!B$19</f>
        <v>18.203591213768831</v>
      </c>
      <c r="G359" s="1">
        <f>'[1]Electricity and CHPs_IN'!C$19</f>
        <v>20.429784036573913</v>
      </c>
      <c r="H359" s="1">
        <f>'[1]Electricity and CHPs_IN'!D$19</f>
        <v>20.734867454955268</v>
      </c>
      <c r="I359" s="1">
        <f>'[1]Electricity and CHPs_IN'!E$19</f>
        <v>20.696585661254268</v>
      </c>
      <c r="J359" s="1">
        <f>'[1]Electricity and CHPs_IN'!F$19</f>
        <v>20.958776498372803</v>
      </c>
      <c r="K359" s="1">
        <f>'[1]Electricity and CHPs_IN'!G$19</f>
        <v>16.299894611717971</v>
      </c>
      <c r="L359" s="1">
        <f>'[1]Electricity and CHPs_IN'!H$19</f>
        <v>12.648990003072901</v>
      </c>
      <c r="M359" s="1">
        <f>'[1]Electricity and CHPs_IN'!I$19</f>
        <v>13.148338219300063</v>
      </c>
      <c r="N359" s="1">
        <f>'[1]Electricity and CHPs_IN'!J$19</f>
        <v>13.018156091128322</v>
      </c>
      <c r="O359" s="1">
        <f>'[1]Electricity and CHPs_IN'!K$19</f>
        <v>13.01815781110977</v>
      </c>
      <c r="P359" s="1">
        <f>'[1]Electricity and CHPs_IN'!L$19</f>
        <v>13.018156137269703</v>
      </c>
      <c r="Q359" s="1">
        <f>'[1]Electricity and CHPs_IN'!M$19</f>
        <v>13.018156533450219</v>
      </c>
      <c r="S359" s="3"/>
    </row>
    <row r="360" spans="1:19">
      <c r="A360" s="5" t="s">
        <v>210</v>
      </c>
      <c r="B360" s="5" t="s">
        <v>211</v>
      </c>
      <c r="C360" s="5" t="s">
        <v>212</v>
      </c>
      <c r="D360" t="s">
        <v>565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5.6546527811838967</v>
      </c>
      <c r="L360" s="1">
        <f>'[1]Electricity and CHPs_IN'!H$20</f>
        <v>12.762093879068948</v>
      </c>
      <c r="M360" s="1">
        <f>'[1]Electricity and CHPs_IN'!I$20</f>
        <v>13.147402557181262</v>
      </c>
      <c r="N360" s="1">
        <f>'[1]Electricity and CHPs_IN'!J$20</f>
        <v>13.017232279275941</v>
      </c>
      <c r="O360" s="1">
        <f>'[1]Electricity and CHPs_IN'!K$20</f>
        <v>13.017231236286122</v>
      </c>
      <c r="P360" s="1">
        <f>'[1]Electricity and CHPs_IN'!L$20</f>
        <v>13.017230405557788</v>
      </c>
      <c r="Q360" s="1">
        <f>'[1]Electricity and CHPs_IN'!M$20</f>
        <v>13.017231168531463</v>
      </c>
      <c r="S360" s="3"/>
    </row>
    <row r="361" spans="1:19">
      <c r="A361" s="5" t="s">
        <v>210</v>
      </c>
      <c r="B361" s="5" t="s">
        <v>211</v>
      </c>
      <c r="C361" s="5" t="s">
        <v>212</v>
      </c>
      <c r="D361" t="s">
        <v>566</v>
      </c>
      <c r="E361" t="str">
        <f t="shared" si="375"/>
        <v>PJ/yr.</v>
      </c>
      <c r="F361" s="1">
        <f>IFERROR(F133/SUM(F133,F198),0)*'[1]Electricity and CHPs_IN'!B$26</f>
        <v>3.8974733392860723</v>
      </c>
      <c r="G361" s="1">
        <f>IFERROR(G133/SUM(G133,G198),0)*'[1]Electricity and CHPs_IN'!C$26</f>
        <v>3.7769340167576368</v>
      </c>
      <c r="H361" s="1">
        <f>IFERROR(H133/SUM(H133,H198),0)*'[1]Electricity and CHPs_IN'!D$26</f>
        <v>3.7856445683643143</v>
      </c>
      <c r="I361" s="1">
        <f>IFERROR(I133/SUM(I133,I198),0)*'[1]Electricity and CHPs_IN'!E$26</f>
        <v>3.8022941828609005</v>
      </c>
      <c r="J361" s="1">
        <f>IFERROR(J133/SUM(J133,J198),0)*'[1]Electricity and CHPs_IN'!F$26</f>
        <v>3.8720481980863988</v>
      </c>
      <c r="K361" s="1">
        <f>IFERROR(K133/SUM(K133,K198),0)*'[1]Electricity and CHPs_IN'!G$26</f>
        <v>3.295370332594572</v>
      </c>
      <c r="L361" s="1">
        <f>IFERROR(L133/SUM(L133,L198),0)*'[1]Electricity and CHPs_IN'!H$26</f>
        <v>3.4597892057567972</v>
      </c>
      <c r="M361" s="1">
        <f>IFERROR(M133/SUM(M133,M198),0)*'[1]Electricity and CHPs_IN'!I$26</f>
        <v>3.7601507536608141</v>
      </c>
      <c r="N361" s="1">
        <f>IFERROR(N133/SUM(N133,N198),0)*'[1]Electricity and CHPs_IN'!J$26</f>
        <v>3.9066260127928594</v>
      </c>
      <c r="O361" s="1">
        <f>IFERROR(O133/SUM(O133,O198),0)*'[1]Electricity and CHPs_IN'!K$26</f>
        <v>3.9067493587793565</v>
      </c>
      <c r="P361" s="1">
        <f>IFERROR(P133/SUM(P133,P198),0)*'[1]Electricity and CHPs_IN'!L$26</f>
        <v>3.9067727264750314</v>
      </c>
      <c r="Q361" s="1">
        <f>IFERROR(Q133/SUM(Q133,Q198),0)*'[1]Electricity and CHPs_IN'!M$26</f>
        <v>3.9067320602526086</v>
      </c>
      <c r="S361" s="3"/>
    </row>
    <row r="362" spans="1:19">
      <c r="A362" s="5" t="s">
        <v>210</v>
      </c>
      <c r="B362" s="5" t="s">
        <v>211</v>
      </c>
      <c r="C362" s="5" t="s">
        <v>212</v>
      </c>
      <c r="D362" t="s">
        <v>567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0.63206048895274292</v>
      </c>
      <c r="L362" s="1">
        <f>IFERROR(L134/SUM(L134,L199),0)*'[1]Electricity and CHPs_IN'!H$27</f>
        <v>1.3650785615977474</v>
      </c>
      <c r="M362" s="1">
        <f>IFERROR(M134/SUM(M134,M199),0)*'[1]Electricity and CHPs_IN'!I$27</f>
        <v>1.3501412302703364</v>
      </c>
      <c r="N362" s="1">
        <f>IFERROR(N134/SUM(N134,N199),0)*'[1]Electricity and CHPs_IN'!J$27</f>
        <v>1.3367735375173746</v>
      </c>
      <c r="O362" s="1">
        <f>IFERROR(O134/SUM(O134,O199),0)*'[1]Electricity and CHPs_IN'!K$27</f>
        <v>1.3367735946735033</v>
      </c>
      <c r="P362" s="1">
        <f>IFERROR(P134/SUM(P134,P199),0)*'[1]Electricity and CHPs_IN'!L$27</f>
        <v>1.3367734201502617</v>
      </c>
      <c r="Q362" s="1">
        <f>IFERROR(Q134/SUM(Q134,Q199),0)*'[1]Electricity and CHPs_IN'!M$27</f>
        <v>1.3367735817148823</v>
      </c>
      <c r="S362" s="3"/>
    </row>
    <row r="363" spans="1:19">
      <c r="A363" s="5" t="s">
        <v>210</v>
      </c>
      <c r="B363" s="5" t="s">
        <v>211</v>
      </c>
      <c r="C363" s="5" t="s">
        <v>212</v>
      </c>
      <c r="D363" t="s">
        <v>568</v>
      </c>
      <c r="E363" t="str">
        <f t="shared" si="375"/>
        <v>PJ/yr.</v>
      </c>
      <c r="F363" s="1">
        <f>IFERROR(F135/SUM(F135,F274),0)*'[1]Electricity and CHPs_IN'!B$44</f>
        <v>0.39444382918902821</v>
      </c>
      <c r="G363" s="1">
        <f>IFERROR(G135/SUM(G135,G274),0)*'[1]Electricity and CHPs_IN'!C$44</f>
        <v>0.40919159607698075</v>
      </c>
      <c r="H363" s="1">
        <f>IFERROR(H135/SUM(H135,H274),0)*'[1]Electricity and CHPs_IN'!D$44</f>
        <v>0.63365904083314428</v>
      </c>
      <c r="I363" s="1">
        <f>IFERROR(I135/SUM(I135,I274),0)*'[1]Electricity and CHPs_IN'!E$44</f>
        <v>0.69431045193513541</v>
      </c>
      <c r="J363" s="1">
        <f>IFERROR(J135/SUM(J135,J274),0)*'[1]Electricity and CHPs_IN'!F$44</f>
        <v>0.7696635901375839</v>
      </c>
      <c r="K363" s="1">
        <f>IFERROR(K135/SUM(K135,K274),0)*'[1]Electricity and CHPs_IN'!G$44</f>
        <v>0.7556272577250206</v>
      </c>
      <c r="L363" s="1">
        <f>IFERROR(L135/SUM(L135,L274),0)*'[1]Electricity and CHPs_IN'!H$44</f>
        <v>2.0828704316215024E-4</v>
      </c>
      <c r="M363" s="1">
        <f>IFERROR(M135/SUM(M135,M274),0)*'[1]Electricity and CHPs_IN'!I$44</f>
        <v>1.0623042101882254E-4</v>
      </c>
      <c r="N363" s="1">
        <f>IFERROR(N135/SUM(N135,N274),0)*'[1]Electricity and CHPs_IN'!J$44</f>
        <v>1.761164645553162E-4</v>
      </c>
      <c r="O363" s="1">
        <f>IFERROR(O135/SUM(O135,O274),0)*'[1]Electricity and CHPs_IN'!K$44</f>
        <v>1.0932331224335728E-4</v>
      </c>
      <c r="P363" s="1">
        <f>IFERROR(P135/SUM(P135,P274),0)*'[1]Electricity and CHPs_IN'!L$44</f>
        <v>1.8534988834692103E-4</v>
      </c>
      <c r="Q363" s="1">
        <f>IFERROR(Q135/SUM(Q135,Q274),0)*'[1]Electricity and CHPs_IN'!M$44</f>
        <v>1.1667931796576049E-4</v>
      </c>
      <c r="S363" s="3"/>
    </row>
    <row r="364" spans="1:19">
      <c r="A364" s="5" t="s">
        <v>210</v>
      </c>
      <c r="B364" s="5" t="s">
        <v>211</v>
      </c>
      <c r="C364" s="5" t="s">
        <v>212</v>
      </c>
      <c r="D364" t="s">
        <v>569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0.11576030882218417</v>
      </c>
      <c r="L364" s="1">
        <f>IFERROR(L136/SUM(L136,L275),0)*'[1]Electricity and CHPs_IN'!H$45</f>
        <v>2.0431673851310888</v>
      </c>
      <c r="M364" s="1">
        <f>IFERROR(M136/SUM(M136,M275),0)*'[1]Electricity and CHPs_IN'!I$45</f>
        <v>2.4203324481441535</v>
      </c>
      <c r="N364" s="1">
        <f>IFERROR(N136/SUM(N136,N275),0)*'[1]Electricity and CHPs_IN'!J$45</f>
        <v>2.4202116555619502</v>
      </c>
      <c r="O364" s="1">
        <f>IFERROR(O136/SUM(O136,O275),0)*'[1]Electricity and CHPs_IN'!K$45</f>
        <v>2.4203265169429082</v>
      </c>
      <c r="P364" s="1">
        <f>IFERROR(P136/SUM(P136,P275),0)*'[1]Electricity and CHPs_IN'!L$45</f>
        <v>2.4202265174041191</v>
      </c>
      <c r="Q364" s="1">
        <f>IFERROR(Q136/SUM(Q136,Q275),0)*'[1]Electricity and CHPs_IN'!M$45</f>
        <v>2.4203349823022346</v>
      </c>
      <c r="S364" s="3"/>
    </row>
    <row r="365" spans="1:19">
      <c r="A365" s="5" t="s">
        <v>210</v>
      </c>
      <c r="B365" s="5" t="s">
        <v>211</v>
      </c>
      <c r="C365" s="5" t="s">
        <v>212</v>
      </c>
      <c r="D365" t="s">
        <v>570</v>
      </c>
      <c r="E365" t="str">
        <f t="shared" si="375"/>
        <v>PJ/yr.</v>
      </c>
      <c r="F365" s="1">
        <f>SUM(F366:F369)</f>
        <v>11.050532276527452</v>
      </c>
      <c r="G365" s="1">
        <f t="shared" ref="G365:K365" si="378">SUM(G366:G369)</f>
        <v>12.103359026665776</v>
      </c>
      <c r="H365" s="1">
        <f t="shared" si="378"/>
        <v>12.260256011659791</v>
      </c>
      <c r="I365" s="1">
        <f t="shared" si="378"/>
        <v>12.249439922057585</v>
      </c>
      <c r="J365" s="1">
        <f t="shared" si="378"/>
        <v>12.415412348229601</v>
      </c>
      <c r="K365" s="1">
        <f t="shared" si="378"/>
        <v>12.94098910722459</v>
      </c>
      <c r="L365" s="1">
        <f t="shared" ref="L365:O365" si="379">SUM(L366:L369)</f>
        <v>15.117975824748196</v>
      </c>
      <c r="M365" s="1">
        <f t="shared" si="379"/>
        <v>15.703016380206236</v>
      </c>
      <c r="N365" s="1">
        <f t="shared" si="379"/>
        <v>15.639393960357248</v>
      </c>
      <c r="O365" s="1">
        <f t="shared" si="379"/>
        <v>15.639456000424376</v>
      </c>
      <c r="P365" s="1">
        <f>SUM(P366:P369)</f>
        <v>15.639466344726392</v>
      </c>
      <c r="Q365" s="1">
        <f>SUM(Q366:Q369)</f>
        <v>15.639446671974587</v>
      </c>
      <c r="S365" s="3"/>
    </row>
    <row r="366" spans="1:19">
      <c r="A366" s="5" t="s">
        <v>210</v>
      </c>
      <c r="B366" s="5" t="s">
        <v>211</v>
      </c>
      <c r="C366" s="5" t="s">
        <v>212</v>
      </c>
      <c r="D366" t="s">
        <v>571</v>
      </c>
      <c r="E366" t="str">
        <f t="shared" si="375"/>
        <v>PJ/yr.</v>
      </c>
      <c r="F366" s="1">
        <f>F359*IFERROR(F138/F131,0)</f>
        <v>9.1017956068844157</v>
      </c>
      <c r="G366" s="1">
        <f t="shared" ref="G366:K366" si="380">G359*IFERROR(G138/G131,0)</f>
        <v>10.214892018286958</v>
      </c>
      <c r="H366" s="1">
        <f t="shared" si="380"/>
        <v>10.367433727477634</v>
      </c>
      <c r="I366" s="1">
        <f t="shared" si="380"/>
        <v>10.348292830627134</v>
      </c>
      <c r="J366" s="1">
        <f t="shared" si="380"/>
        <v>10.479388249186401</v>
      </c>
      <c r="K366" s="1">
        <f t="shared" si="380"/>
        <v>8.1499473058589853</v>
      </c>
      <c r="L366" s="1">
        <f t="shared" ref="L366:O366" si="381">L359*IFERROR(L138/L131,0)</f>
        <v>6.3244950015364507</v>
      </c>
      <c r="M366" s="1">
        <f t="shared" si="381"/>
        <v>6.5741691096500317</v>
      </c>
      <c r="N366" s="1">
        <f t="shared" si="381"/>
        <v>6.509078045564161</v>
      </c>
      <c r="O366" s="1">
        <f t="shared" si="381"/>
        <v>6.509078905554885</v>
      </c>
      <c r="P366" s="1">
        <f t="shared" ref="P366:Q371" si="382">P359*IFERROR(P138/P131,0)</f>
        <v>6.5090780686348513</v>
      </c>
      <c r="Q366" s="1">
        <f t="shared" si="382"/>
        <v>6.5090782667251093</v>
      </c>
      <c r="S366" s="3"/>
    </row>
    <row r="367" spans="1:19">
      <c r="A367" s="5" t="s">
        <v>210</v>
      </c>
      <c r="B367" s="5" t="s">
        <v>211</v>
      </c>
      <c r="C367" s="5" t="s">
        <v>212</v>
      </c>
      <c r="D367" t="s">
        <v>572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2.8273263905919483</v>
      </c>
      <c r="L367" s="1">
        <f t="shared" ref="L367:O367" si="384">L360*IFERROR(L139/L132,0)</f>
        <v>6.3810469395344738</v>
      </c>
      <c r="M367" s="1">
        <f t="shared" si="384"/>
        <v>6.5737012785906312</v>
      </c>
      <c r="N367" s="1">
        <f t="shared" si="384"/>
        <v>6.5086161396379705</v>
      </c>
      <c r="O367" s="1">
        <f t="shared" si="384"/>
        <v>6.508615618143061</v>
      </c>
      <c r="P367" s="1">
        <f t="shared" si="382"/>
        <v>6.5086152027788939</v>
      </c>
      <c r="Q367" s="1">
        <f t="shared" si="382"/>
        <v>6.5086155842657316</v>
      </c>
      <c r="S367" s="3"/>
    </row>
    <row r="368" spans="1:19">
      <c r="A368" s="5" t="s">
        <v>210</v>
      </c>
      <c r="B368" s="5" t="s">
        <v>211</v>
      </c>
      <c r="C368" s="5" t="s">
        <v>212</v>
      </c>
      <c r="D368" t="s">
        <v>573</v>
      </c>
      <c r="E368" t="str">
        <f t="shared" si="375"/>
        <v>PJ/yr.</v>
      </c>
      <c r="F368" s="1">
        <f t="shared" ref="F368:K368" si="385">F361*IFERROR(F140/F133,0)</f>
        <v>1.9487366696430362</v>
      </c>
      <c r="G368" s="1">
        <f t="shared" si="385"/>
        <v>1.8884670083788184</v>
      </c>
      <c r="H368" s="1">
        <f t="shared" si="385"/>
        <v>1.8928222841821571</v>
      </c>
      <c r="I368" s="1">
        <f t="shared" si="385"/>
        <v>1.9011470914304502</v>
      </c>
      <c r="J368" s="1">
        <f t="shared" si="385"/>
        <v>1.9360240990431994</v>
      </c>
      <c r="K368" s="1">
        <f t="shared" si="385"/>
        <v>1.647685166297286</v>
      </c>
      <c r="L368" s="1">
        <f t="shared" ref="L368:O368" si="386">L361*IFERROR(L140/L133,0)</f>
        <v>1.7298946028783986</v>
      </c>
      <c r="M368" s="1">
        <f t="shared" si="386"/>
        <v>1.880075376830407</v>
      </c>
      <c r="N368" s="1">
        <f t="shared" si="386"/>
        <v>1.9533130063964297</v>
      </c>
      <c r="O368" s="1">
        <f t="shared" si="386"/>
        <v>1.9533746793896782</v>
      </c>
      <c r="P368" s="1">
        <f t="shared" si="382"/>
        <v>1.9533863632375157</v>
      </c>
      <c r="Q368" s="1">
        <f t="shared" si="382"/>
        <v>1.9533660301263043</v>
      </c>
      <c r="S368" s="3"/>
    </row>
    <row r="369" spans="1:19">
      <c r="A369" s="5" t="s">
        <v>210</v>
      </c>
      <c r="B369" s="5" t="s">
        <v>211</v>
      </c>
      <c r="C369" s="5" t="s">
        <v>212</v>
      </c>
      <c r="D369" t="s">
        <v>574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0.31603024447637146</v>
      </c>
      <c r="L369" s="1">
        <f t="shared" ref="L369:O369" si="388">L362*IFERROR(L141/L134,0)</f>
        <v>0.68253928079887372</v>
      </c>
      <c r="M369" s="1">
        <f t="shared" si="388"/>
        <v>0.67507061513516808</v>
      </c>
      <c r="N369" s="1">
        <f t="shared" si="388"/>
        <v>0.6683867687586873</v>
      </c>
      <c r="O369" s="1">
        <f t="shared" si="388"/>
        <v>0.66838679733675166</v>
      </c>
      <c r="P369" s="1">
        <f t="shared" si="382"/>
        <v>0.66838671007513084</v>
      </c>
      <c r="Q369" s="1">
        <f t="shared" si="382"/>
        <v>0.66838679085744124</v>
      </c>
      <c r="S369" s="3"/>
    </row>
    <row r="370" spans="1:19">
      <c r="A370" s="5" t="s">
        <v>210</v>
      </c>
      <c r="B370" s="5" t="s">
        <v>211</v>
      </c>
      <c r="C370" s="5" t="s">
        <v>212</v>
      </c>
      <c r="D370" t="s">
        <v>575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>
      <c r="A371" s="5" t="s">
        <v>210</v>
      </c>
      <c r="B371" s="5" t="s">
        <v>211</v>
      </c>
      <c r="C371" s="5" t="s">
        <v>212</v>
      </c>
      <c r="D371" t="s">
        <v>576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>
      <c r="A372" s="5" t="s">
        <v>210</v>
      </c>
      <c r="B372" s="5" t="s">
        <v>211</v>
      </c>
      <c r="C372" s="5" t="s">
        <v>212</v>
      </c>
      <c r="D372" t="s">
        <v>577</v>
      </c>
      <c r="E372" t="str">
        <f t="shared" si="375"/>
        <v>PJ/yr.</v>
      </c>
      <c r="F372" s="1">
        <f>SUM(F373:F378)</f>
        <v>11.44497610571648</v>
      </c>
      <c r="G372" s="1">
        <f t="shared" ref="G372:K372" si="393">SUM(G373:G378)</f>
        <v>12.512550622742756</v>
      </c>
      <c r="H372" s="1">
        <f t="shared" si="393"/>
        <v>12.893915052492936</v>
      </c>
      <c r="I372" s="1">
        <f t="shared" si="393"/>
        <v>12.943750373992721</v>
      </c>
      <c r="J372" s="1">
        <f t="shared" si="393"/>
        <v>13.185075938367186</v>
      </c>
      <c r="K372" s="1">
        <f t="shared" si="393"/>
        <v>13.812376673771794</v>
      </c>
      <c r="L372" s="1">
        <f t="shared" ref="L372:O372" si="394">SUM(L373:L378)</f>
        <v>17.161351496922446</v>
      </c>
      <c r="M372" s="1">
        <f t="shared" si="394"/>
        <v>18.123455058771409</v>
      </c>
      <c r="N372" s="1">
        <f t="shared" si="394"/>
        <v>18.059781732383755</v>
      </c>
      <c r="O372" s="1">
        <f t="shared" si="394"/>
        <v>18.059891840679526</v>
      </c>
      <c r="P372" s="1">
        <f>SUM(P373:P378)</f>
        <v>18.059878212018859</v>
      </c>
      <c r="Q372" s="1">
        <f>SUM(Q373:Q378)</f>
        <v>18.059898333594788</v>
      </c>
      <c r="S372" s="3"/>
    </row>
    <row r="373" spans="1:19">
      <c r="A373" s="5" t="s">
        <v>210</v>
      </c>
      <c r="B373" s="5" t="s">
        <v>211</v>
      </c>
      <c r="C373" s="5" t="s">
        <v>212</v>
      </c>
      <c r="D373" t="s">
        <v>578</v>
      </c>
      <c r="E373" t="str">
        <f t="shared" si="375"/>
        <v>PJ/yr.</v>
      </c>
      <c r="F373" s="1">
        <f t="shared" ref="F373:K373" si="395">F366*IFERROR(F145/F138,0)</f>
        <v>9.1017956068844157</v>
      </c>
      <c r="G373" s="1">
        <f t="shared" si="395"/>
        <v>10.214892018286957</v>
      </c>
      <c r="H373" s="1">
        <f t="shared" si="395"/>
        <v>10.367433727477634</v>
      </c>
      <c r="I373" s="1">
        <f t="shared" si="395"/>
        <v>10.348292830627134</v>
      </c>
      <c r="J373" s="1">
        <f t="shared" si="395"/>
        <v>10.479388249186401</v>
      </c>
      <c r="K373" s="1">
        <f t="shared" si="395"/>
        <v>8.1499473058589853</v>
      </c>
      <c r="L373" s="1">
        <f t="shared" ref="L373:O373" si="396">L366*IFERROR(L145/L138,0)</f>
        <v>6.3244950015364507</v>
      </c>
      <c r="M373" s="1">
        <f t="shared" si="396"/>
        <v>6.5741691096500317</v>
      </c>
      <c r="N373" s="1">
        <f t="shared" si="396"/>
        <v>6.509078045564161</v>
      </c>
      <c r="O373" s="1">
        <f t="shared" si="396"/>
        <v>6.509078905554885</v>
      </c>
      <c r="P373" s="1">
        <f t="shared" ref="P373:Q376" si="397">P366*IFERROR(P145/P138,0)</f>
        <v>6.5090780686348513</v>
      </c>
      <c r="Q373" s="1">
        <f t="shared" si="397"/>
        <v>6.5090782667251093</v>
      </c>
      <c r="S373" s="3"/>
    </row>
    <row r="374" spans="1:19">
      <c r="A374" s="5" t="s">
        <v>210</v>
      </c>
      <c r="B374" s="5" t="s">
        <v>211</v>
      </c>
      <c r="C374" s="5" t="s">
        <v>212</v>
      </c>
      <c r="D374" t="s">
        <v>579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2.8273263905919483</v>
      </c>
      <c r="L374" s="1">
        <f t="shared" ref="L374:O374" si="399">L367*IFERROR(L146/L139,0)</f>
        <v>6.3810469395344738</v>
      </c>
      <c r="M374" s="1">
        <f t="shared" si="399"/>
        <v>6.5737012785906312</v>
      </c>
      <c r="N374" s="1">
        <f t="shared" si="399"/>
        <v>6.5086161396379705</v>
      </c>
      <c r="O374" s="1">
        <f t="shared" si="399"/>
        <v>6.508615618143061</v>
      </c>
      <c r="P374" s="1">
        <f t="shared" si="397"/>
        <v>6.5086152027788939</v>
      </c>
      <c r="Q374" s="1">
        <f t="shared" si="397"/>
        <v>6.5086155842657316</v>
      </c>
      <c r="S374" s="3"/>
    </row>
    <row r="375" spans="1:19">
      <c r="A375" s="5" t="s">
        <v>210</v>
      </c>
      <c r="B375" s="5" t="s">
        <v>211</v>
      </c>
      <c r="C375" s="5" t="s">
        <v>212</v>
      </c>
      <c r="D375" t="s">
        <v>580</v>
      </c>
      <c r="E375" t="str">
        <f t="shared" si="375"/>
        <v>PJ/yr.</v>
      </c>
      <c r="F375" s="1">
        <f t="shared" ref="F375:K375" si="400">F368*IFERROR(F147/F140,0)</f>
        <v>1.9487366696430362</v>
      </c>
      <c r="G375" s="1">
        <f t="shared" si="400"/>
        <v>1.8884670083788184</v>
      </c>
      <c r="H375" s="1">
        <f t="shared" si="400"/>
        <v>1.8928222841821571</v>
      </c>
      <c r="I375" s="1">
        <f t="shared" si="400"/>
        <v>1.9011470914304502</v>
      </c>
      <c r="J375" s="1">
        <f t="shared" si="400"/>
        <v>1.9360240990431994</v>
      </c>
      <c r="K375" s="1">
        <f t="shared" si="400"/>
        <v>1.647685166297286</v>
      </c>
      <c r="L375" s="1">
        <f t="shared" ref="L375:O375" si="401">L368*IFERROR(L147/L140,0)</f>
        <v>1.7298946028783986</v>
      </c>
      <c r="M375" s="1">
        <f t="shared" si="401"/>
        <v>1.880075376830407</v>
      </c>
      <c r="N375" s="1">
        <f t="shared" si="401"/>
        <v>1.9533130063964297</v>
      </c>
      <c r="O375" s="1">
        <f t="shared" si="401"/>
        <v>1.9533746793896782</v>
      </c>
      <c r="P375" s="1">
        <f t="shared" si="397"/>
        <v>1.9533863632375157</v>
      </c>
      <c r="Q375" s="1">
        <f t="shared" si="397"/>
        <v>1.9533660301263043</v>
      </c>
      <c r="S375" s="3"/>
    </row>
    <row r="376" spans="1:19">
      <c r="A376" s="5" t="s">
        <v>210</v>
      </c>
      <c r="B376" s="5" t="s">
        <v>211</v>
      </c>
      <c r="C376" s="5" t="s">
        <v>212</v>
      </c>
      <c r="D376" t="s">
        <v>581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0.31603024447637146</v>
      </c>
      <c r="L376" s="1">
        <f t="shared" ref="L376:O376" si="403">L369*IFERROR(L148/L141,0)</f>
        <v>0.68253928079887372</v>
      </c>
      <c r="M376" s="1">
        <f t="shared" si="403"/>
        <v>0.67507061513516819</v>
      </c>
      <c r="N376" s="1">
        <f t="shared" si="403"/>
        <v>0.6683867687586873</v>
      </c>
      <c r="O376" s="1">
        <f t="shared" si="403"/>
        <v>0.66838679733675166</v>
      </c>
      <c r="P376" s="1">
        <f t="shared" si="397"/>
        <v>0.66838671007513084</v>
      </c>
      <c r="Q376" s="1">
        <f t="shared" si="397"/>
        <v>0.66838679085744102</v>
      </c>
      <c r="S376" s="3"/>
    </row>
    <row r="377" spans="1:19">
      <c r="A377" s="5" t="s">
        <v>210</v>
      </c>
      <c r="B377" s="5" t="s">
        <v>211</v>
      </c>
      <c r="C377" s="5" t="s">
        <v>212</v>
      </c>
      <c r="D377" t="s">
        <v>582</v>
      </c>
      <c r="E377" t="str">
        <f t="shared" si="375"/>
        <v>PJ/yr.</v>
      </c>
      <c r="F377" s="1">
        <f>F363</f>
        <v>0.39444382918902821</v>
      </c>
      <c r="G377" s="1">
        <f t="shared" ref="G377:K377" si="404">G363</f>
        <v>0.40919159607698075</v>
      </c>
      <c r="H377" s="1">
        <f t="shared" si="404"/>
        <v>0.63365904083314428</v>
      </c>
      <c r="I377" s="1">
        <f t="shared" si="404"/>
        <v>0.69431045193513541</v>
      </c>
      <c r="J377" s="1">
        <f t="shared" si="404"/>
        <v>0.7696635901375839</v>
      </c>
      <c r="K377" s="1">
        <f t="shared" si="404"/>
        <v>0.7556272577250206</v>
      </c>
      <c r="L377" s="1">
        <f t="shared" ref="L377:O377" si="405">L363</f>
        <v>2.0828704316215024E-4</v>
      </c>
      <c r="M377" s="1">
        <f t="shared" si="405"/>
        <v>1.0623042101882254E-4</v>
      </c>
      <c r="N377" s="1">
        <f t="shared" si="405"/>
        <v>1.761164645553162E-4</v>
      </c>
      <c r="O377" s="1">
        <f t="shared" si="405"/>
        <v>1.0932331224335728E-4</v>
      </c>
      <c r="P377" s="1">
        <f>P363</f>
        <v>1.8534988834692103E-4</v>
      </c>
      <c r="Q377" s="1">
        <f>Q363</f>
        <v>1.1667931796576049E-4</v>
      </c>
      <c r="S377" s="3"/>
    </row>
    <row r="378" spans="1:19">
      <c r="A378" s="5" t="s">
        <v>210</v>
      </c>
      <c r="B378" s="5" t="s">
        <v>211</v>
      </c>
      <c r="C378" s="5" t="s">
        <v>212</v>
      </c>
      <c r="D378" t="s">
        <v>583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0.11576030882218417</v>
      </c>
      <c r="L378" s="1">
        <f t="shared" ref="L378:O378" si="407">L364</f>
        <v>2.0431673851310888</v>
      </c>
      <c r="M378" s="1">
        <f t="shared" si="407"/>
        <v>2.4203324481441535</v>
      </c>
      <c r="N378" s="1">
        <f t="shared" si="407"/>
        <v>2.4202116555619502</v>
      </c>
      <c r="O378" s="1">
        <f t="shared" si="407"/>
        <v>2.4203265169429082</v>
      </c>
      <c r="P378" s="1">
        <f>P364</f>
        <v>2.4202265174041191</v>
      </c>
      <c r="Q378" s="1">
        <f>Q364</f>
        <v>2.4203349823022346</v>
      </c>
      <c r="S378" s="3"/>
    </row>
    <row r="379" spans="1:19">
      <c r="A379" s="5" t="s">
        <v>210</v>
      </c>
      <c r="B379" s="5" t="s">
        <v>211</v>
      </c>
      <c r="C379" s="5" t="s">
        <v>212</v>
      </c>
      <c r="D379" t="s">
        <v>584</v>
      </c>
      <c r="E379" t="str">
        <f t="shared" si="375"/>
        <v>PJ/yr.</v>
      </c>
      <c r="F379" s="1">
        <f>SUM(F380:F386)</f>
        <v>0.21807902340926416</v>
      </c>
      <c r="G379" s="1">
        <f t="shared" ref="G379:K379" si="408">SUM(G380:G386)</f>
        <v>0.23927804113540069</v>
      </c>
      <c r="H379" s="1">
        <f t="shared" si="408"/>
        <v>1.1437485799774083</v>
      </c>
      <c r="I379" s="1">
        <f t="shared" si="408"/>
        <v>1.6826103213939276</v>
      </c>
      <c r="J379" s="1">
        <f t="shared" si="408"/>
        <v>1.7924507139551671</v>
      </c>
      <c r="K379" s="1">
        <f t="shared" si="408"/>
        <v>3.9306890191488129</v>
      </c>
      <c r="L379" s="1">
        <f t="shared" ref="L379:O379" si="409">SUM(L380:L386)</f>
        <v>4.9189116627550167</v>
      </c>
      <c r="M379" s="1">
        <f t="shared" si="409"/>
        <v>6.29442197619281</v>
      </c>
      <c r="N379" s="1">
        <f t="shared" si="409"/>
        <v>6.2685180119084141</v>
      </c>
      <c r="O379" s="1">
        <f t="shared" si="409"/>
        <v>6.3714411536930857</v>
      </c>
      <c r="P379" s="1">
        <f>SUM(P380:P386)</f>
        <v>6.338530301907892</v>
      </c>
      <c r="Q379" s="1">
        <f>SUM(Q380:Q386)</f>
        <v>6.3749340021977154</v>
      </c>
      <c r="S379" s="3"/>
    </row>
    <row r="380" spans="1:19">
      <c r="A380" s="5" t="s">
        <v>210</v>
      </c>
      <c r="B380" s="5" t="s">
        <v>211</v>
      </c>
      <c r="C380" s="5" t="s">
        <v>212</v>
      </c>
      <c r="D380" t="s">
        <v>585</v>
      </c>
      <c r="E380" t="str">
        <f t="shared" si="375"/>
        <v>PJ/yr.</v>
      </c>
      <c r="F380" s="1">
        <f>IFERROR(F152/SUM(F152,F207),0)*'[1]Electricity and CHPs_IN'!B$25</f>
        <v>3.7187255095590607E-2</v>
      </c>
      <c r="G380" s="1">
        <f>IFERROR(G152/SUM(G152,G207),0)*'[1]Electricity and CHPs_IN'!C$25</f>
        <v>1.9542147086778329E-7</v>
      </c>
      <c r="H380" s="1">
        <f>IFERROR(H152/SUM(H152,H207),0)*'[1]Electricity and CHPs_IN'!D$25</f>
        <v>4.6920772719758467E-4</v>
      </c>
      <c r="I380" s="1">
        <f>IFERROR(I152/SUM(I152,I207),0)*'[1]Electricity and CHPs_IN'!E$25</f>
        <v>4.3559565675106742E-4</v>
      </c>
      <c r="J380" s="1">
        <f>IFERROR(J152/SUM(J152,J207),0)*'[1]Electricity and CHPs_IN'!F$25</f>
        <v>1.3668297239126182E-3</v>
      </c>
      <c r="K380" s="1">
        <f>IFERROR(K152/SUM(K152,K207),0)*'[1]Electricity and CHPs_IN'!G$25</f>
        <v>0.70624353652114136</v>
      </c>
      <c r="L380" s="1">
        <f>IFERROR(L152/SUM(L152,L207),0)*'[1]Electricity and CHPs_IN'!H$25</f>
        <v>1.0561146186422905</v>
      </c>
      <c r="M380" s="1">
        <f>IFERROR(M152/SUM(M152,M207),0)*'[1]Electricity and CHPs_IN'!I$25</f>
        <v>0.66275789606076607</v>
      </c>
      <c r="N380" s="1">
        <f>IFERROR(N152/SUM(N152,N207),0)*'[1]Electricity and CHPs_IN'!J$25</f>
        <v>0.61842267052059674</v>
      </c>
      <c r="O380" s="1">
        <f>IFERROR(O152/SUM(O152,O207),0)*'[1]Electricity and CHPs_IN'!K$25</f>
        <v>0.64647520889731724</v>
      </c>
      <c r="P380" s="1">
        <f>IFERROR(P152/SUM(P152,P207),0)*'[1]Electricity and CHPs_IN'!L$25</f>
        <v>0.62037315355672074</v>
      </c>
      <c r="Q380" s="1">
        <f>IFERROR(Q152/SUM(Q152,Q207),0)*'[1]Electricity and CHPs_IN'!M$25</f>
        <v>0.63825622594567755</v>
      </c>
      <c r="S380" s="3"/>
    </row>
    <row r="381" spans="1:19">
      <c r="A381" s="5" t="s">
        <v>210</v>
      </c>
      <c r="B381" s="5" t="s">
        <v>211</v>
      </c>
      <c r="C381" s="5" t="s">
        <v>212</v>
      </c>
      <c r="D381" t="s">
        <v>586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1.1826249073297098E-3</v>
      </c>
      <c r="L381" s="1">
        <f>'[1]Electricity and CHPs_IN'!H$31</f>
        <v>8.3669650578528112E-2</v>
      </c>
      <c r="M381" s="1">
        <f>'[1]Electricity and CHPs_IN'!I$31</f>
        <v>1.4938397013693654</v>
      </c>
      <c r="N381" s="1">
        <f>'[1]Electricity and CHPs_IN'!J$31</f>
        <v>1.5864069753311927</v>
      </c>
      <c r="O381" s="1">
        <f>'[1]Electricity and CHPs_IN'!K$31</f>
        <v>1.5899496341814197</v>
      </c>
      <c r="P381" s="1">
        <f>'[1]Electricity and CHPs_IN'!L$31</f>
        <v>1.600321119077923</v>
      </c>
      <c r="Q381" s="1">
        <f>'[1]Electricity and CHPs_IN'!M$31</f>
        <v>1.6321473698887126</v>
      </c>
      <c r="S381" s="3"/>
    </row>
    <row r="382" spans="1:19">
      <c r="A382" s="5" t="s">
        <v>210</v>
      </c>
      <c r="B382" s="5" t="s">
        <v>211</v>
      </c>
      <c r="C382" s="5" t="s">
        <v>212</v>
      </c>
      <c r="D382" t="s">
        <v>587</v>
      </c>
      <c r="E382" t="str">
        <f t="shared" si="375"/>
        <v>PJ/yr.</v>
      </c>
      <c r="F382" s="1">
        <f>IFERROR(F154/SUM(F154,F283),0)*'[1]Electricity and CHPs_IN'!B$42</f>
        <v>0.18089176831367357</v>
      </c>
      <c r="G382" s="1">
        <f>IFERROR(G154/SUM(G154,G283),0)*'[1]Electricity and CHPs_IN'!C$42</f>
        <v>0.23927784571392982</v>
      </c>
      <c r="H382" s="1">
        <f>IFERROR(H154/SUM(H154,H283),0)*'[1]Electricity and CHPs_IN'!D$42</f>
        <v>1.1432793722502108</v>
      </c>
      <c r="I382" s="1">
        <f>IFERROR(I154/SUM(I154,I283),0)*'[1]Electricity and CHPs_IN'!E$42</f>
        <v>1.6809616339203823</v>
      </c>
      <c r="J382" s="1">
        <f>IFERROR(J154/SUM(J154,J283),0)*'[1]Electricity and CHPs_IN'!F$42</f>
        <v>1.7893097039874495</v>
      </c>
      <c r="K382" s="1">
        <f>IFERROR(K154/SUM(K154,K283),0)*'[1]Electricity and CHPs_IN'!G$42</f>
        <v>0.59316576045790892</v>
      </c>
      <c r="L382" s="1">
        <f>IFERROR(L154/SUM(L154,L283),0)*'[1]Electricity and CHPs_IN'!H$42</f>
        <v>0.18442021132964451</v>
      </c>
      <c r="M382" s="1">
        <f>IFERROR(M154/SUM(M154,M283),0)*'[1]Electricity and CHPs_IN'!I$42</f>
        <v>5.9044188570029504E-4</v>
      </c>
      <c r="N382" s="1">
        <f>IFERROR(N154/SUM(N154,N283),0)*'[1]Electricity and CHPs_IN'!J$42</f>
        <v>4.9915378485184672E-4</v>
      </c>
      <c r="O382" s="1">
        <f>IFERROR(O154/SUM(O154,O283),0)*'[1]Electricity and CHPs_IN'!K$42</f>
        <v>5.5290864380164889E-4</v>
      </c>
      <c r="P382" s="1">
        <f>IFERROR(P154/SUM(P154,P283),0)*'[1]Electricity and CHPs_IN'!L$42</f>
        <v>4.2528844981885904E-4</v>
      </c>
      <c r="Q382" s="1">
        <f>IFERROR(Q154/SUM(Q154,Q283),0)*'[1]Electricity and CHPs_IN'!M$42</f>
        <v>7.1661975622442102E-4</v>
      </c>
      <c r="S382" s="3"/>
    </row>
    <row r="383" spans="1:19">
      <c r="A383" s="5" t="s">
        <v>210</v>
      </c>
      <c r="B383" s="5" t="s">
        <v>211</v>
      </c>
      <c r="C383" s="5" t="s">
        <v>212</v>
      </c>
      <c r="D383" t="s">
        <v>588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2.4674410002908487</v>
      </c>
      <c r="L383" s="1">
        <f>IFERROR(L155/SUM(L155,L284),0)*'[1]Electricity and CHPs_IN'!H$43</f>
        <v>3.3981141636221741</v>
      </c>
      <c r="M383" s="1">
        <f>IFERROR(M155/SUM(M155,M284),0)*'[1]Electricity and CHPs_IN'!I$43</f>
        <v>3.9476597017455139</v>
      </c>
      <c r="N383" s="1">
        <f>IFERROR(N155/SUM(N155,N284),0)*'[1]Electricity and CHPs_IN'!J$43</f>
        <v>3.8749391337977643</v>
      </c>
      <c r="O383" s="1">
        <f>IFERROR(O155/SUM(O155,O284),0)*'[1]Electricity and CHPs_IN'!K$43</f>
        <v>3.9493942296411206</v>
      </c>
      <c r="P383" s="1">
        <f>IFERROR(P155/SUM(P155,P284),0)*'[1]Electricity and CHPs_IN'!L$43</f>
        <v>3.932389852715469</v>
      </c>
      <c r="Q383" s="1">
        <f>IFERROR(Q155/SUM(Q155,Q284),0)*'[1]Electricity and CHPs_IN'!M$43</f>
        <v>3.9506899266484292</v>
      </c>
      <c r="S383" s="3"/>
    </row>
    <row r="384" spans="1:19">
      <c r="A384" s="5" t="s">
        <v>210</v>
      </c>
      <c r="B384" s="5" t="s">
        <v>211</v>
      </c>
      <c r="C384" s="5" t="s">
        <v>212</v>
      </c>
      <c r="D384" t="s">
        <v>589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3.6370627000774386E-4</v>
      </c>
      <c r="J384" s="1">
        <f>IFERROR(J156/SUM(J285,J156),0)*'[1]Electricity and CHPs_IN'!F$50</f>
        <v>5.7558294264800777E-4</v>
      </c>
      <c r="K384" s="1">
        <f>IFERROR(K156/SUM(K285,K156),0)*'[1]Electricity and CHPs_IN'!G$50</f>
        <v>1.7991314385483702E-3</v>
      </c>
      <c r="L384" s="1">
        <f>IFERROR(L156/SUM(L285,L156),0)*'[1]Electricity and CHPs_IN'!H$50</f>
        <v>3.0347625270101815E-3</v>
      </c>
      <c r="M384" s="1">
        <f>IFERROR(M156/SUM(M285,M156),0)*'[1]Electricity and CHPs_IN'!I$50</f>
        <v>3.7053948892179951E-3</v>
      </c>
      <c r="N384" s="1">
        <f>IFERROR(N156/SUM(N285,N156),0)*'[1]Electricity and CHPs_IN'!J$50</f>
        <v>2.4272527790554351E-3</v>
      </c>
      <c r="O384" s="1">
        <f>IFERROR(O156/SUM(O285,O156),0)*'[1]Electricity and CHPs_IN'!K$50</f>
        <v>1.7919150557562742E-3</v>
      </c>
      <c r="P384" s="1">
        <f>IFERROR(P156/SUM(P285,P156),0)*'[1]Electricity and CHPs_IN'!L$50</f>
        <v>1.7100991047618737E-3</v>
      </c>
      <c r="Q384" s="1">
        <f>IFERROR(Q156/SUM(Q285,Q156),0)*'[1]Electricity and CHPs_IN'!M$50</f>
        <v>2.6596433433452625E-3</v>
      </c>
      <c r="S384" s="3"/>
    </row>
    <row r="385" spans="1:19">
      <c r="A385" s="5" t="s">
        <v>210</v>
      </c>
      <c r="B385" s="5" t="s">
        <v>211</v>
      </c>
      <c r="C385" s="5" t="s">
        <v>212</v>
      </c>
      <c r="D385" t="s">
        <v>590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4.6160330663293393E-4</v>
      </c>
      <c r="J385" s="1">
        <f>IFERROR(J157/SUM(J286,J157),0)*'[1]Electricity and CHPs_IN'!F$53</f>
        <v>7.6491585156941342E-4</v>
      </c>
      <c r="K385" s="1">
        <f>IFERROR(K157/SUM(K286,K157),0)*'[1]Electricity and CHPs_IN'!G$53</f>
        <v>0.15787420369862626</v>
      </c>
      <c r="L385" s="1">
        <f>IFERROR(L157/SUM(L286,L157),0)*'[1]Electricity and CHPs_IN'!H$53</f>
        <v>0.19102082839184806</v>
      </c>
      <c r="M385" s="1">
        <f>IFERROR(M157/SUM(M286,M157),0)*'[1]Electricity and CHPs_IN'!I$53</f>
        <v>0.18428984537788115</v>
      </c>
      <c r="N385" s="1">
        <f>IFERROR(N157/SUM(N286,N157),0)*'[1]Electricity and CHPs_IN'!J$53</f>
        <v>0.18368038271708167</v>
      </c>
      <c r="O385" s="1">
        <f>IFERROR(O157/SUM(O286,O157),0)*'[1]Electricity and CHPs_IN'!K$53</f>
        <v>0.18207420325300777</v>
      </c>
      <c r="P385" s="1">
        <f>IFERROR(P157/SUM(P286,P157),0)*'[1]Electricity and CHPs_IN'!L$53</f>
        <v>0.18241144017590147</v>
      </c>
      <c r="Q385" s="1">
        <f>IFERROR(Q157/SUM(Q286,Q157),0)*'[1]Electricity and CHPs_IN'!M$53</f>
        <v>0.14864783551060429</v>
      </c>
      <c r="S385" s="3"/>
    </row>
    <row r="386" spans="1:19">
      <c r="A386" s="5" t="s">
        <v>210</v>
      </c>
      <c r="B386" s="5" t="s">
        <v>211</v>
      </c>
      <c r="C386" s="5" t="s">
        <v>212</v>
      </c>
      <c r="D386" t="s">
        <v>591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3.8778224015357149E-4</v>
      </c>
      <c r="J386" s="1">
        <f>IFERROR(J158/SUM(J287,J158),0)*'[1]Electricity and CHPs_IN'!F$56</f>
        <v>4.3368144958749977E-4</v>
      </c>
      <c r="K386" s="1">
        <f>IFERROR(K158/SUM(K287,K158),0)*'[1]Electricity and CHPs_IN'!G$56</f>
        <v>2.9827618344097865E-3</v>
      </c>
      <c r="L386" s="1">
        <f>IFERROR(L158/SUM(L287,L158),0)*'[1]Electricity and CHPs_IN'!H$56</f>
        <v>2.5374276635206808E-3</v>
      </c>
      <c r="M386" s="1">
        <f>IFERROR(M158/SUM(M287,M158),0)*'[1]Electricity and CHPs_IN'!I$56</f>
        <v>1.5789948643641614E-3</v>
      </c>
      <c r="N386" s="1">
        <f>IFERROR(N158/SUM(N287,N158),0)*'[1]Electricity and CHPs_IN'!J$56</f>
        <v>2.1424429778706057E-3</v>
      </c>
      <c r="O386" s="1">
        <f>IFERROR(O158/SUM(O287,O158),0)*'[1]Electricity and CHPs_IN'!K$56</f>
        <v>1.2030540206620275E-3</v>
      </c>
      <c r="P386" s="1">
        <f>IFERROR(P158/SUM(P287,P158),0)*'[1]Electricity and CHPs_IN'!L$56</f>
        <v>8.993488272975818E-4</v>
      </c>
      <c r="Q386" s="1">
        <f>IFERROR(Q158/SUM(Q287,Q158),0)*'[1]Electricity and CHPs_IN'!M$56</f>
        <v>1.8163811047223984E-3</v>
      </c>
      <c r="S386" s="3"/>
    </row>
    <row r="387" spans="1:19">
      <c r="A387" s="5" t="s">
        <v>210</v>
      </c>
      <c r="B387" s="5" t="s">
        <v>211</v>
      </c>
      <c r="C387" s="5" t="s">
        <v>212</v>
      </c>
      <c r="D387" t="s">
        <v>592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0.5452920200817869</v>
      </c>
      <c r="H387" s="1">
        <f t="shared" si="410"/>
        <v>0.50316461841533633</v>
      </c>
      <c r="I387" s="1">
        <f t="shared" si="410"/>
        <v>0.8832110575869917</v>
      </c>
      <c r="J387" s="1">
        <f t="shared" si="410"/>
        <v>0.93304815218883508</v>
      </c>
      <c r="K387" s="1">
        <f t="shared" si="410"/>
        <v>0.93305177228171399</v>
      </c>
      <c r="L387" s="1">
        <f t="shared" si="410"/>
        <v>1.0395443026461719</v>
      </c>
      <c r="M387" s="1">
        <f t="shared" si="410"/>
        <v>1.0396049881998357</v>
      </c>
      <c r="N387" s="1">
        <f t="shared" si="410"/>
        <v>1.0397264974108105</v>
      </c>
      <c r="O387" s="1">
        <f t="shared" si="410"/>
        <v>1.0397292756045473</v>
      </c>
      <c r="P387" s="1">
        <f>P388</f>
        <v>1.0397311896922414</v>
      </c>
      <c r="Q387" s="1">
        <f>Q388</f>
        <v>1.0397668421824393</v>
      </c>
      <c r="S387" s="3"/>
    </row>
    <row r="388" spans="1:19">
      <c r="A388" s="5" t="s">
        <v>210</v>
      </c>
      <c r="B388" s="5" t="s">
        <v>211</v>
      </c>
      <c r="C388" s="5" t="s">
        <v>212</v>
      </c>
      <c r="D388" t="s">
        <v>593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0.5452920200817869</v>
      </c>
      <c r="H388" s="1">
        <f>'[1]Electricity and CHPs_IN'!D$33</f>
        <v>0.50316461841533633</v>
      </c>
      <c r="I388" s="1">
        <f>'[1]Electricity and CHPs_IN'!E$33</f>
        <v>0.8832110575869917</v>
      </c>
      <c r="J388" s="1">
        <f>'[1]Electricity and CHPs_IN'!F$33</f>
        <v>0.93304815218883508</v>
      </c>
      <c r="K388" s="1">
        <f>'[1]Electricity and CHPs_IN'!G$33</f>
        <v>0.93305177228171399</v>
      </c>
      <c r="L388" s="1">
        <f>'[1]Electricity and CHPs_IN'!H$33</f>
        <v>1.0395443026461719</v>
      </c>
      <c r="M388" s="1">
        <f>'[1]Electricity and CHPs_IN'!I$33</f>
        <v>1.0396049881998357</v>
      </c>
      <c r="N388" s="1">
        <f>'[1]Electricity and CHPs_IN'!J$33</f>
        <v>1.0397264974108105</v>
      </c>
      <c r="O388" s="1">
        <f>'[1]Electricity and CHPs_IN'!K$33</f>
        <v>1.0397292756045473</v>
      </c>
      <c r="P388" s="1">
        <f>'[1]Electricity and CHPs_IN'!L$33</f>
        <v>1.0397311896922414</v>
      </c>
      <c r="Q388" s="1">
        <f>'[1]Electricity and CHPs_IN'!M$33</f>
        <v>1.0397668421824393</v>
      </c>
      <c r="S388" s="3"/>
    </row>
    <row r="389" spans="1:19">
      <c r="A389" s="5" t="s">
        <v>210</v>
      </c>
      <c r="B389" s="5" t="s">
        <v>211</v>
      </c>
      <c r="C389" s="5" t="s">
        <v>212</v>
      </c>
      <c r="D389" t="s">
        <v>594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12.821332311321129</v>
      </c>
      <c r="H389" s="1">
        <f t="shared" si="411"/>
        <v>28.800000959663247</v>
      </c>
      <c r="I389" s="1">
        <f t="shared" si="411"/>
        <v>54.642557713029497</v>
      </c>
      <c r="J389" s="1">
        <f t="shared" si="411"/>
        <v>79.727570040864464</v>
      </c>
      <c r="K389" s="1">
        <f t="shared" si="411"/>
        <v>85.775923219633768</v>
      </c>
      <c r="L389" s="1">
        <f t="shared" ref="L389:O389" si="412">SUM(L390:L394)</f>
        <v>93.09509066159201</v>
      </c>
      <c r="M389" s="1">
        <f t="shared" si="412"/>
        <v>100.26493854105298</v>
      </c>
      <c r="N389" s="1">
        <f t="shared" si="412"/>
        <v>103.81604672374269</v>
      </c>
      <c r="O389" s="1">
        <f t="shared" si="412"/>
        <v>106.79660945111742</v>
      </c>
      <c r="P389" s="1">
        <f>SUM(P390:P394)</f>
        <v>107.48178989093432</v>
      </c>
      <c r="Q389" s="1">
        <f>SUM(Q390:Q394)</f>
        <v>109.66530463643832</v>
      </c>
      <c r="S389" s="3"/>
    </row>
    <row r="390" spans="1:19">
      <c r="A390" s="5" t="s">
        <v>210</v>
      </c>
      <c r="B390" s="5" t="s">
        <v>211</v>
      </c>
      <c r="C390" s="5" t="s">
        <v>212</v>
      </c>
      <c r="D390" t="s">
        <v>595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0.15619199140881254</v>
      </c>
      <c r="I390" s="1">
        <f>'[1]Electricity and CHPs_IN'!E34</f>
        <v>0.53820197418086257</v>
      </c>
      <c r="J390" s="1">
        <f>'[1]Electricity and CHPs_IN'!F34</f>
        <v>2.3202712431334307</v>
      </c>
      <c r="K390" s="1">
        <f>'[1]Electricity and CHPs_IN'!G34</f>
        <v>4.4199726398165282</v>
      </c>
      <c r="L390" s="1">
        <f>'[1]Electricity and CHPs_IN'!H34</f>
        <v>7.58916390979598</v>
      </c>
      <c r="M390" s="1">
        <f>'[1]Electricity and CHPs_IN'!I34</f>
        <v>10.3973469353749</v>
      </c>
      <c r="N390" s="1">
        <f>'[1]Electricity and CHPs_IN'!J34</f>
        <v>9.3643030369678364</v>
      </c>
      <c r="O390" s="1">
        <f>'[1]Electricity and CHPs_IN'!K34</f>
        <v>7.5268745871342055</v>
      </c>
      <c r="P390" s="1">
        <f>'[1]Electricity and CHPs_IN'!L34</f>
        <v>3.1482966100972889</v>
      </c>
      <c r="Q390" s="1">
        <f>'[1]Electricity and CHPs_IN'!M34</f>
        <v>9.714531530406488E-3</v>
      </c>
      <c r="S390" s="3"/>
    </row>
    <row r="391" spans="1:19">
      <c r="A391" s="5" t="s">
        <v>210</v>
      </c>
      <c r="B391" s="5" t="s">
        <v>211</v>
      </c>
      <c r="C391" s="5" t="s">
        <v>212</v>
      </c>
      <c r="D391" t="s">
        <v>596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4.8486222356889401</v>
      </c>
      <c r="H391" s="1">
        <f>'[1]Electricity and CHPs_IN'!D35</f>
        <v>11.92707545613972</v>
      </c>
      <c r="I391" s="1">
        <f>'[1]Electricity and CHPs_IN'!E35</f>
        <v>14.116607401194445</v>
      </c>
      <c r="J391" s="1">
        <f>'[1]Electricity and CHPs_IN'!F35</f>
        <v>19.784681033659098</v>
      </c>
      <c r="K391" s="1">
        <f>'[1]Electricity and CHPs_IN'!G35</f>
        <v>20.793899785268458</v>
      </c>
      <c r="L391" s="1">
        <f>'[1]Electricity and CHPs_IN'!H35</f>
        <v>21.854598158133335</v>
      </c>
      <c r="M391" s="1">
        <f>'[1]Electricity and CHPs_IN'!I35</f>
        <v>22.969402670731807</v>
      </c>
      <c r="N391" s="1">
        <f>'[1]Electricity and CHPs_IN'!J35</f>
        <v>24.141073245777378</v>
      </c>
      <c r="O391" s="1">
        <f>'[1]Electricity and CHPs_IN'!K35</f>
        <v>25.372510822386094</v>
      </c>
      <c r="P391" s="1">
        <f>'[1]Electricity and CHPs_IN'!L35</f>
        <v>26.666764103258508</v>
      </c>
      <c r="Q391" s="1">
        <f>'[1]Electricity and CHPs_IN'!M35</f>
        <v>28.027037445681916</v>
      </c>
      <c r="S391" s="3"/>
    </row>
    <row r="392" spans="1:19">
      <c r="A392" s="5" t="s">
        <v>210</v>
      </c>
      <c r="B392" s="5" t="s">
        <v>211</v>
      </c>
      <c r="C392" s="5" t="s">
        <v>212</v>
      </c>
      <c r="D392" t="s">
        <v>597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3.3906686915362538</v>
      </c>
      <c r="H392" s="1">
        <f>'[1]Electricity and CHPs_IN'!D36</f>
        <v>4.3179351709054075</v>
      </c>
      <c r="I392" s="1">
        <f>'[1]Electricity and CHPs_IN'!E36</f>
        <v>18.917580596754281</v>
      </c>
      <c r="J392" s="1">
        <f>'[1]Electricity and CHPs_IN'!F36</f>
        <v>19.882573945649721</v>
      </c>
      <c r="K392" s="1">
        <f>'[1]Electricity and CHPs_IN'!G36</f>
        <v>20.896785108054345</v>
      </c>
      <c r="L392" s="1">
        <f>'[1]Electricity and CHPs_IN'!H36</f>
        <v>21.962731837043215</v>
      </c>
      <c r="M392" s="1">
        <f>'[1]Electricity and CHPs_IN'!I36</f>
        <v>23.08305313006721</v>
      </c>
      <c r="N392" s="1">
        <f>'[1]Electricity and CHPs_IN'!J36</f>
        <v>24.260521465854932</v>
      </c>
      <c r="O392" s="1">
        <f>'[1]Electricity and CHPs_IN'!K36</f>
        <v>25.498053193172272</v>
      </c>
      <c r="P392" s="1">
        <f>'[1]Electricity and CHPs_IN'!L36</f>
        <v>26.798712134508392</v>
      </c>
      <c r="Q392" s="1">
        <f>'[1]Electricity and CHPs_IN'!M36</f>
        <v>28.165746990458214</v>
      </c>
      <c r="S392" s="3"/>
    </row>
    <row r="393" spans="1:19">
      <c r="A393" s="5" t="s">
        <v>210</v>
      </c>
      <c r="B393" s="5" t="s">
        <v>211</v>
      </c>
      <c r="C393" s="5" t="s">
        <v>212</v>
      </c>
      <c r="D393" t="s">
        <v>598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1.2875863295603227</v>
      </c>
      <c r="H393" s="1">
        <f>'[1]Electricity and CHPs_IN'!D37</f>
        <v>5.8107243514000695</v>
      </c>
      <c r="I393" s="1">
        <f>'[1]Electricity and CHPs_IN'!E37</f>
        <v>13.460658837188824</v>
      </c>
      <c r="J393" s="1">
        <f>'[1]Electricity and CHPs_IN'!F37</f>
        <v>14.147294685371929</v>
      </c>
      <c r="K393" s="1">
        <f>'[1]Electricity and CHPs_IN'!G37</f>
        <v>14.868949310939627</v>
      </c>
      <c r="L393" s="1">
        <f>'[1]Electricity and CHPs_IN'!H37</f>
        <v>15.627416412030506</v>
      </c>
      <c r="M393" s="1">
        <f>'[1]Electricity and CHPs_IN'!I37</f>
        <v>16.424572656087921</v>
      </c>
      <c r="N393" s="1">
        <f>'[1]Electricity and CHPs_IN'!J37</f>
        <v>17.262391453740406</v>
      </c>
      <c r="O393" s="1">
        <f>'[1]Electricity and CHPs_IN'!K37</f>
        <v>18.142947910370474</v>
      </c>
      <c r="P393" s="1">
        <f>'[1]Electricity and CHPs_IN'!L37</f>
        <v>19.068421934292566</v>
      </c>
      <c r="Q393" s="1">
        <f>'[1]Electricity and CHPs_IN'!M37</f>
        <v>20.041108846541491</v>
      </c>
      <c r="S393" s="3"/>
    </row>
    <row r="394" spans="1:19">
      <c r="A394" s="5" t="s">
        <v>210</v>
      </c>
      <c r="B394" s="5" t="s">
        <v>211</v>
      </c>
      <c r="C394" s="5" t="s">
        <v>212</v>
      </c>
      <c r="D394" t="s">
        <v>599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3.2944550545356099</v>
      </c>
      <c r="H394" s="1">
        <f>'[1]Electricity and CHPs_IN'!D38</f>
        <v>6.5880739898092395</v>
      </c>
      <c r="I394" s="1">
        <f>'[1]Electricity and CHPs_IN'!E38</f>
        <v>7.6095089037110881</v>
      </c>
      <c r="J394" s="1">
        <f>'[1]Electricity and CHPs_IN'!F38</f>
        <v>23.592749133050297</v>
      </c>
      <c r="K394" s="1">
        <f>'[1]Electricity and CHPs_IN'!G38</f>
        <v>24.796316375554802</v>
      </c>
      <c r="L394" s="1">
        <f>'[1]Electricity and CHPs_IN'!H38</f>
        <v>26.06118034458898</v>
      </c>
      <c r="M394" s="1">
        <f>'[1]Electricity and CHPs_IN'!I38</f>
        <v>27.390563148791145</v>
      </c>
      <c r="N394" s="1">
        <f>'[1]Electricity and CHPs_IN'!J38</f>
        <v>28.787757521402131</v>
      </c>
      <c r="O394" s="1">
        <f>'[1]Electricity and CHPs_IN'!K38</f>
        <v>30.256222938054368</v>
      </c>
      <c r="P394" s="1">
        <f>'[1]Electricity and CHPs_IN'!L38</f>
        <v>31.79959510877757</v>
      </c>
      <c r="Q394" s="1">
        <f>'[1]Electricity and CHPs_IN'!M38</f>
        <v>33.421696822226302</v>
      </c>
      <c r="S394" s="3"/>
    </row>
    <row r="395" spans="1:19">
      <c r="A395" s="5" t="s">
        <v>210</v>
      </c>
      <c r="B395" s="5" t="s">
        <v>211</v>
      </c>
      <c r="C395" s="5" t="s">
        <v>212</v>
      </c>
      <c r="D395" t="s">
        <v>600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>
      <c r="A396" s="5" t="s">
        <v>210</v>
      </c>
      <c r="B396" s="5" t="s">
        <v>211</v>
      </c>
      <c r="C396" s="5" t="s">
        <v>212</v>
      </c>
      <c r="D396" t="s">
        <v>601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5.2509193671341811E-2</v>
      </c>
      <c r="M396" s="1">
        <f>'[1]Electricity and CHPs_IN'!I$32</f>
        <v>5.252640733995767E-2</v>
      </c>
      <c r="N396" s="1">
        <f>'[1]Electricity and CHPs_IN'!J$32</f>
        <v>5.2526668805167008E-2</v>
      </c>
      <c r="O396" s="1">
        <f>'[1]Electricity and CHPs_IN'!K$32</f>
        <v>4.5615749041010498E-2</v>
      </c>
      <c r="P396" s="1">
        <f>'[1]Electricity and CHPs_IN'!L$32</f>
        <v>4.131054702735136E-2</v>
      </c>
      <c r="Q396" s="1">
        <f>'[1]Electricity and CHPs_IN'!M$32</f>
        <v>4.545760221145205E-2</v>
      </c>
      <c r="S396" s="3"/>
    </row>
    <row r="397" spans="1:19">
      <c r="A397" s="5" t="s">
        <v>210</v>
      </c>
      <c r="B397" s="5" t="s">
        <v>211</v>
      </c>
      <c r="C397" s="5" t="s">
        <v>212</v>
      </c>
      <c r="D397" t="s">
        <v>602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5.1764675619360885E-3</v>
      </c>
      <c r="J397" s="1">
        <f t="shared" ref="J397" si="417">SUM(J398:J400)</f>
        <v>0.79544496005645127</v>
      </c>
      <c r="K397" s="1">
        <f t="shared" ref="K397" si="418">SUM(K398:K400)</f>
        <v>3.7403585108336439</v>
      </c>
      <c r="L397" s="1">
        <f t="shared" ref="L397:O397" si="419">SUM(L398:L400)</f>
        <v>5.4583570581552978</v>
      </c>
      <c r="M397" s="1">
        <f t="shared" si="419"/>
        <v>5.7921413418323571</v>
      </c>
      <c r="N397" s="1">
        <f t="shared" si="419"/>
        <v>5.7866194914802014</v>
      </c>
      <c r="O397" s="1">
        <f t="shared" si="419"/>
        <v>5.7703318927199989</v>
      </c>
      <c r="P397" s="1">
        <f>SUM(P398:P400)</f>
        <v>5.7620077689790072</v>
      </c>
      <c r="Q397" s="1">
        <f>SUM(Q398:Q400)</f>
        <v>5.7686404661298054</v>
      </c>
      <c r="S397" s="3"/>
    </row>
    <row r="398" spans="1:19">
      <c r="A398" s="5" t="s">
        <v>210</v>
      </c>
      <c r="B398" s="5" t="s">
        <v>211</v>
      </c>
      <c r="C398" s="5" t="s">
        <v>212</v>
      </c>
      <c r="D398" t="s">
        <v>603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0.27866598898470291</v>
      </c>
      <c r="L398" s="1">
        <f>IFERROR(L170/SUM(L170,L209),0)*'[1]Electricity and CHPs_IN'!H$30</f>
        <v>0.78894135771396401</v>
      </c>
      <c r="M398" s="1">
        <f>IFERROR(M170/SUM(M170,M209),0)*'[1]Electricity and CHPs_IN'!I$30</f>
        <v>1.1537072215913842</v>
      </c>
      <c r="N398" s="1">
        <f>IFERROR(N170/SUM(N170,N209),0)*'[1]Electricity and CHPs_IN'!J$30</f>
        <v>1.1537068412187497</v>
      </c>
      <c r="O398" s="1">
        <f>IFERROR(O170/SUM(O170,O209),0)*'[1]Electricity and CHPs_IN'!K$30</f>
        <v>1.1537098669092538</v>
      </c>
      <c r="P398" s="1">
        <f>IFERROR(P170/SUM(P170,P209),0)*'[1]Electricity and CHPs_IN'!L$30</f>
        <v>1.1537127401088871</v>
      </c>
      <c r="Q398" s="1">
        <f>IFERROR(Q170/SUM(Q170,Q209),0)*'[1]Electricity and CHPs_IN'!M$30</f>
        <v>1.1537520411284967</v>
      </c>
      <c r="S398" s="3"/>
    </row>
    <row r="399" spans="1:19">
      <c r="A399" s="5" t="s">
        <v>210</v>
      </c>
      <c r="B399" s="5" t="s">
        <v>211</v>
      </c>
      <c r="C399" s="5" t="s">
        <v>212</v>
      </c>
      <c r="D399" t="s">
        <v>604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4.5591458698108793E-3</v>
      </c>
      <c r="J399" s="1">
        <f>IFERROR(J171/SUM(J171,J289),0)*'[1]Electricity and CHPs_IN'!F$46</f>
        <v>0.79389468573202071</v>
      </c>
      <c r="K399" s="1">
        <f>IFERROR(K171/SUM(K171,K289),0)*'[1]Electricity and CHPs_IN'!G$46</f>
        <v>3.4552427297564692</v>
      </c>
      <c r="L399" s="1">
        <f>IFERROR(L171/SUM(L171,L289),0)*'[1]Electricity and CHPs_IN'!H$46</f>
        <v>4.6495868102587101</v>
      </c>
      <c r="M399" s="1">
        <f>IFERROR(M171/SUM(M171,M289),0)*'[1]Electricity and CHPs_IN'!I$46</f>
        <v>4.6043827929102248</v>
      </c>
      <c r="N399" s="1">
        <f>IFERROR(N171/SUM(N171,N289),0)*'[1]Electricity and CHPs_IN'!J$46</f>
        <v>4.6043834561733998</v>
      </c>
      <c r="O399" s="1">
        <f>IFERROR(O171/SUM(O171,O289),0)*'[1]Electricity and CHPs_IN'!K$46</f>
        <v>4.6043817281631263</v>
      </c>
      <c r="P399" s="1">
        <f>IFERROR(P171/SUM(P171,P289),0)*'[1]Electricity and CHPs_IN'!L$46</f>
        <v>4.6043821170382584</v>
      </c>
      <c r="Q399" s="1">
        <f>IFERROR(Q171/SUM(Q171,Q289),0)*'[1]Electricity and CHPs_IN'!M$46</f>
        <v>4.6043830553326899</v>
      </c>
      <c r="S399" s="3"/>
    </row>
    <row r="400" spans="1:19">
      <c r="A400" s="5" t="s">
        <v>210</v>
      </c>
      <c r="B400" s="5" t="s">
        <v>211</v>
      </c>
      <c r="C400" s="5" t="s">
        <v>212</v>
      </c>
      <c r="D400" t="s">
        <v>605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6.1732169212520935E-4</v>
      </c>
      <c r="J400" s="1">
        <f>IFERROR(J172/SUM(J172,J290),0)*'[1]Electricity and CHPs_IN'!F$57</f>
        <v>1.550274324430547E-3</v>
      </c>
      <c r="K400" s="1">
        <f>IFERROR(K172/SUM(K172,K290),0)*'[1]Electricity and CHPs_IN'!G$57</f>
        <v>6.4497920924718411E-3</v>
      </c>
      <c r="L400" s="1">
        <f>IFERROR(L172/SUM(L172,L290),0)*'[1]Electricity and CHPs_IN'!H$57</f>
        <v>1.982889018262373E-2</v>
      </c>
      <c r="M400" s="1">
        <f>IFERROR(M172/SUM(M172,M290),0)*'[1]Electricity and CHPs_IN'!I$57</f>
        <v>3.4051327330748317E-2</v>
      </c>
      <c r="N400" s="1">
        <f>IFERROR(N172/SUM(N172,N290),0)*'[1]Electricity and CHPs_IN'!J$57</f>
        <v>2.8529194088052004E-2</v>
      </c>
      <c r="O400" s="1">
        <f>IFERROR(O172/SUM(O172,O290),0)*'[1]Electricity and CHPs_IN'!K$57</f>
        <v>1.224029764761856E-2</v>
      </c>
      <c r="P400" s="1">
        <f>IFERROR(P172/SUM(P172,P290),0)*'[1]Electricity and CHPs_IN'!L$57</f>
        <v>3.9129118318609515E-3</v>
      </c>
      <c r="Q400" s="1">
        <f>IFERROR(Q172/SUM(Q172,Q290),0)*'[1]Electricity and CHPs_IN'!M$57</f>
        <v>1.0505369668618541E-2</v>
      </c>
      <c r="S400" s="3"/>
    </row>
    <row r="401" spans="1:19">
      <c r="A401" s="5" t="s">
        <v>210</v>
      </c>
      <c r="B401" s="5" t="s">
        <v>211</v>
      </c>
      <c r="C401" s="5" t="s">
        <v>212</v>
      </c>
      <c r="D401" t="s">
        <v>606</v>
      </c>
      <c r="E401" t="str">
        <f t="shared" si="375"/>
        <v>PJ/yr.</v>
      </c>
      <c r="F401" s="1">
        <f>SUM(F402:F408)</f>
        <v>0.1396956101872989</v>
      </c>
      <c r="G401" s="1">
        <f t="shared" ref="G401:K401" si="420">SUM(G402:G408)</f>
        <v>1.4539281799821861E-2</v>
      </c>
      <c r="H401" s="1">
        <f t="shared" si="420"/>
        <v>0.12874008277744423</v>
      </c>
      <c r="I401" s="1">
        <f t="shared" si="420"/>
        <v>0.25233852669088663</v>
      </c>
      <c r="J401" s="1">
        <f t="shared" si="420"/>
        <v>1.2051934390711332</v>
      </c>
      <c r="K401" s="1">
        <f t="shared" si="420"/>
        <v>1.7429939868020214</v>
      </c>
      <c r="L401" s="1">
        <f t="shared" ref="L401:O401" si="421">SUM(L402:L408)</f>
        <v>2.8819181398675746</v>
      </c>
      <c r="M401" s="1">
        <f t="shared" si="421"/>
        <v>4.482537405351346</v>
      </c>
      <c r="N401" s="1">
        <f t="shared" si="421"/>
        <v>4.4628965416603634</v>
      </c>
      <c r="O401" s="1">
        <f t="shared" si="421"/>
        <v>4.9632124619659344</v>
      </c>
      <c r="P401" s="1">
        <f>SUM(P402:P408)</f>
        <v>5.0772819434122942</v>
      </c>
      <c r="Q401" s="1">
        <f>SUM(Q402:Q408)</f>
        <v>5.1380461395834525</v>
      </c>
      <c r="S401" s="3"/>
    </row>
    <row r="402" spans="1:19">
      <c r="A402" s="5" t="s">
        <v>210</v>
      </c>
      <c r="B402" s="5" t="s">
        <v>211</v>
      </c>
      <c r="C402" s="5" t="s">
        <v>212</v>
      </c>
      <c r="D402" t="s">
        <v>607</v>
      </c>
      <c r="E402" t="str">
        <f t="shared" si="375"/>
        <v>PJ/yr.</v>
      </c>
      <c r="F402" s="1">
        <f>'[1]Electricity and CHPs_IN'!B63</f>
        <v>0.13501669137727132</v>
      </c>
      <c r="G402" s="1">
        <f>'[1]Electricity and CHPs_IN'!C63</f>
        <v>1.0349191316701509E-2</v>
      </c>
      <c r="H402" s="1">
        <f>'[1]Electricity and CHPs_IN'!D63</f>
        <v>0.12408846836389724</v>
      </c>
      <c r="I402" s="1">
        <f>'[1]Electricity and CHPs_IN'!E63</f>
        <v>6.3982006987663348E-2</v>
      </c>
      <c r="J402" s="1">
        <f>'[1]Electricity and CHPs_IN'!F63</f>
        <v>4.9261784590828639E-2</v>
      </c>
      <c r="K402" s="1">
        <f>'[1]Electricity and CHPs_IN'!G63</f>
        <v>3.4524871298073724E-2</v>
      </c>
      <c r="L402" s="1">
        <f>'[1]Electricity and CHPs_IN'!H63</f>
        <v>4.3484848903661541E-2</v>
      </c>
      <c r="M402" s="1">
        <f>'[1]Electricity and CHPs_IN'!I63</f>
        <v>0.13496913850942702</v>
      </c>
      <c r="N402" s="1">
        <f>'[1]Electricity and CHPs_IN'!J63</f>
        <v>0.1349873164316982</v>
      </c>
      <c r="O402" s="1">
        <f>'[1]Electricity and CHPs_IN'!K63</f>
        <v>0.13499073587130289</v>
      </c>
      <c r="P402" s="1">
        <f>'[1]Electricity and CHPs_IN'!L63</f>
        <v>0.1349936920933644</v>
      </c>
      <c r="Q402" s="1">
        <f>'[1]Electricity and CHPs_IN'!M63</f>
        <v>0.13499768396741918</v>
      </c>
      <c r="S402" s="3"/>
    </row>
    <row r="403" spans="1:19">
      <c r="A403" s="5" t="s">
        <v>210</v>
      </c>
      <c r="B403" s="5" t="s">
        <v>211</v>
      </c>
      <c r="C403" s="5" t="s">
        <v>212</v>
      </c>
      <c r="D403" t="s">
        <v>608</v>
      </c>
      <c r="E403" t="str">
        <f t="shared" si="375"/>
        <v>PJ/yr.</v>
      </c>
      <c r="F403" s="1">
        <f>'[1]Electricity and CHPs_IN'!B64</f>
        <v>1.3106232621311674E-3</v>
      </c>
      <c r="G403" s="1">
        <f>'[1]Electricity and CHPs_IN'!C64</f>
        <v>1.0495937528827021E-3</v>
      </c>
      <c r="H403" s="1">
        <f>'[1]Electricity and CHPs_IN'!D64</f>
        <v>1.2968492687889745E-3</v>
      </c>
      <c r="I403" s="1">
        <f>'[1]Electricity and CHPs_IN'!E64</f>
        <v>1.3140506390945498E-3</v>
      </c>
      <c r="J403" s="1">
        <f>'[1]Electricity and CHPs_IN'!F64</f>
        <v>0.69881250421381447</v>
      </c>
      <c r="K403" s="1">
        <f>'[1]Electricity and CHPs_IN'!G64</f>
        <v>1.1960855403157034</v>
      </c>
      <c r="L403" s="1">
        <f>'[1]Electricity and CHPs_IN'!H64</f>
        <v>1.2014484014897375</v>
      </c>
      <c r="M403" s="1">
        <f>'[1]Electricity and CHPs_IN'!I64</f>
        <v>1.8724478835736993</v>
      </c>
      <c r="N403" s="1">
        <f>'[1]Electricity and CHPs_IN'!J64</f>
        <v>2.0479125205070416</v>
      </c>
      <c r="O403" s="1">
        <f>'[1]Electricity and CHPs_IN'!K64</f>
        <v>2.3526158585956782</v>
      </c>
      <c r="P403" s="1">
        <f>'[1]Electricity and CHPs_IN'!L64</f>
        <v>2.352708261905494</v>
      </c>
      <c r="Q403" s="1">
        <f>'[1]Electricity and CHPs_IN'!M64</f>
        <v>2.3620126729023503</v>
      </c>
      <c r="S403" s="3"/>
    </row>
    <row r="404" spans="1:19">
      <c r="A404" s="5" t="s">
        <v>210</v>
      </c>
      <c r="B404" s="5" t="s">
        <v>211</v>
      </c>
      <c r="C404" s="5" t="s">
        <v>212</v>
      </c>
      <c r="D404" t="s">
        <v>609</v>
      </c>
      <c r="E404" t="str">
        <f t="shared" si="375"/>
        <v>PJ/yr.</v>
      </c>
      <c r="F404" s="1">
        <f>'[1]Electricity and CHPs_IN'!B65</f>
        <v>1.1535132705777504E-3</v>
      </c>
      <c r="G404" s="1">
        <f>'[1]Electricity and CHPs_IN'!C65</f>
        <v>9.2754052436254365E-4</v>
      </c>
      <c r="H404" s="1">
        <f>'[1]Electricity and CHPs_IN'!D65</f>
        <v>1.1352765796256827E-3</v>
      </c>
      <c r="I404" s="1">
        <f>'[1]Electricity and CHPs_IN'!E65</f>
        <v>1.1954974300948037E-3</v>
      </c>
      <c r="J404" s="1">
        <f>'[1]Electricity and CHPs_IN'!F65</f>
        <v>1.5361640702277538E-2</v>
      </c>
      <c r="K404" s="1">
        <f>'[1]Electricity and CHPs_IN'!G65</f>
        <v>2.2966914876830093E-2</v>
      </c>
      <c r="L404" s="1">
        <f>'[1]Electricity and CHPs_IN'!H65</f>
        <v>1.1121391656320381</v>
      </c>
      <c r="M404" s="1">
        <f>'[1]Electricity and CHPs_IN'!I65</f>
        <v>1.8775897024031656</v>
      </c>
      <c r="N404" s="1">
        <f>'[1]Electricity and CHPs_IN'!J65</f>
        <v>1.5675366369246748</v>
      </c>
      <c r="O404" s="1">
        <f>'[1]Electricity and CHPs_IN'!K65</f>
        <v>1.6912887506059502</v>
      </c>
      <c r="P404" s="1">
        <f>'[1]Electricity and CHPs_IN'!L65</f>
        <v>1.7655695789632542</v>
      </c>
      <c r="Q404" s="1">
        <f>'[1]Electricity and CHPs_IN'!M65</f>
        <v>1.7737731700873478</v>
      </c>
      <c r="S404" s="3"/>
    </row>
    <row r="405" spans="1:19">
      <c r="A405" s="5" t="s">
        <v>210</v>
      </c>
      <c r="B405" s="5" t="s">
        <v>211</v>
      </c>
      <c r="C405" s="5" t="s">
        <v>212</v>
      </c>
      <c r="D405" t="s">
        <v>610</v>
      </c>
      <c r="E405" t="str">
        <f t="shared" si="375"/>
        <v>PJ/yr.</v>
      </c>
      <c r="F405" s="1">
        <f>'[1]Electricity and CHPs_IN'!B66</f>
        <v>3.6796934937591101E-4</v>
      </c>
      <c r="G405" s="1">
        <f>'[1]Electricity and CHPs_IN'!C66</f>
        <v>3.6767997964286915E-4</v>
      </c>
      <c r="H405" s="1">
        <f>'[1]Electricity and CHPs_IN'!D66</f>
        <v>3.6878773855139509E-4</v>
      </c>
      <c r="I405" s="1">
        <f>'[1]Electricity and CHPs_IN'!E66</f>
        <v>7.95571897601976E-2</v>
      </c>
      <c r="J405" s="1">
        <f>'[1]Electricity and CHPs_IN'!F66</f>
        <v>0.21146543474891</v>
      </c>
      <c r="K405" s="1">
        <f>'[1]Electricity and CHPs_IN'!G66</f>
        <v>0.31174746125397557</v>
      </c>
      <c r="L405" s="1">
        <f>'[1]Electricity and CHPs_IN'!H66</f>
        <v>0.39103015209792213</v>
      </c>
      <c r="M405" s="1">
        <f>'[1]Electricity and CHPs_IN'!I66</f>
        <v>0.41188234911537019</v>
      </c>
      <c r="N405" s="1">
        <f>'[1]Electricity and CHPs_IN'!J66</f>
        <v>0.48720446972003872</v>
      </c>
      <c r="O405" s="1">
        <f>'[1]Electricity and CHPs_IN'!K66</f>
        <v>0.57088127692906621</v>
      </c>
      <c r="P405" s="1">
        <f>'[1]Electricity and CHPs_IN'!L66</f>
        <v>0.65255658230086278</v>
      </c>
      <c r="Q405" s="1">
        <f>'[1]Electricity and CHPs_IN'!M66</f>
        <v>0.59600874112087443</v>
      </c>
      <c r="S405" s="3"/>
    </row>
    <row r="406" spans="1:19">
      <c r="A406" s="5" t="s">
        <v>210</v>
      </c>
      <c r="B406" s="5" t="s">
        <v>211</v>
      </c>
      <c r="C406" s="5" t="s">
        <v>212</v>
      </c>
      <c r="D406" t="s">
        <v>611</v>
      </c>
      <c r="E406" t="str">
        <f t="shared" si="375"/>
        <v>PJ/yr.</v>
      </c>
      <c r="F406" s="1">
        <f>'[1]Electricity and CHPs_IN'!B67</f>
        <v>7.3882539473531066E-4</v>
      </c>
      <c r="G406" s="1">
        <f>'[1]Electricity and CHPs_IN'!C67</f>
        <v>7.3820272003530187E-4</v>
      </c>
      <c r="H406" s="1">
        <f>'[1]Electricity and CHPs_IN'!D67</f>
        <v>7.4043803220856877E-4</v>
      </c>
      <c r="I406" s="1">
        <f>'[1]Electricity and CHPs_IN'!E67</f>
        <v>3.0945854013488934E-2</v>
      </c>
      <c r="J406" s="1">
        <f>'[1]Electricity and CHPs_IN'!F67</f>
        <v>4.7449934742175237E-2</v>
      </c>
      <c r="K406" s="1">
        <f>'[1]Electricity and CHPs_IN'!G67</f>
        <v>3.1629188335829665E-2</v>
      </c>
      <c r="L406" s="1">
        <f>'[1]Electricity and CHPs_IN'!H67</f>
        <v>4.3698672685974702E-2</v>
      </c>
      <c r="M406" s="1">
        <f>'[1]Electricity and CHPs_IN'!I67</f>
        <v>5.757662975071802E-2</v>
      </c>
      <c r="N406" s="1">
        <f>'[1]Electricity and CHPs_IN'!J67</f>
        <v>4.1269712990495734E-2</v>
      </c>
      <c r="O406" s="1">
        <f>'[1]Electricity and CHPs_IN'!K67</f>
        <v>7.1354633947067203E-2</v>
      </c>
      <c r="P406" s="1">
        <f>'[1]Electricity and CHPs_IN'!L67</f>
        <v>6.4722121364923751E-2</v>
      </c>
      <c r="Q406" s="1">
        <f>'[1]Electricity and CHPs_IN'!M67</f>
        <v>0.10148288379510834</v>
      </c>
      <c r="S406" s="3"/>
    </row>
    <row r="407" spans="1:19">
      <c r="A407" s="5" t="s">
        <v>210</v>
      </c>
      <c r="B407" s="5" t="s">
        <v>211</v>
      </c>
      <c r="C407" s="5" t="s">
        <v>212</v>
      </c>
      <c r="D407" t="s">
        <v>612</v>
      </c>
      <c r="E407" t="str">
        <f t="shared" si="375"/>
        <v>PJ/yr.</v>
      </c>
      <c r="F407" s="1">
        <f>'[1]Electricity and CHPs_IN'!B68</f>
        <v>7.3857293078902762E-4</v>
      </c>
      <c r="G407" s="1">
        <f>'[1]Electricity and CHPs_IN'!C68</f>
        <v>7.3794491020821103E-4</v>
      </c>
      <c r="H407" s="1">
        <f>'[1]Electricity and CHPs_IN'!D68</f>
        <v>7.4008410817079785E-4</v>
      </c>
      <c r="I407" s="1">
        <f>'[1]Electricity and CHPs_IN'!E68</f>
        <v>4.6531127709250782E-2</v>
      </c>
      <c r="J407" s="1">
        <f>'[1]Electricity and CHPs_IN'!F68</f>
        <v>9.1521959952715948E-2</v>
      </c>
      <c r="K407" s="1">
        <f>'[1]Electricity and CHPs_IN'!G68</f>
        <v>7.8589828820199478E-2</v>
      </c>
      <c r="L407" s="1">
        <f>'[1]Electricity and CHPs_IN'!H68</f>
        <v>5.3695417345717394E-2</v>
      </c>
      <c r="M407" s="1">
        <f>'[1]Electricity and CHPs_IN'!I68</f>
        <v>7.5406094883835817E-2</v>
      </c>
      <c r="N407" s="1">
        <f>'[1]Electricity and CHPs_IN'!J68</f>
        <v>0.10508777738819985</v>
      </c>
      <c r="O407" s="1">
        <f>'[1]Electricity and CHPs_IN'!K68</f>
        <v>8.3040446622644259E-2</v>
      </c>
      <c r="P407" s="1">
        <f>'[1]Electricity and CHPs_IN'!L68</f>
        <v>6.393580281389083E-2</v>
      </c>
      <c r="Q407" s="1">
        <f>'[1]Electricity and CHPs_IN'!M68</f>
        <v>0.10165381937616823</v>
      </c>
      <c r="S407" s="3"/>
    </row>
    <row r="408" spans="1:19">
      <c r="A408" s="5" t="s">
        <v>210</v>
      </c>
      <c r="B408" s="5" t="s">
        <v>211</v>
      </c>
      <c r="C408" s="5" t="s">
        <v>212</v>
      </c>
      <c r="D408" t="s">
        <v>613</v>
      </c>
      <c r="E408" t="str">
        <f t="shared" si="375"/>
        <v>PJ/yr.</v>
      </c>
      <c r="F408" s="1">
        <f>'[1]Electricity and CHPs_IN'!B69</f>
        <v>3.6941460241842047E-4</v>
      </c>
      <c r="G408" s="1">
        <f>'[1]Electricity and CHPs_IN'!C69</f>
        <v>3.6912859598872233E-4</v>
      </c>
      <c r="H408" s="1">
        <f>'[1]Electricity and CHPs_IN'!D69</f>
        <v>3.7017868620156029E-4</v>
      </c>
      <c r="I408" s="1">
        <f>'[1]Electricity and CHPs_IN'!E69</f>
        <v>2.8812800151096638E-2</v>
      </c>
      <c r="J408" s="1">
        <f>'[1]Electricity and CHPs_IN'!F69</f>
        <v>9.1320180120411223E-2</v>
      </c>
      <c r="K408" s="1">
        <f>'[1]Electricity and CHPs_IN'!G69</f>
        <v>6.7450181901409417E-2</v>
      </c>
      <c r="L408" s="1">
        <f>'[1]Electricity and CHPs_IN'!H69</f>
        <v>3.6421481712523712E-2</v>
      </c>
      <c r="M408" s="1">
        <f>'[1]Electricity and CHPs_IN'!I69</f>
        <v>5.266560711513029E-2</v>
      </c>
      <c r="N408" s="1">
        <f>'[1]Electricity and CHPs_IN'!J69</f>
        <v>7.8898107698213399E-2</v>
      </c>
      <c r="O408" s="1">
        <f>'[1]Electricity and CHPs_IN'!K69</f>
        <v>5.9040759394225789E-2</v>
      </c>
      <c r="P408" s="1">
        <f>'[1]Electricity and CHPs_IN'!L69</f>
        <v>4.2795903970503847E-2</v>
      </c>
      <c r="Q408" s="1">
        <f>'[1]Electricity and CHPs_IN'!M69</f>
        <v>6.8117168334184117E-2</v>
      </c>
      <c r="S408" s="3"/>
    </row>
    <row r="409" spans="1:19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17</v>
      </c>
      <c r="E409" s="2" t="str">
        <f>E397</f>
        <v>PJ/yr.</v>
      </c>
      <c r="F409" s="3">
        <f>F410+F463</f>
        <v>55.943382536657488</v>
      </c>
      <c r="G409" s="3">
        <f t="shared" ref="G409:K409" si="423">G410+G463</f>
        <v>55.075387768156467</v>
      </c>
      <c r="H409" s="3">
        <f t="shared" si="423"/>
        <v>58.666183255247191</v>
      </c>
      <c r="I409" s="3">
        <f t="shared" si="423"/>
        <v>57.960975758087997</v>
      </c>
      <c r="J409" s="3">
        <f t="shared" si="423"/>
        <v>57.844139298073607</v>
      </c>
      <c r="K409" s="3">
        <f t="shared" si="423"/>
        <v>61.339048458880114</v>
      </c>
      <c r="L409" s="3">
        <f t="shared" ref="L409:O409" si="424">L410+L463</f>
        <v>73.166299084406376</v>
      </c>
      <c r="M409" s="3">
        <f t="shared" si="424"/>
        <v>74.107761202049204</v>
      </c>
      <c r="N409" s="3">
        <f t="shared" si="424"/>
        <v>75.107284348791325</v>
      </c>
      <c r="O409" s="3">
        <f t="shared" si="424"/>
        <v>80.332676384763872</v>
      </c>
      <c r="P409" s="3">
        <f>P410+P463</f>
        <v>88.404540485336469</v>
      </c>
      <c r="Q409" s="3">
        <f>Q410+Q463</f>
        <v>94.927848781358762</v>
      </c>
      <c r="R409" s="11"/>
      <c r="S409" s="3"/>
    </row>
    <row r="410" spans="1:19">
      <c r="A410" s="5"/>
      <c r="B410" s="5" t="s">
        <v>211</v>
      </c>
      <c r="C410" s="5" t="s">
        <v>212</v>
      </c>
      <c r="D410" t="s">
        <v>614</v>
      </c>
      <c r="E410" t="str">
        <f>E398</f>
        <v>PJ/yr.</v>
      </c>
      <c r="F410" s="1">
        <f t="shared" ref="F410:K410" si="425">F411+F440</f>
        <v>48.060318892925999</v>
      </c>
      <c r="G410" s="1">
        <f t="shared" si="425"/>
        <v>46.84331207312497</v>
      </c>
      <c r="H410" s="1">
        <f t="shared" si="425"/>
        <v>46.443719971406324</v>
      </c>
      <c r="I410" s="1">
        <f t="shared" si="425"/>
        <v>44.584905831096137</v>
      </c>
      <c r="J410" s="1">
        <f t="shared" si="425"/>
        <v>43.799393418329373</v>
      </c>
      <c r="K410" s="1">
        <f t="shared" si="425"/>
        <v>43.665992248785145</v>
      </c>
      <c r="L410" s="1">
        <f t="shared" ref="L410:O410" si="426">L411+L440</f>
        <v>46.495773198716563</v>
      </c>
      <c r="M410" s="1">
        <f t="shared" si="426"/>
        <v>46.778848877948057</v>
      </c>
      <c r="N410" s="1">
        <f t="shared" si="426"/>
        <v>46.810564234651402</v>
      </c>
      <c r="O410" s="1">
        <f t="shared" si="426"/>
        <v>51.23327769284549</v>
      </c>
      <c r="P410" s="1">
        <f>P411+P440</f>
        <v>57.87604240614818</v>
      </c>
      <c r="Q410" s="1">
        <f>Q411+Q440</f>
        <v>64.33588062125115</v>
      </c>
      <c r="R410" s="11"/>
      <c r="S410" s="3"/>
    </row>
    <row r="411" spans="1:19">
      <c r="A411" s="5"/>
      <c r="B411" s="5" t="s">
        <v>211</v>
      </c>
      <c r="C411" s="5" t="s">
        <v>212</v>
      </c>
      <c r="D411" t="s">
        <v>615</v>
      </c>
      <c r="E411" t="str">
        <f>E395</f>
        <v>PJ/yr.</v>
      </c>
      <c r="F411" s="1">
        <f>SUM(F412,F418,F427,F436,F438)</f>
        <v>39.074859541362294</v>
      </c>
      <c r="G411" s="1">
        <f t="shared" ref="G411:K411" si="427">SUM(G412,G418,G427,G436,G438)</f>
        <v>34.630205928875739</v>
      </c>
      <c r="H411" s="1">
        <f t="shared" si="427"/>
        <v>34.698596307476194</v>
      </c>
      <c r="I411" s="1">
        <f t="shared" si="427"/>
        <v>34.372537512459715</v>
      </c>
      <c r="J411" s="1">
        <f t="shared" si="427"/>
        <v>34.063454328867529</v>
      </c>
      <c r="K411" s="1">
        <f t="shared" si="427"/>
        <v>35.71635708088391</v>
      </c>
      <c r="L411" s="1">
        <f t="shared" ref="L411:O411" si="428">SUM(L412,L418,L427,L436,L438)</f>
        <v>39.237781429355074</v>
      </c>
      <c r="M411" s="1">
        <f t="shared" si="428"/>
        <v>40.027004993096327</v>
      </c>
      <c r="N411" s="1">
        <f t="shared" si="428"/>
        <v>40.419842862936413</v>
      </c>
      <c r="O411" s="1">
        <f t="shared" si="428"/>
        <v>40.404355119773371</v>
      </c>
      <c r="P411" s="1">
        <f>SUM(P412,P418,P427,P436,P438)</f>
        <v>40.427165128180825</v>
      </c>
      <c r="Q411" s="1">
        <f>SUM(Q412,Q418,Q427,Q436,Q438)</f>
        <v>40.492978698949273</v>
      </c>
      <c r="S411" s="3"/>
    </row>
    <row r="412" spans="1:19">
      <c r="A412" s="5"/>
      <c r="B412" s="5" t="s">
        <v>211</v>
      </c>
      <c r="C412" s="5" t="s">
        <v>212</v>
      </c>
      <c r="D412" t="s">
        <v>616</v>
      </c>
      <c r="E412" t="s">
        <v>6</v>
      </c>
      <c r="F412" s="1">
        <f>F413</f>
        <v>1.5259641096626905E-2</v>
      </c>
      <c r="G412" s="1">
        <f t="shared" ref="G412:O412" si="429">G413</f>
        <v>2.7023593430290394E-4</v>
      </c>
      <c r="H412" s="1">
        <f t="shared" si="429"/>
        <v>2.8076558541628017E-3</v>
      </c>
      <c r="I412" s="1">
        <f t="shared" si="429"/>
        <v>9.0529911749368354E-4</v>
      </c>
      <c r="J412" s="1">
        <f t="shared" si="429"/>
        <v>3.6461565004321489E-4</v>
      </c>
      <c r="K412" s="1">
        <f t="shared" si="429"/>
        <v>2.4770492079488073E-3</v>
      </c>
      <c r="L412" s="1">
        <f t="shared" si="429"/>
        <v>1.4198369163813877E-3</v>
      </c>
      <c r="M412" s="1">
        <f t="shared" si="429"/>
        <v>1.5551558319848095E-5</v>
      </c>
      <c r="N412" s="1">
        <f t="shared" si="429"/>
        <v>3.5632068563588751E-4</v>
      </c>
      <c r="O412" s="1">
        <f t="shared" si="429"/>
        <v>3.8335792723195866E-4</v>
      </c>
      <c r="P412" s="1">
        <f>P413</f>
        <v>3.708662085632439E-4</v>
      </c>
      <c r="Q412" s="1">
        <f>Q413</f>
        <v>4.5966974219446664E-4</v>
      </c>
      <c r="S412" s="3"/>
    </row>
    <row r="413" spans="1:19">
      <c r="A413" s="5"/>
      <c r="B413" s="5" t="s">
        <v>211</v>
      </c>
      <c r="C413" s="5" t="s">
        <v>212</v>
      </c>
      <c r="D413" t="s">
        <v>617</v>
      </c>
      <c r="E413" t="s">
        <v>6</v>
      </c>
      <c r="F413" s="1">
        <f>'[1]Electricity and CHPs_IN'!B$28-F300</f>
        <v>1.5259641096626905E-2</v>
      </c>
      <c r="G413" s="1">
        <f>'[1]Electricity and CHPs_IN'!C$28-G300</f>
        <v>2.7023593430290394E-4</v>
      </c>
      <c r="H413" s="1">
        <f>'[1]Electricity and CHPs_IN'!D$28-H300</f>
        <v>2.8076558541628017E-3</v>
      </c>
      <c r="I413" s="1">
        <f>'[1]Electricity and CHPs_IN'!E$28-I300</f>
        <v>9.0529911749368354E-4</v>
      </c>
      <c r="J413" s="1">
        <f>'[1]Electricity and CHPs_IN'!F$28-J300</f>
        <v>3.6461565004321489E-4</v>
      </c>
      <c r="K413" s="1">
        <f>'[1]Electricity and CHPs_IN'!G$28-K300</f>
        <v>2.4770492079488073E-3</v>
      </c>
      <c r="L413" s="1">
        <f>'[1]Electricity and CHPs_IN'!H$28-L300</f>
        <v>1.4198369163813877E-3</v>
      </c>
      <c r="M413" s="1">
        <f>'[1]Electricity and CHPs_IN'!I$28-M300</f>
        <v>1.5551558319848095E-5</v>
      </c>
      <c r="N413" s="1">
        <f>'[1]Electricity and CHPs_IN'!J$28-N300</f>
        <v>3.5632068563588751E-4</v>
      </c>
      <c r="O413" s="1">
        <f>'[1]Electricity and CHPs_IN'!K$28-O300</f>
        <v>3.8335792723195866E-4</v>
      </c>
      <c r="P413" s="1">
        <f>'[1]Electricity and CHPs_IN'!L$28-P300</f>
        <v>3.708662085632439E-4</v>
      </c>
      <c r="Q413" s="1">
        <f>'[1]Electricity and CHPs_IN'!M$28-Q300</f>
        <v>4.5966974219446664E-4</v>
      </c>
      <c r="S413" s="3"/>
    </row>
    <row r="414" spans="1:19">
      <c r="A414" s="5"/>
      <c r="B414" s="5" t="s">
        <v>211</v>
      </c>
      <c r="C414" s="5" t="s">
        <v>212</v>
      </c>
      <c r="D414" t="s">
        <v>618</v>
      </c>
      <c r="E414" t="s">
        <v>6</v>
      </c>
      <c r="F414" s="1">
        <f>F415</f>
        <v>1.5259641096626905E-2</v>
      </c>
      <c r="G414" s="1">
        <f t="shared" ref="G414:O414" si="430">G415</f>
        <v>2.7023593430290394E-4</v>
      </c>
      <c r="H414" s="1">
        <f t="shared" si="430"/>
        <v>2.8076558541628017E-3</v>
      </c>
      <c r="I414" s="1">
        <f t="shared" si="430"/>
        <v>9.0529911749368354E-4</v>
      </c>
      <c r="J414" s="1">
        <f t="shared" si="430"/>
        <v>3.6461565004321489E-4</v>
      </c>
      <c r="K414" s="1">
        <f t="shared" si="430"/>
        <v>2.4770492079488073E-3</v>
      </c>
      <c r="L414" s="1">
        <f t="shared" si="430"/>
        <v>1.4198369163813877E-3</v>
      </c>
      <c r="M414" s="1">
        <f t="shared" si="430"/>
        <v>1.5551558319848095E-5</v>
      </c>
      <c r="N414" s="1">
        <f t="shared" si="430"/>
        <v>3.5632068563588751E-4</v>
      </c>
      <c r="O414" s="1">
        <f t="shared" si="430"/>
        <v>3.8335792723195866E-4</v>
      </c>
      <c r="P414" s="1">
        <f>P415</f>
        <v>3.708662085632439E-4</v>
      </c>
      <c r="Q414" s="1">
        <f>Q415</f>
        <v>4.5966974219446664E-4</v>
      </c>
      <c r="S414" s="3"/>
    </row>
    <row r="415" spans="1:19">
      <c r="A415" s="5"/>
      <c r="B415" s="5" t="s">
        <v>211</v>
      </c>
      <c r="C415" s="5" t="s">
        <v>212</v>
      </c>
      <c r="D415" t="s">
        <v>619</v>
      </c>
      <c r="E415" t="s">
        <v>6</v>
      </c>
      <c r="F415" s="1">
        <f>F413-F417</f>
        <v>1.5259641096626905E-2</v>
      </c>
      <c r="G415" s="1">
        <f t="shared" ref="G415:K415" si="431">G413-G417</f>
        <v>2.7023593430290394E-4</v>
      </c>
      <c r="H415" s="1">
        <f t="shared" si="431"/>
        <v>2.8076558541628017E-3</v>
      </c>
      <c r="I415" s="1">
        <f t="shared" si="431"/>
        <v>9.0529911749368354E-4</v>
      </c>
      <c r="J415" s="1">
        <f t="shared" si="431"/>
        <v>3.6461565004321489E-4</v>
      </c>
      <c r="K415" s="1">
        <f t="shared" si="431"/>
        <v>2.4770492079488073E-3</v>
      </c>
      <c r="L415" s="1">
        <f t="shared" ref="L415:O415" si="432">L413-L417</f>
        <v>1.4198369163813877E-3</v>
      </c>
      <c r="M415" s="1">
        <f t="shared" si="432"/>
        <v>1.5551558319848095E-5</v>
      </c>
      <c r="N415" s="1">
        <f t="shared" si="432"/>
        <v>3.5632068563588751E-4</v>
      </c>
      <c r="O415" s="1">
        <f t="shared" si="432"/>
        <v>3.8335792723195866E-4</v>
      </c>
      <c r="P415" s="1">
        <f>P413-P417</f>
        <v>3.708662085632439E-4</v>
      </c>
      <c r="Q415" s="1">
        <f>Q413-Q417</f>
        <v>4.5966974219446664E-4</v>
      </c>
      <c r="S415" s="3"/>
    </row>
    <row r="416" spans="1:19">
      <c r="A416" s="5"/>
      <c r="B416" s="5" t="s">
        <v>211</v>
      </c>
      <c r="C416" s="5" t="s">
        <v>212</v>
      </c>
      <c r="D416" t="s">
        <v>620</v>
      </c>
      <c r="E416" t="s">
        <v>6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>
      <c r="A417" s="5"/>
      <c r="B417" s="5" t="s">
        <v>211</v>
      </c>
      <c r="C417" s="5" t="s">
        <v>212</v>
      </c>
      <c r="D417" t="s">
        <v>621</v>
      </c>
      <c r="E417" t="s">
        <v>6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>
      <c r="A418" s="5"/>
      <c r="B418" s="5" t="s">
        <v>211</v>
      </c>
      <c r="C418" s="5" t="s">
        <v>212</v>
      </c>
      <c r="D418" t="s">
        <v>622</v>
      </c>
      <c r="E418" t="s">
        <v>6</v>
      </c>
      <c r="F418" s="1">
        <f>SUM(F419:F420)</f>
        <v>2.3898871198887921</v>
      </c>
      <c r="G418" s="1">
        <f t="shared" ref="G418:K418" si="436">SUM(G419:G420)</f>
        <v>3.3955058541310622E-4</v>
      </c>
      <c r="H418" s="1">
        <f t="shared" si="436"/>
        <v>1.8460617837767466E-3</v>
      </c>
      <c r="I418" s="1">
        <f t="shared" si="436"/>
        <v>0</v>
      </c>
      <c r="J418" s="1">
        <f t="shared" si="436"/>
        <v>0</v>
      </c>
      <c r="K418" s="1">
        <f t="shared" si="436"/>
        <v>0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4.5753457823105985E-5</v>
      </c>
      <c r="O418" s="1">
        <f t="shared" si="437"/>
        <v>7.0668842867511376E-5</v>
      </c>
      <c r="P418" s="1">
        <f>SUM(P419:P420)</f>
        <v>6.1229325182686733E-5</v>
      </c>
      <c r="Q418" s="1">
        <f>SUM(Q419:Q420)</f>
        <v>1.2880981186924432E-4</v>
      </c>
      <c r="S418" s="3"/>
    </row>
    <row r="419" spans="1:19">
      <c r="A419" s="5"/>
      <c r="B419" s="5" t="s">
        <v>211</v>
      </c>
      <c r="C419" s="5" t="s">
        <v>212</v>
      </c>
      <c r="D419" t="s">
        <v>623</v>
      </c>
      <c r="E419" t="s">
        <v>6</v>
      </c>
      <c r="F419" s="1">
        <f>'[1]Electricity and CHPs_IN'!B$24-F314</f>
        <v>2.3898871198887921</v>
      </c>
      <c r="G419" s="1">
        <f>'[1]Electricity and CHPs_IN'!C$24-G314</f>
        <v>3.3955058541310622E-4</v>
      </c>
      <c r="H419" s="1">
        <f>'[1]Electricity and CHPs_IN'!D$24-H314</f>
        <v>1.8460617837767466E-3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0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4.5753457823105985E-5</v>
      </c>
      <c r="O419" s="1">
        <f>'[1]Electricity and CHPs_IN'!K$24-O314</f>
        <v>7.0668842867511376E-5</v>
      </c>
      <c r="P419" s="1">
        <f>'[1]Electricity and CHPs_IN'!L$24-P314</f>
        <v>6.1229325182686733E-5</v>
      </c>
      <c r="Q419" s="1">
        <f>'[1]Electricity and CHPs_IN'!M$24-Q314</f>
        <v>1.2880981186924432E-4</v>
      </c>
      <c r="S419" s="3"/>
    </row>
    <row r="420" spans="1:19">
      <c r="A420" s="5"/>
      <c r="B420" s="5" t="s">
        <v>211</v>
      </c>
      <c r="C420" s="5" t="s">
        <v>212</v>
      </c>
      <c r="D420" t="s">
        <v>624</v>
      </c>
      <c r="E420" t="s">
        <v>6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>
      <c r="A421" s="5"/>
      <c r="B421" s="5" t="s">
        <v>211</v>
      </c>
      <c r="C421" s="5" t="s">
        <v>212</v>
      </c>
      <c r="D421" t="s">
        <v>625</v>
      </c>
      <c r="E421" t="s">
        <v>6</v>
      </c>
      <c r="F421" s="1">
        <f>SUM(F422:F423)</f>
        <v>2.3285340452432184</v>
      </c>
      <c r="G421" s="1">
        <f t="shared" ref="G421:K421" si="438">SUM(G422:G423)</f>
        <v>3.2458808035111189E-4</v>
      </c>
      <c r="H421" s="1">
        <f t="shared" si="438"/>
        <v>1.7212864034836873E-3</v>
      </c>
      <c r="I421" s="1">
        <f t="shared" si="438"/>
        <v>0</v>
      </c>
      <c r="J421" s="1">
        <f t="shared" si="438"/>
        <v>0</v>
      </c>
      <c r="K421" s="1">
        <f t="shared" si="438"/>
        <v>0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4.5753457823105985E-5</v>
      </c>
      <c r="O421" s="1">
        <f t="shared" si="439"/>
        <v>7.0668842867511376E-5</v>
      </c>
      <c r="P421" s="1">
        <f>SUM(P422:P423)</f>
        <v>6.1229325182686733E-5</v>
      </c>
      <c r="Q421" s="1">
        <f>SUM(Q422:Q423)</f>
        <v>1.2880981186924432E-4</v>
      </c>
      <c r="S421" s="3"/>
    </row>
    <row r="422" spans="1:19">
      <c r="A422" s="5"/>
      <c r="B422" s="5" t="s">
        <v>211</v>
      </c>
      <c r="C422" s="5" t="s">
        <v>212</v>
      </c>
      <c r="D422" t="s">
        <v>626</v>
      </c>
      <c r="E422" t="s">
        <v>6</v>
      </c>
      <c r="F422" s="1">
        <f>F419-F425</f>
        <v>2.3285340452432184</v>
      </c>
      <c r="G422" s="1">
        <f t="shared" ref="G422:K422" si="440">G419-G425</f>
        <v>3.2458808035111189E-4</v>
      </c>
      <c r="H422" s="1">
        <f t="shared" si="440"/>
        <v>1.7212864034836873E-3</v>
      </c>
      <c r="I422" s="1">
        <f t="shared" si="440"/>
        <v>0</v>
      </c>
      <c r="J422" s="1">
        <f t="shared" si="440"/>
        <v>0</v>
      </c>
      <c r="K422" s="1">
        <f t="shared" si="440"/>
        <v>0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4.5753457823105985E-5</v>
      </c>
      <c r="O422" s="1">
        <f t="shared" si="441"/>
        <v>7.0668842867511376E-5</v>
      </c>
      <c r="P422" s="1">
        <f>P419-P425</f>
        <v>6.1229325182686733E-5</v>
      </c>
      <c r="Q422" s="1">
        <f>Q419-Q425</f>
        <v>1.2880981186924432E-4</v>
      </c>
      <c r="S422" s="3"/>
    </row>
    <row r="423" spans="1:19">
      <c r="A423" s="5"/>
      <c r="B423" s="5" t="s">
        <v>211</v>
      </c>
      <c r="C423" s="5" t="s">
        <v>212</v>
      </c>
      <c r="D423" t="s">
        <v>627</v>
      </c>
      <c r="E423" t="s">
        <v>6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>
      <c r="A424" s="5"/>
      <c r="B424" s="5" t="s">
        <v>211</v>
      </c>
      <c r="C424" s="5" t="s">
        <v>212</v>
      </c>
      <c r="D424" t="s">
        <v>628</v>
      </c>
      <c r="E424" t="s">
        <v>6</v>
      </c>
      <c r="F424" s="1">
        <f>SUM(F425:F426)</f>
        <v>6.1353074645573831E-2</v>
      </c>
      <c r="G424" s="1">
        <f t="shared" ref="G424:K424" si="444">SUM(G425:G426)</f>
        <v>1.4962505061994341E-5</v>
      </c>
      <c r="H424" s="1">
        <f t="shared" si="444"/>
        <v>1.2477538029305942E-4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>
      <c r="A425" s="5"/>
      <c r="B425" s="5" t="s">
        <v>211</v>
      </c>
      <c r="C425" s="5" t="s">
        <v>212</v>
      </c>
      <c r="D425" t="s">
        <v>629</v>
      </c>
      <c r="E425" t="s">
        <v>6</v>
      </c>
      <c r="F425" s="1">
        <f>IFERROR(F346/F314,0)*F419</f>
        <v>6.1353074645573831E-2</v>
      </c>
      <c r="G425" s="1">
        <f t="shared" ref="G425:K425" si="446">IFERROR(G346/G314,0)*G419</f>
        <v>1.4962505061994341E-5</v>
      </c>
      <c r="H425" s="1">
        <f t="shared" si="446"/>
        <v>1.2477538029305942E-4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>
      <c r="A426" s="5"/>
      <c r="B426" s="5" t="s">
        <v>211</v>
      </c>
      <c r="C426" s="5" t="s">
        <v>212</v>
      </c>
      <c r="D426" t="s">
        <v>630</v>
      </c>
      <c r="E426" t="s">
        <v>6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>
      <c r="A427" s="5"/>
      <c r="B427" s="5" t="s">
        <v>211</v>
      </c>
      <c r="C427" s="5" t="s">
        <v>212</v>
      </c>
      <c r="D427" t="s">
        <v>631</v>
      </c>
      <c r="E427" t="s">
        <v>6</v>
      </c>
      <c r="F427" s="1">
        <f>SUM(F428:F429)</f>
        <v>36.420430350272511</v>
      </c>
      <c r="G427" s="1">
        <f t="shared" ref="G427:K427" si="450">SUM(G428:G429)</f>
        <v>34.629122756004328</v>
      </c>
      <c r="H427" s="1">
        <f t="shared" si="450"/>
        <v>34.675003940879812</v>
      </c>
      <c r="I427" s="1">
        <f t="shared" si="450"/>
        <v>34.370451019447792</v>
      </c>
      <c r="J427" s="1">
        <f t="shared" si="450"/>
        <v>34.059447695050743</v>
      </c>
      <c r="K427" s="1">
        <f t="shared" si="450"/>
        <v>33.528476637584113</v>
      </c>
      <c r="L427" s="1">
        <f t="shared" ref="L427:O427" si="451">SUM(L428:L429)</f>
        <v>35.497579005836862</v>
      </c>
      <c r="M427" s="1">
        <f t="shared" si="451"/>
        <v>35.964403514686879</v>
      </c>
      <c r="N427" s="1">
        <f t="shared" si="451"/>
        <v>36.387000854487155</v>
      </c>
      <c r="O427" s="1">
        <f t="shared" si="451"/>
        <v>36.38751583765908</v>
      </c>
      <c r="P427" s="1">
        <f>SUM(P428:P429)</f>
        <v>36.387612256825598</v>
      </c>
      <c r="Q427" s="1">
        <f>SUM(Q428:Q429)</f>
        <v>36.387445053495796</v>
      </c>
      <c r="S427" s="3"/>
    </row>
    <row r="428" spans="1:19">
      <c r="A428" s="5"/>
      <c r="B428" s="5" t="s">
        <v>211</v>
      </c>
      <c r="C428" s="5" t="s">
        <v>212</v>
      </c>
      <c r="D428" t="s">
        <v>632</v>
      </c>
      <c r="E428" t="s">
        <v>6</v>
      </c>
      <c r="F428" s="1">
        <f>'[1]Electricity and CHPs_IN'!B$26-F361</f>
        <v>36.420430350272511</v>
      </c>
      <c r="G428" s="1">
        <f>'[1]Electricity and CHPs_IN'!C$26-G361</f>
        <v>34.629122756004328</v>
      </c>
      <c r="H428" s="1">
        <f>'[1]Electricity and CHPs_IN'!D$26-H361</f>
        <v>34.675003940879812</v>
      </c>
      <c r="I428" s="1">
        <f>'[1]Electricity and CHPs_IN'!E$26-I361</f>
        <v>34.370451019447792</v>
      </c>
      <c r="J428" s="1">
        <f>'[1]Electricity and CHPs_IN'!F$26-J361</f>
        <v>34.059447695050743</v>
      </c>
      <c r="K428" s="1">
        <f>'[1]Electricity and CHPs_IN'!G$26-K361</f>
        <v>27.598061922599442</v>
      </c>
      <c r="L428" s="1">
        <f>'[1]Electricity and CHPs_IN'!H$26-L361</f>
        <v>23.046240438877888</v>
      </c>
      <c r="M428" s="1">
        <f>'[1]Electricity and CHPs_IN'!I$26-M361</f>
        <v>24.002152214491705</v>
      </c>
      <c r="N428" s="1">
        <f>'[1]Electricity and CHPs_IN'!J$26-N361</f>
        <v>24.543187312083226</v>
      </c>
      <c r="O428" s="1">
        <f>'[1]Electricity and CHPs_IN'!K$26-O361</f>
        <v>24.543701788851841</v>
      </c>
      <c r="P428" s="1">
        <f>'[1]Electricity and CHPs_IN'!L$26-P361</f>
        <v>24.543799754294291</v>
      </c>
      <c r="Q428" s="1">
        <f>'[1]Electricity and CHPs_IN'!M$26-Q361</f>
        <v>24.543631119501942</v>
      </c>
      <c r="S428" s="3"/>
    </row>
    <row r="429" spans="1:19">
      <c r="A429" s="5"/>
      <c r="B429" s="5" t="s">
        <v>211</v>
      </c>
      <c r="C429" s="5" t="s">
        <v>212</v>
      </c>
      <c r="D429" t="s">
        <v>633</v>
      </c>
      <c r="E429" t="s">
        <v>6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5.9304147149846687</v>
      </c>
      <c r="L429" s="1">
        <f>'[1]Electricity and CHPs_IN'!H$27-L362</f>
        <v>12.451338566958974</v>
      </c>
      <c r="M429" s="1">
        <f>'[1]Electricity and CHPs_IN'!I$27-M362</f>
        <v>11.962251300195172</v>
      </c>
      <c r="N429" s="1">
        <f>'[1]Electricity and CHPs_IN'!J$27-N362</f>
        <v>11.843813542403932</v>
      </c>
      <c r="O429" s="1">
        <f>'[1]Electricity and CHPs_IN'!K$27-O362</f>
        <v>11.843814048807243</v>
      </c>
      <c r="P429" s="1">
        <f>'[1]Electricity and CHPs_IN'!L$27-P362</f>
        <v>11.843812502531307</v>
      </c>
      <c r="Q429" s="1">
        <f>'[1]Electricity and CHPs_IN'!M$27-Q362</f>
        <v>11.843813933993852</v>
      </c>
      <c r="S429" s="3"/>
    </row>
    <row r="430" spans="1:19">
      <c r="A430" s="5"/>
      <c r="B430" s="5" t="s">
        <v>211</v>
      </c>
      <c r="C430" s="5" t="s">
        <v>212</v>
      </c>
      <c r="D430" t="s">
        <v>634</v>
      </c>
      <c r="E430" t="s">
        <v>6</v>
      </c>
      <c r="F430" s="1">
        <f>SUM(F431:F432)</f>
        <v>18.210215175136256</v>
      </c>
      <c r="G430" s="1">
        <f t="shared" ref="G430:K430" si="452">SUM(G431:G432)</f>
        <v>17.314561378002164</v>
      </c>
      <c r="H430" s="1">
        <f t="shared" si="452"/>
        <v>17.337501970439906</v>
      </c>
      <c r="I430" s="1">
        <f t="shared" si="452"/>
        <v>17.185225509723896</v>
      </c>
      <c r="J430" s="1">
        <f t="shared" si="452"/>
        <v>17.029723847525371</v>
      </c>
      <c r="K430" s="1">
        <f t="shared" si="452"/>
        <v>16.764238318792057</v>
      </c>
      <c r="L430" s="1">
        <f t="shared" ref="L430:O430" si="453">SUM(L431:L432)</f>
        <v>17.748789502918431</v>
      </c>
      <c r="M430" s="1">
        <f t="shared" si="453"/>
        <v>17.982201757343439</v>
      </c>
      <c r="N430" s="1">
        <f t="shared" si="453"/>
        <v>18.193500427243578</v>
      </c>
      <c r="O430" s="1">
        <f t="shared" si="453"/>
        <v>18.19375791882954</v>
      </c>
      <c r="P430" s="1">
        <f>SUM(P431:P432)</f>
        <v>18.193806128412799</v>
      </c>
      <c r="Q430" s="1">
        <f>SUM(Q431:Q432)</f>
        <v>18.193722526747898</v>
      </c>
      <c r="S430" s="3"/>
    </row>
    <row r="431" spans="1:19">
      <c r="A431" s="5"/>
      <c r="B431" s="5" t="s">
        <v>211</v>
      </c>
      <c r="C431" s="5" t="s">
        <v>212</v>
      </c>
      <c r="D431" t="s">
        <v>635</v>
      </c>
      <c r="E431" t="s">
        <v>6</v>
      </c>
      <c r="F431" s="1">
        <f>IFERROR(F368/F361,0)*F428</f>
        <v>18.210215175136256</v>
      </c>
      <c r="G431" s="1">
        <f t="shared" ref="G431:K431" si="454">IFERROR(G368/G361,0)*G428</f>
        <v>17.314561378002164</v>
      </c>
      <c r="H431" s="1">
        <f t="shared" si="454"/>
        <v>17.337501970439906</v>
      </c>
      <c r="I431" s="1">
        <f t="shared" si="454"/>
        <v>17.185225509723896</v>
      </c>
      <c r="J431" s="1">
        <f t="shared" si="454"/>
        <v>17.029723847525371</v>
      </c>
      <c r="K431" s="1">
        <f t="shared" si="454"/>
        <v>13.799030961299721</v>
      </c>
      <c r="L431" s="1">
        <f t="shared" ref="L431:O431" si="455">IFERROR(L368/L361,0)*L428</f>
        <v>11.523120219438944</v>
      </c>
      <c r="M431" s="1">
        <f t="shared" si="455"/>
        <v>12.001076107245852</v>
      </c>
      <c r="N431" s="1">
        <f t="shared" si="455"/>
        <v>12.271593656041613</v>
      </c>
      <c r="O431" s="1">
        <f t="shared" si="455"/>
        <v>12.271850894425921</v>
      </c>
      <c r="P431" s="1">
        <f>IFERROR(P368/P361,0)*P428</f>
        <v>12.271899877147145</v>
      </c>
      <c r="Q431" s="1">
        <f>IFERROR(Q368/Q361,0)*Q428</f>
        <v>12.271815559750971</v>
      </c>
      <c r="S431" s="3"/>
    </row>
    <row r="432" spans="1:19">
      <c r="A432" s="5"/>
      <c r="B432" s="5" t="s">
        <v>211</v>
      </c>
      <c r="C432" s="5" t="s">
        <v>212</v>
      </c>
      <c r="D432" t="s">
        <v>636</v>
      </c>
      <c r="E432" t="s">
        <v>6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2.9652073574923343</v>
      </c>
      <c r="L432" s="1">
        <f t="shared" ref="L432:O432" si="457">IFERROR(L369/L362,0)*L429</f>
        <v>6.2256692834794869</v>
      </c>
      <c r="M432" s="1">
        <f t="shared" si="457"/>
        <v>5.9811256500975851</v>
      </c>
      <c r="N432" s="1">
        <f t="shared" si="457"/>
        <v>5.9219067712019662</v>
      </c>
      <c r="O432" s="1">
        <f t="shared" si="457"/>
        <v>5.9219070244036214</v>
      </c>
      <c r="P432" s="1">
        <f>IFERROR(P369/P362,0)*P429</f>
        <v>5.9219062512656535</v>
      </c>
      <c r="Q432" s="1">
        <f>IFERROR(Q369/Q362,0)*Q429</f>
        <v>5.9219069669969269</v>
      </c>
      <c r="S432" s="3"/>
    </row>
    <row r="433" spans="1:19">
      <c r="A433" s="5"/>
      <c r="B433" s="5" t="s">
        <v>211</v>
      </c>
      <c r="C433" s="5" t="s">
        <v>212</v>
      </c>
      <c r="D433" t="s">
        <v>637</v>
      </c>
      <c r="E433" t="s">
        <v>6</v>
      </c>
      <c r="F433" s="1">
        <f>SUM(F434:F435)</f>
        <v>18.210215175136256</v>
      </c>
      <c r="G433" s="1">
        <f t="shared" ref="G433:K433" si="458">SUM(G434:G435)</f>
        <v>17.314561378002164</v>
      </c>
      <c r="H433" s="1">
        <f t="shared" si="458"/>
        <v>17.337501970439906</v>
      </c>
      <c r="I433" s="1">
        <f t="shared" si="458"/>
        <v>17.185225509723896</v>
      </c>
      <c r="J433" s="1">
        <f t="shared" si="458"/>
        <v>17.029723847525371</v>
      </c>
      <c r="K433" s="1">
        <f t="shared" si="458"/>
        <v>16.764238318792057</v>
      </c>
      <c r="L433" s="1">
        <f t="shared" ref="L433:O433" si="459">SUM(L434:L435)</f>
        <v>17.748789502918431</v>
      </c>
      <c r="M433" s="1">
        <f t="shared" si="459"/>
        <v>17.982201757343439</v>
      </c>
      <c r="N433" s="1">
        <f t="shared" si="459"/>
        <v>18.193500427243578</v>
      </c>
      <c r="O433" s="1">
        <f t="shared" si="459"/>
        <v>18.19375791882954</v>
      </c>
      <c r="P433" s="1">
        <f>SUM(P434:P435)</f>
        <v>18.193806128412799</v>
      </c>
      <c r="Q433" s="1">
        <f>SUM(Q434:Q435)</f>
        <v>18.193722526747898</v>
      </c>
      <c r="S433" s="3"/>
    </row>
    <row r="434" spans="1:19">
      <c r="A434" s="5"/>
      <c r="B434" s="5" t="s">
        <v>211</v>
      </c>
      <c r="C434" s="5" t="s">
        <v>212</v>
      </c>
      <c r="D434" t="s">
        <v>638</v>
      </c>
      <c r="E434" t="s">
        <v>6</v>
      </c>
      <c r="F434" s="1">
        <f>F428-F431</f>
        <v>18.210215175136256</v>
      </c>
      <c r="G434" s="1">
        <f t="shared" ref="G434:K434" si="460">G428-G431</f>
        <v>17.314561378002164</v>
      </c>
      <c r="H434" s="1">
        <f t="shared" si="460"/>
        <v>17.337501970439906</v>
      </c>
      <c r="I434" s="1">
        <f t="shared" si="460"/>
        <v>17.185225509723896</v>
      </c>
      <c r="J434" s="1">
        <f t="shared" si="460"/>
        <v>17.029723847525371</v>
      </c>
      <c r="K434" s="1">
        <f t="shared" si="460"/>
        <v>13.799030961299721</v>
      </c>
      <c r="L434" s="1">
        <f t="shared" ref="L434:O434" si="461">L428-L431</f>
        <v>11.523120219438944</v>
      </c>
      <c r="M434" s="1">
        <f t="shared" si="461"/>
        <v>12.001076107245852</v>
      </c>
      <c r="N434" s="1">
        <f t="shared" si="461"/>
        <v>12.271593656041613</v>
      </c>
      <c r="O434" s="1">
        <f t="shared" si="461"/>
        <v>12.271850894425921</v>
      </c>
      <c r="P434" s="1">
        <f>P428-P431</f>
        <v>12.271899877147145</v>
      </c>
      <c r="Q434" s="1">
        <f>Q428-Q431</f>
        <v>12.271815559750971</v>
      </c>
      <c r="S434" s="3"/>
    </row>
    <row r="435" spans="1:19">
      <c r="A435" s="5"/>
      <c r="B435" s="5" t="s">
        <v>211</v>
      </c>
      <c r="C435" s="5" t="s">
        <v>212</v>
      </c>
      <c r="D435" t="s">
        <v>639</v>
      </c>
      <c r="E435" t="s">
        <v>6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2.9652073574923343</v>
      </c>
      <c r="L435" s="1">
        <f t="shared" ref="L435:O435" si="463">L429-L432</f>
        <v>6.2256692834794869</v>
      </c>
      <c r="M435" s="1">
        <f t="shared" si="463"/>
        <v>5.9811256500975869</v>
      </c>
      <c r="N435" s="1">
        <f t="shared" si="463"/>
        <v>5.9219067712019662</v>
      </c>
      <c r="O435" s="1">
        <f t="shared" si="463"/>
        <v>5.9219070244036214</v>
      </c>
      <c r="P435" s="1">
        <f>P429-P432</f>
        <v>5.9219062512656535</v>
      </c>
      <c r="Q435" s="1">
        <f>Q429-Q432</f>
        <v>5.9219069669969251</v>
      </c>
      <c r="S435" s="3"/>
    </row>
    <row r="436" spans="1:19">
      <c r="A436" s="5"/>
      <c r="B436" s="5" t="s">
        <v>211</v>
      </c>
      <c r="C436" s="5" t="s">
        <v>212</v>
      </c>
      <c r="D436" t="s">
        <v>640</v>
      </c>
      <c r="E436" t="s">
        <v>6</v>
      </c>
      <c r="F436" s="1">
        <f>F437</f>
        <v>0.24928243010436241</v>
      </c>
      <c r="G436" s="1">
        <f t="shared" ref="G436:O436" si="464">G437</f>
        <v>4.7338635169369214E-4</v>
      </c>
      <c r="H436" s="1">
        <f t="shared" si="464"/>
        <v>1.8938648958437627E-2</v>
      </c>
      <c r="I436" s="1">
        <f t="shared" si="464"/>
        <v>1.1811938944320105E-3</v>
      </c>
      <c r="J436" s="1">
        <f t="shared" si="464"/>
        <v>3.6420181667428898E-3</v>
      </c>
      <c r="K436" s="1">
        <f t="shared" si="464"/>
        <v>1.847023264610431</v>
      </c>
      <c r="L436" s="1">
        <f t="shared" si="464"/>
        <v>2.7619980484797804</v>
      </c>
      <c r="M436" s="1">
        <f t="shared" si="464"/>
        <v>2.6067172900810491</v>
      </c>
      <c r="N436" s="1">
        <f t="shared" si="464"/>
        <v>2.5765717775297632</v>
      </c>
      <c r="O436" s="1">
        <f t="shared" si="464"/>
        <v>2.5605132804348951</v>
      </c>
      <c r="P436" s="1">
        <f>P437</f>
        <v>2.583245175207888</v>
      </c>
      <c r="Q436" s="1">
        <f>Q437</f>
        <v>2.6490199711420344</v>
      </c>
      <c r="S436" s="3"/>
    </row>
    <row r="437" spans="1:19">
      <c r="A437" s="5"/>
      <c r="B437" s="5" t="s">
        <v>211</v>
      </c>
      <c r="C437" s="5" t="s">
        <v>212</v>
      </c>
      <c r="D437" t="s">
        <v>641</v>
      </c>
      <c r="E437" t="s">
        <v>6</v>
      </c>
      <c r="F437" s="1">
        <f>'[1]Electricity and CHPs_IN'!B$25-F380</f>
        <v>0.24928243010436241</v>
      </c>
      <c r="G437" s="1">
        <f>'[1]Electricity and CHPs_IN'!C$25-G380</f>
        <v>4.7338635169369214E-4</v>
      </c>
      <c r="H437" s="1">
        <f>'[1]Electricity and CHPs_IN'!D$25-H380</f>
        <v>1.8938648958437627E-2</v>
      </c>
      <c r="I437" s="1">
        <f>'[1]Electricity and CHPs_IN'!E$25-I380</f>
        <v>1.1811938944320105E-3</v>
      </c>
      <c r="J437" s="1">
        <f>'[1]Electricity and CHPs_IN'!F$25-J380</f>
        <v>3.6420181667428898E-3</v>
      </c>
      <c r="K437" s="1">
        <f>'[1]Electricity and CHPs_IN'!G$25-K380</f>
        <v>1.847023264610431</v>
      </c>
      <c r="L437" s="1">
        <f>'[1]Electricity and CHPs_IN'!H$25-L380</f>
        <v>2.7619980484797804</v>
      </c>
      <c r="M437" s="1">
        <f>'[1]Electricity and CHPs_IN'!I$25-M380</f>
        <v>2.6067172900810491</v>
      </c>
      <c r="N437" s="1">
        <f>'[1]Electricity and CHPs_IN'!J$25-N380</f>
        <v>2.5765717775297632</v>
      </c>
      <c r="O437" s="1">
        <f>'[1]Electricity and CHPs_IN'!K$25-O380</f>
        <v>2.5605132804348951</v>
      </c>
      <c r="P437" s="1">
        <f>'[1]Electricity and CHPs_IN'!L$25-P380</f>
        <v>2.583245175207888</v>
      </c>
      <c r="Q437" s="1">
        <f>'[1]Electricity and CHPs_IN'!M$25-Q380</f>
        <v>2.6490199711420344</v>
      </c>
      <c r="S437" s="3"/>
    </row>
    <row r="438" spans="1:19">
      <c r="A438" s="5"/>
      <c r="B438" s="5" t="s">
        <v>211</v>
      </c>
      <c r="C438" s="5" t="s">
        <v>212</v>
      </c>
      <c r="D438" t="s">
        <v>642</v>
      </c>
      <c r="E438" t="s">
        <v>6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0.33838012948142387</v>
      </c>
      <c r="L438" s="1">
        <f t="shared" si="465"/>
        <v>0.97678453812204757</v>
      </c>
      <c r="M438" s="1">
        <f t="shared" si="465"/>
        <v>1.4558686367700786</v>
      </c>
      <c r="N438" s="1">
        <f t="shared" si="465"/>
        <v>1.4558681567760374</v>
      </c>
      <c r="O438" s="1">
        <f t="shared" si="465"/>
        <v>1.4558719749092934</v>
      </c>
      <c r="P438" s="1">
        <f>+P439</f>
        <v>1.4558756006135942</v>
      </c>
      <c r="Q438" s="1">
        <f>+Q439</f>
        <v>1.4559251947573866</v>
      </c>
      <c r="S438" s="3"/>
    </row>
    <row r="439" spans="1:19">
      <c r="A439" s="5"/>
      <c r="B439" s="5" t="s">
        <v>211</v>
      </c>
      <c r="C439" s="5" t="s">
        <v>212</v>
      </c>
      <c r="D439" t="s">
        <v>643</v>
      </c>
      <c r="E439" t="s">
        <v>6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0.33838012948142387</v>
      </c>
      <c r="L439" s="1">
        <f>'[1]Electricity and CHPs_IN'!H$30-L398</f>
        <v>0.97678453812204757</v>
      </c>
      <c r="M439" s="1">
        <f>'[1]Electricity and CHPs_IN'!I$30-M398</f>
        <v>1.4558686367700786</v>
      </c>
      <c r="N439" s="1">
        <f>'[1]Electricity and CHPs_IN'!J$30-N398</f>
        <v>1.4558681567760374</v>
      </c>
      <c r="O439" s="1">
        <f>'[1]Electricity and CHPs_IN'!K$30-O398</f>
        <v>1.4558719749092934</v>
      </c>
      <c r="P439" s="1">
        <f>'[1]Electricity and CHPs_IN'!L$30-P398</f>
        <v>1.4558756006135942</v>
      </c>
      <c r="Q439" s="1">
        <f>'[1]Electricity and CHPs_IN'!M$30-Q398</f>
        <v>1.4559251947573866</v>
      </c>
      <c r="S439" s="3"/>
    </row>
    <row r="440" spans="1:19">
      <c r="A440" s="5"/>
      <c r="B440" s="5" t="s">
        <v>211</v>
      </c>
      <c r="C440" s="5" t="s">
        <v>212</v>
      </c>
      <c r="D440" t="s">
        <v>644</v>
      </c>
      <c r="E440" t="str">
        <f>E395</f>
        <v>PJ/yr.</v>
      </c>
      <c r="F440" s="1">
        <f>SUM(F441,F447,F449,F455,F457,F459,F461)</f>
        <v>8.9854593515637049</v>
      </c>
      <c r="G440" s="1">
        <f t="shared" ref="G440:K440" si="466">SUM(G441,G447,G449,G455,G457,G459,G461)</f>
        <v>12.213106144249233</v>
      </c>
      <c r="H440" s="1">
        <f t="shared" si="466"/>
        <v>11.74512366393013</v>
      </c>
      <c r="I440" s="1">
        <f t="shared" si="466"/>
        <v>10.212368318636418</v>
      </c>
      <c r="J440" s="1">
        <f t="shared" si="466"/>
        <v>9.7359390894618478</v>
      </c>
      <c r="K440" s="1">
        <f t="shared" si="466"/>
        <v>7.9496351679012331</v>
      </c>
      <c r="L440" s="1">
        <f t="shared" ref="L440:O440" si="467">SUM(L441,L447,L449,L455,L457,L459,L461)</f>
        <v>7.2579917693614924</v>
      </c>
      <c r="M440" s="1">
        <f t="shared" si="467"/>
        <v>6.7518438848517306</v>
      </c>
      <c r="N440" s="1">
        <f t="shared" si="467"/>
        <v>6.3907213717149896</v>
      </c>
      <c r="O440" s="1">
        <f t="shared" si="467"/>
        <v>10.828922573072116</v>
      </c>
      <c r="P440" s="1">
        <f>SUM(P441,P447,P449,P455,P457,P459,P461)</f>
        <v>17.448877277967355</v>
      </c>
      <c r="Q440" s="1">
        <f>SUM(Q441,Q447,Q449,Q455,Q457,Q459,Q461)</f>
        <v>23.842901922301877</v>
      </c>
      <c r="S440" s="3"/>
    </row>
    <row r="441" spans="1:19">
      <c r="A441" s="5"/>
      <c r="B441" s="5" t="s">
        <v>211</v>
      </c>
      <c r="C441" s="5" t="s">
        <v>212</v>
      </c>
      <c r="D441" t="s">
        <v>645</v>
      </c>
      <c r="E441" t="str">
        <f>E398</f>
        <v>PJ/yr.</v>
      </c>
      <c r="F441" s="1">
        <f>+F442</f>
        <v>4.3959794173133533</v>
      </c>
      <c r="G441" s="1">
        <f t="shared" ref="G441:O441" si="468">+G442</f>
        <v>4.2902009772320842</v>
      </c>
      <c r="H441" s="1">
        <f t="shared" si="468"/>
        <v>4.3154004217894064</v>
      </c>
      <c r="I441" s="1">
        <f t="shared" si="468"/>
        <v>2.3678997886771951</v>
      </c>
      <c r="J441" s="1">
        <f t="shared" si="468"/>
        <v>2.3679025894071692</v>
      </c>
      <c r="K441" s="1">
        <f t="shared" si="468"/>
        <v>2.3679031922968536</v>
      </c>
      <c r="L441" s="1">
        <f t="shared" si="468"/>
        <v>2.3678970530783015</v>
      </c>
      <c r="M441" s="1">
        <f t="shared" si="468"/>
        <v>2.3679029661725219</v>
      </c>
      <c r="N441" s="1">
        <f t="shared" si="468"/>
        <v>2.3678918164940987</v>
      </c>
      <c r="O441" s="1">
        <f t="shared" si="468"/>
        <v>7.0532953370321376</v>
      </c>
      <c r="P441" s="1">
        <f>+P442</f>
        <v>13.830720519262401</v>
      </c>
      <c r="Q441" s="1">
        <f>+Q442</f>
        <v>20.310837221180414</v>
      </c>
      <c r="S441" s="3"/>
    </row>
    <row r="442" spans="1:19">
      <c r="A442" s="5"/>
      <c r="B442" s="5" t="s">
        <v>211</v>
      </c>
      <c r="C442" s="5" t="s">
        <v>212</v>
      </c>
      <c r="D442" t="s">
        <v>646</v>
      </c>
      <c r="E442" t="str">
        <f>E399</f>
        <v>PJ/yr.</v>
      </c>
      <c r="F442" s="1">
        <f>SUM(F444:F446)</f>
        <v>4.3959794173133533</v>
      </c>
      <c r="G442" s="1">
        <f t="shared" ref="G442:K442" si="469">SUM(G444:G446)</f>
        <v>4.2902009772320842</v>
      </c>
      <c r="H442" s="1">
        <f t="shared" si="469"/>
        <v>4.3154004217894064</v>
      </c>
      <c r="I442" s="1">
        <f t="shared" si="469"/>
        <v>2.3678997886771951</v>
      </c>
      <c r="J442" s="1">
        <f t="shared" si="469"/>
        <v>2.3679025894071692</v>
      </c>
      <c r="K442" s="1">
        <f t="shared" si="469"/>
        <v>2.3679031922968536</v>
      </c>
      <c r="L442" s="1">
        <f t="shared" ref="L442:O442" si="470">SUM(L444:L446)</f>
        <v>2.3678970530783015</v>
      </c>
      <c r="M442" s="1">
        <f t="shared" si="470"/>
        <v>2.3679029661725219</v>
      </c>
      <c r="N442" s="1">
        <f t="shared" si="470"/>
        <v>2.3678918164940987</v>
      </c>
      <c r="O442" s="1">
        <f t="shared" si="470"/>
        <v>7.0532953370321376</v>
      </c>
      <c r="P442" s="1">
        <f>SUM(P444:P446)</f>
        <v>13.830720519262401</v>
      </c>
      <c r="Q442" s="1">
        <f>SUM(Q444:Q446)</f>
        <v>20.310837221180414</v>
      </c>
      <c r="S442" s="3"/>
    </row>
    <row r="443" spans="1:19">
      <c r="A443" s="5"/>
      <c r="B443" s="5" t="s">
        <v>211</v>
      </c>
      <c r="C443" s="5" t="s">
        <v>212</v>
      </c>
      <c r="D443" t="s">
        <v>647</v>
      </c>
      <c r="E443" t="str">
        <f>E398</f>
        <v>PJ/yr.</v>
      </c>
      <c r="F443" s="1">
        <f>F444</f>
        <v>2.028076372683814</v>
      </c>
      <c r="G443" s="1">
        <f t="shared" ref="G443:O443" si="471">G444</f>
        <v>1.9223015254077498</v>
      </c>
      <c r="H443" s="1">
        <f t="shared" si="471"/>
        <v>1.947500570303581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>
      <c r="A444" s="5"/>
      <c r="B444" s="5" t="s">
        <v>211</v>
      </c>
      <c r="C444" s="5" t="s">
        <v>212</v>
      </c>
      <c r="D444" t="s">
        <v>648</v>
      </c>
      <c r="E444" t="str">
        <f>E399</f>
        <v>PJ/yr.</v>
      </c>
      <c r="F444" s="1">
        <f>'[1]Electricity and CHPs_IN'!B$90</f>
        <v>2.028076372683814</v>
      </c>
      <c r="G444" s="1">
        <f>'[1]Electricity and CHPs_IN'!C$90</f>
        <v>1.9223015254077498</v>
      </c>
      <c r="H444" s="1">
        <f>'[1]Electricity and CHPs_IN'!D$90</f>
        <v>1.947500570303581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>
      <c r="A445" s="5"/>
      <c r="B445" s="5" t="s">
        <v>211</v>
      </c>
      <c r="C445" s="5" t="s">
        <v>212</v>
      </c>
      <c r="D445" t="s">
        <v>649</v>
      </c>
      <c r="E445" t="str">
        <f>E399</f>
        <v>PJ/yr.</v>
      </c>
      <c r="F445" s="1">
        <f>F446</f>
        <v>1.1839515223147696</v>
      </c>
      <c r="G445" s="1">
        <f t="shared" ref="G445:O445" si="472">G446</f>
        <v>1.1839497259121672</v>
      </c>
      <c r="H445" s="1">
        <f t="shared" si="472"/>
        <v>1.1839499257429129</v>
      </c>
      <c r="I445" s="1">
        <f t="shared" si="472"/>
        <v>1.1839498943385975</v>
      </c>
      <c r="J445" s="1">
        <f t="shared" si="472"/>
        <v>1.1839512947035846</v>
      </c>
      <c r="K445" s="1">
        <f t="shared" si="472"/>
        <v>1.1839515961484268</v>
      </c>
      <c r="L445" s="1">
        <f t="shared" si="472"/>
        <v>1.1839485265391507</v>
      </c>
      <c r="M445" s="1">
        <f t="shared" si="472"/>
        <v>1.183951483086261</v>
      </c>
      <c r="N445" s="1">
        <f t="shared" si="472"/>
        <v>1.1839459082470494</v>
      </c>
      <c r="O445" s="1">
        <f t="shared" si="472"/>
        <v>3.5266476685160688</v>
      </c>
      <c r="P445" s="1">
        <f>P446</f>
        <v>6.9153602596312007</v>
      </c>
      <c r="Q445" s="1">
        <f>Q446</f>
        <v>10.155418610590207</v>
      </c>
      <c r="S445" s="3"/>
    </row>
    <row r="446" spans="1:19">
      <c r="A446" s="5"/>
      <c r="B446" s="5" t="s">
        <v>211</v>
      </c>
      <c r="C446" s="5" t="s">
        <v>212</v>
      </c>
      <c r="D446" t="s">
        <v>650</v>
      </c>
      <c r="E446" t="str">
        <f>E400</f>
        <v>PJ/yr.</v>
      </c>
      <c r="F446" s="1">
        <f>'[1]Electricity and CHPs_IN'!B$91</f>
        <v>1.1839515223147696</v>
      </c>
      <c r="G446" s="1">
        <f>'[1]Electricity and CHPs_IN'!C$91</f>
        <v>1.1839497259121672</v>
      </c>
      <c r="H446" s="1">
        <f>'[1]Electricity and CHPs_IN'!D$91</f>
        <v>1.1839499257429129</v>
      </c>
      <c r="I446" s="1">
        <f>'[1]Electricity and CHPs_IN'!E$91</f>
        <v>1.1839498943385975</v>
      </c>
      <c r="J446" s="1">
        <f>'[1]Electricity and CHPs_IN'!F$91</f>
        <v>1.1839512947035846</v>
      </c>
      <c r="K446" s="1">
        <f>'[1]Electricity and CHPs_IN'!G$91</f>
        <v>1.1839515961484268</v>
      </c>
      <c r="L446" s="1">
        <f>'[1]Electricity and CHPs_IN'!H$91</f>
        <v>1.1839485265391507</v>
      </c>
      <c r="M446" s="1">
        <f>'[1]Electricity and CHPs_IN'!I$91</f>
        <v>1.183951483086261</v>
      </c>
      <c r="N446" s="1">
        <f>'[1]Electricity and CHPs_IN'!J$91</f>
        <v>1.1839459082470494</v>
      </c>
      <c r="O446" s="1">
        <f>'[1]Electricity and CHPs_IN'!K$91</f>
        <v>3.5266476685160688</v>
      </c>
      <c r="P446" s="1">
        <f>'[1]Electricity and CHPs_IN'!L$91</f>
        <v>6.9153602596312007</v>
      </c>
      <c r="Q446" s="1">
        <f>'[1]Electricity and CHPs_IN'!M$91</f>
        <v>10.155418610590207</v>
      </c>
      <c r="S446" s="3"/>
    </row>
    <row r="447" spans="1:19">
      <c r="A447" s="5"/>
      <c r="B447" s="5" t="s">
        <v>211</v>
      </c>
      <c r="C447" s="5" t="s">
        <v>212</v>
      </c>
      <c r="D447" t="s">
        <v>651</v>
      </c>
      <c r="E447" t="str">
        <f>E400</f>
        <v>PJ/yr.</v>
      </c>
      <c r="F447" s="1">
        <f>F448</f>
        <v>1.4500074315695299</v>
      </c>
      <c r="G447" s="1">
        <f t="shared" ref="G447:O447" si="473">G448</f>
        <v>3.8018975998734712</v>
      </c>
      <c r="H447" s="1">
        <f t="shared" si="473"/>
        <v>3.801723508592131</v>
      </c>
      <c r="I447" s="1">
        <f t="shared" si="473"/>
        <v>1.150258748528042</v>
      </c>
      <c r="J447" s="1">
        <f t="shared" si="473"/>
        <v>0.85631659227543766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>
      <c r="A448" s="5"/>
      <c r="B448" s="5" t="s">
        <v>211</v>
      </c>
      <c r="C448" s="5" t="s">
        <v>212</v>
      </c>
      <c r="D448" t="s">
        <v>652</v>
      </c>
      <c r="E448" t="str">
        <f>E401</f>
        <v>PJ/yr.</v>
      </c>
      <c r="F448" s="1">
        <f>'[1]Electricity and CHPs_IN'!B$92</f>
        <v>1.4500074315695299</v>
      </c>
      <c r="G448" s="1">
        <f>'[1]Electricity and CHPs_IN'!C$92</f>
        <v>3.8018975998734712</v>
      </c>
      <c r="H448" s="1">
        <f>'[1]Electricity and CHPs_IN'!D$92</f>
        <v>3.801723508592131</v>
      </c>
      <c r="I448" s="1">
        <f>'[1]Electricity and CHPs_IN'!E$92</f>
        <v>1.150258748528042</v>
      </c>
      <c r="J448" s="1">
        <f>'[1]Electricity and CHPs_IN'!F$92</f>
        <v>0.85631659227543766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>
      <c r="A449" s="5"/>
      <c r="B449" s="5" t="s">
        <v>211</v>
      </c>
      <c r="C449" s="5" t="s">
        <v>212</v>
      </c>
      <c r="D449" t="s">
        <v>653</v>
      </c>
      <c r="E449" t="str">
        <f>E401</f>
        <v>PJ/yr.</v>
      </c>
      <c r="F449" s="1">
        <f>F450</f>
        <v>0.21541971986483632</v>
      </c>
      <c r="G449" s="1">
        <f t="shared" ref="G449:O449" si="474">G450</f>
        <v>0.21752291222938339</v>
      </c>
      <c r="H449" s="1">
        <f t="shared" si="474"/>
        <v>6.257186929724555E-2</v>
      </c>
      <c r="I449" s="1">
        <f t="shared" si="474"/>
        <v>6.2820155371520414E-2</v>
      </c>
      <c r="J449" s="1">
        <f t="shared" si="474"/>
        <v>3.2963513941884864E-4</v>
      </c>
      <c r="K449" s="1">
        <f t="shared" si="474"/>
        <v>3.24040006873112E-5</v>
      </c>
      <c r="L449" s="1">
        <f t="shared" si="474"/>
        <v>1.8370393507733911E-4</v>
      </c>
      <c r="M449" s="1">
        <f t="shared" si="474"/>
        <v>4.7881804346110473E-5</v>
      </c>
      <c r="N449" s="1">
        <f t="shared" si="474"/>
        <v>4.0821198862890328E-6</v>
      </c>
      <c r="O449" s="1">
        <f t="shared" si="474"/>
        <v>1.3796095595727871E-6</v>
      </c>
      <c r="P449" s="1">
        <f>P450</f>
        <v>3.7902756118637048E-6</v>
      </c>
      <c r="Q449" s="1">
        <f>Q450</f>
        <v>1.197207389499479E-6</v>
      </c>
      <c r="S449" s="3"/>
    </row>
    <row r="450" spans="1:19">
      <c r="A450" s="5"/>
      <c r="B450" s="5" t="s">
        <v>211</v>
      </c>
      <c r="C450" s="5" t="s">
        <v>212</v>
      </c>
      <c r="D450" t="s">
        <v>654</v>
      </c>
      <c r="E450" t="str">
        <f>E402</f>
        <v>PJ/yr.</v>
      </c>
      <c r="F450" s="1">
        <f>'[1]Electricity and CHPs_IN'!B$93</f>
        <v>0.21541971986483632</v>
      </c>
      <c r="G450" s="1">
        <f>'[1]Electricity and CHPs_IN'!C$93</f>
        <v>0.21752291222938339</v>
      </c>
      <c r="H450" s="1">
        <f>'[1]Electricity and CHPs_IN'!D$93</f>
        <v>6.257186929724555E-2</v>
      </c>
      <c r="I450" s="1">
        <f>'[1]Electricity and CHPs_IN'!E$93</f>
        <v>6.2820155371520414E-2</v>
      </c>
      <c r="J450" s="1">
        <f>'[1]Electricity and CHPs_IN'!F$93</f>
        <v>3.2963513941884864E-4</v>
      </c>
      <c r="K450" s="1">
        <f>'[1]Electricity and CHPs_IN'!G$93</f>
        <v>3.24040006873112E-5</v>
      </c>
      <c r="L450" s="1">
        <f>'[1]Electricity and CHPs_IN'!H$93</f>
        <v>1.8370393507733911E-4</v>
      </c>
      <c r="M450" s="1">
        <f>'[1]Electricity and CHPs_IN'!I$93</f>
        <v>4.7881804346110473E-5</v>
      </c>
      <c r="N450" s="1">
        <f>'[1]Electricity and CHPs_IN'!J$93</f>
        <v>4.0821198862890328E-6</v>
      </c>
      <c r="O450" s="1">
        <f>'[1]Electricity and CHPs_IN'!K$93</f>
        <v>1.3796095595727871E-6</v>
      </c>
      <c r="P450" s="1">
        <f>'[1]Electricity and CHPs_IN'!L$93</f>
        <v>3.7902756118637048E-6</v>
      </c>
      <c r="Q450" s="1">
        <f>'[1]Electricity and CHPs_IN'!M$93</f>
        <v>1.197207389499479E-6</v>
      </c>
      <c r="S450" s="3"/>
    </row>
    <row r="451" spans="1:19">
      <c r="A451" s="5"/>
      <c r="B451" s="5" t="s">
        <v>211</v>
      </c>
      <c r="C451" s="5" t="s">
        <v>212</v>
      </c>
      <c r="D451" t="s">
        <v>655</v>
      </c>
      <c r="E451" t="str">
        <f>E401</f>
        <v>PJ/yr.</v>
      </c>
      <c r="F451" s="1">
        <f>F452</f>
        <v>0.21541971986483632</v>
      </c>
      <c r="G451" s="1">
        <f t="shared" ref="G451:O451" si="475">G452</f>
        <v>0.21752291222938339</v>
      </c>
      <c r="H451" s="1">
        <f t="shared" si="475"/>
        <v>6.257186929724555E-2</v>
      </c>
      <c r="I451" s="1">
        <f t="shared" si="475"/>
        <v>6.2820155371520414E-2</v>
      </c>
      <c r="J451" s="1">
        <f t="shared" si="475"/>
        <v>3.2963513941884864E-4</v>
      </c>
      <c r="K451" s="1">
        <f t="shared" si="475"/>
        <v>3.24040006873112E-5</v>
      </c>
      <c r="L451" s="1">
        <f t="shared" si="475"/>
        <v>1.8370393507733911E-4</v>
      </c>
      <c r="M451" s="1">
        <f t="shared" si="475"/>
        <v>4.7881804346110473E-5</v>
      </c>
      <c r="N451" s="1">
        <f t="shared" si="475"/>
        <v>4.0821198862890328E-6</v>
      </c>
      <c r="O451" s="1">
        <f t="shared" si="475"/>
        <v>1.3796095595727871E-6</v>
      </c>
      <c r="P451" s="1">
        <f>P452</f>
        <v>3.7902756118637048E-6</v>
      </c>
      <c r="Q451" s="1">
        <f>Q452</f>
        <v>1.197207389499479E-6</v>
      </c>
      <c r="S451" s="3"/>
    </row>
    <row r="452" spans="1:19">
      <c r="A452" s="5"/>
      <c r="B452" s="5" t="s">
        <v>211</v>
      </c>
      <c r="C452" s="5" t="s">
        <v>212</v>
      </c>
      <c r="D452" t="s">
        <v>656</v>
      </c>
      <c r="E452" t="str">
        <f>E402</f>
        <v>PJ/yr.</v>
      </c>
      <c r="F452" s="1">
        <f>F450</f>
        <v>0.21541971986483632</v>
      </c>
      <c r="G452" s="1">
        <f t="shared" ref="G452:K452" si="476">G450</f>
        <v>0.21752291222938339</v>
      </c>
      <c r="H452" s="1">
        <f t="shared" si="476"/>
        <v>6.257186929724555E-2</v>
      </c>
      <c r="I452" s="1">
        <f t="shared" si="476"/>
        <v>6.2820155371520414E-2</v>
      </c>
      <c r="J452" s="1">
        <f t="shared" si="476"/>
        <v>3.2963513941884864E-4</v>
      </c>
      <c r="K452" s="1">
        <f t="shared" si="476"/>
        <v>3.24040006873112E-5</v>
      </c>
      <c r="L452" s="1">
        <f t="shared" ref="L452:O452" si="477">L450</f>
        <v>1.8370393507733911E-4</v>
      </c>
      <c r="M452" s="1">
        <f t="shared" si="477"/>
        <v>4.7881804346110473E-5</v>
      </c>
      <c r="N452" s="1">
        <f t="shared" si="477"/>
        <v>4.0821198862890328E-6</v>
      </c>
      <c r="O452" s="1">
        <f t="shared" si="477"/>
        <v>1.3796095595727871E-6</v>
      </c>
      <c r="P452" s="1">
        <f>P450</f>
        <v>3.7902756118637048E-6</v>
      </c>
      <c r="Q452" s="1">
        <f>Q450</f>
        <v>1.197207389499479E-6</v>
      </c>
      <c r="S452" s="3"/>
    </row>
    <row r="453" spans="1:19">
      <c r="A453" s="5"/>
      <c r="B453" s="5" t="s">
        <v>211</v>
      </c>
      <c r="C453" s="5" t="s">
        <v>212</v>
      </c>
      <c r="D453" t="s">
        <v>657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>
      <c r="A454" s="5"/>
      <c r="B454" s="5" t="s">
        <v>211</v>
      </c>
      <c r="C454" s="5" t="s">
        <v>212</v>
      </c>
      <c r="D454" t="s">
        <v>658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>
      <c r="A455" s="5"/>
      <c r="B455" s="5" t="s">
        <v>211</v>
      </c>
      <c r="C455" s="5" t="s">
        <v>212</v>
      </c>
      <c r="D455" t="s">
        <v>659</v>
      </c>
      <c r="E455" t="str">
        <f>E402</f>
        <v>PJ/yr.</v>
      </c>
      <c r="F455" s="1">
        <f>F456</f>
        <v>2.9240527828159859</v>
      </c>
      <c r="G455" s="1">
        <f t="shared" ref="G455:O455" si="479">G456</f>
        <v>2.6389572497397915</v>
      </c>
      <c r="H455" s="1">
        <f t="shared" si="479"/>
        <v>2.2625838746053555</v>
      </c>
      <c r="I455" s="1">
        <f t="shared" si="479"/>
        <v>5.1530039263151659</v>
      </c>
      <c r="J455" s="1">
        <f t="shared" si="479"/>
        <v>4.5521528298926155</v>
      </c>
      <c r="K455" s="1">
        <f t="shared" si="479"/>
        <v>3.5223691546701894</v>
      </c>
      <c r="L455" s="1">
        <f t="shared" si="479"/>
        <v>2.7255433690452744</v>
      </c>
      <c r="M455" s="1">
        <f t="shared" si="479"/>
        <v>2.1089817203251626</v>
      </c>
      <c r="N455" s="1">
        <f t="shared" si="479"/>
        <v>1.6318810997530913</v>
      </c>
      <c r="O455" s="1">
        <f t="shared" si="479"/>
        <v>1.2627203133028972</v>
      </c>
      <c r="P455" s="1">
        <f>P456</f>
        <v>0.97706844667517234</v>
      </c>
      <c r="Q455" s="1">
        <f>Q456</f>
        <v>0.75607632699464089</v>
      </c>
      <c r="S455" s="3"/>
    </row>
    <row r="456" spans="1:19">
      <c r="A456" s="5"/>
      <c r="B456" s="5" t="s">
        <v>211</v>
      </c>
      <c r="C456" s="5" t="s">
        <v>212</v>
      </c>
      <c r="D456" t="s">
        <v>660</v>
      </c>
      <c r="E456" t="str">
        <f>E403</f>
        <v>PJ/yr.</v>
      </c>
      <c r="F456" s="1">
        <f>'[1]Electricity and CHPs_IN'!B$94</f>
        <v>2.9240527828159859</v>
      </c>
      <c r="G456" s="1">
        <f>'[1]Electricity and CHPs_IN'!C$94</f>
        <v>2.6389572497397915</v>
      </c>
      <c r="H456" s="1">
        <f>'[1]Electricity and CHPs_IN'!D$94</f>
        <v>2.2625838746053555</v>
      </c>
      <c r="I456" s="1">
        <f>'[1]Electricity and CHPs_IN'!E$94</f>
        <v>5.1530039263151659</v>
      </c>
      <c r="J456" s="1">
        <f>'[1]Electricity and CHPs_IN'!F$94</f>
        <v>4.5521528298926155</v>
      </c>
      <c r="K456" s="1">
        <f>'[1]Electricity and CHPs_IN'!G$94</f>
        <v>3.5223691546701894</v>
      </c>
      <c r="L456" s="1">
        <f>'[1]Electricity and CHPs_IN'!H$94</f>
        <v>2.7255433690452744</v>
      </c>
      <c r="M456" s="1">
        <f>'[1]Electricity and CHPs_IN'!I$94</f>
        <v>2.1089817203251626</v>
      </c>
      <c r="N456" s="1">
        <f>'[1]Electricity and CHPs_IN'!J$94</f>
        <v>1.6318810997530913</v>
      </c>
      <c r="O456" s="1">
        <f>'[1]Electricity and CHPs_IN'!K$94</f>
        <v>1.2627203133028972</v>
      </c>
      <c r="P456" s="1">
        <f>'[1]Electricity and CHPs_IN'!L$94</f>
        <v>0.97706844667517234</v>
      </c>
      <c r="Q456" s="1">
        <f>'[1]Electricity and CHPs_IN'!M$94</f>
        <v>0.75607632699464089</v>
      </c>
      <c r="S456" s="3"/>
    </row>
    <row r="457" spans="1:19">
      <c r="A457" s="5"/>
      <c r="B457" s="5" t="s">
        <v>211</v>
      </c>
      <c r="C457" s="5" t="s">
        <v>212</v>
      </c>
      <c r="D457" t="s">
        <v>661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3.2265793211128416E-5</v>
      </c>
      <c r="J457" s="1">
        <f t="shared" si="480"/>
        <v>5.2370590967687806E-5</v>
      </c>
      <c r="K457" s="1">
        <f t="shared" si="480"/>
        <v>5.2827428671228371E-5</v>
      </c>
      <c r="L457" s="1">
        <f t="shared" si="480"/>
        <v>5.3718398772654447E-5</v>
      </c>
      <c r="M457" s="1">
        <f t="shared" si="480"/>
        <v>5.6169600940197828E-5</v>
      </c>
      <c r="N457" s="1">
        <f t="shared" si="480"/>
        <v>5.6478620485667387E-5</v>
      </c>
      <c r="O457" s="1">
        <f t="shared" si="480"/>
        <v>6.0232516636872825E-5</v>
      </c>
      <c r="P457" s="1">
        <f>P458</f>
        <v>6.3068811621491558E-5</v>
      </c>
      <c r="Q457" s="1">
        <f>Q458</f>
        <v>1.2296741366339643E-4</v>
      </c>
      <c r="S457" s="3"/>
    </row>
    <row r="458" spans="1:19">
      <c r="A458" s="5"/>
      <c r="B458" s="5" t="s">
        <v>211</v>
      </c>
      <c r="C458" s="5" t="s">
        <v>212</v>
      </c>
      <c r="D458" t="s">
        <v>662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3.2265793211128416E-5</v>
      </c>
      <c r="J458" s="1">
        <f>'[1]Electricity and CHPs_IN'!F$95</f>
        <v>5.2370590967687806E-5</v>
      </c>
      <c r="K458" s="1">
        <f>'[1]Electricity and CHPs_IN'!G$95</f>
        <v>5.2827428671228371E-5</v>
      </c>
      <c r="L458" s="1">
        <f>'[1]Electricity and CHPs_IN'!H$95</f>
        <v>5.3718398772654447E-5</v>
      </c>
      <c r="M458" s="1">
        <f>'[1]Electricity and CHPs_IN'!I$95</f>
        <v>5.6169600940197828E-5</v>
      </c>
      <c r="N458" s="1">
        <f>'[1]Electricity and CHPs_IN'!J$95</f>
        <v>5.6478620485667387E-5</v>
      </c>
      <c r="O458" s="1">
        <f>'[1]Electricity and CHPs_IN'!K$95</f>
        <v>6.0232516636872825E-5</v>
      </c>
      <c r="P458" s="1">
        <f>'[1]Electricity and CHPs_IN'!L$95</f>
        <v>6.3068811621491558E-5</v>
      </c>
      <c r="Q458" s="1">
        <f>'[1]Electricity and CHPs_IN'!M$95</f>
        <v>1.2296741366339643E-4</v>
      </c>
      <c r="S458" s="3"/>
    </row>
    <row r="459" spans="1:19">
      <c r="A459" s="5"/>
      <c r="B459" s="5" t="s">
        <v>211</v>
      </c>
      <c r="C459" s="5" t="s">
        <v>212</v>
      </c>
      <c r="D459" t="s">
        <v>663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1.5430908564742247E-4</v>
      </c>
      <c r="L459" s="1">
        <f t="shared" si="481"/>
        <v>1.5462467127040251E-4</v>
      </c>
      <c r="M459" s="1">
        <f t="shared" si="481"/>
        <v>1.5532129031355129E-4</v>
      </c>
      <c r="N459" s="1">
        <f t="shared" si="481"/>
        <v>1.5555539878303826E-4</v>
      </c>
      <c r="O459" s="1">
        <f t="shared" si="481"/>
        <v>1.565523943826927E-4</v>
      </c>
      <c r="P459" s="1">
        <f>P460</f>
        <v>1.5891355278336102E-4</v>
      </c>
      <c r="Q459" s="1">
        <f>Q460</f>
        <v>2.3155548727889157E-4</v>
      </c>
      <c r="S459" s="3"/>
    </row>
    <row r="460" spans="1:19">
      <c r="A460" s="5"/>
      <c r="B460" s="5" t="s">
        <v>211</v>
      </c>
      <c r="C460" s="5" t="s">
        <v>212</v>
      </c>
      <c r="D460" t="s">
        <v>664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1.5430908564742247E-4</v>
      </c>
      <c r="L460" s="1">
        <f>'[1]Electricity and CHPs_IN'!H$96</f>
        <v>1.5462467127040251E-4</v>
      </c>
      <c r="M460" s="1">
        <f>'[1]Electricity and CHPs_IN'!I$96</f>
        <v>1.5532129031355129E-4</v>
      </c>
      <c r="N460" s="1">
        <f>'[1]Electricity and CHPs_IN'!J$96</f>
        <v>1.5555539878303826E-4</v>
      </c>
      <c r="O460" s="1">
        <f>'[1]Electricity and CHPs_IN'!K$96</f>
        <v>1.565523943826927E-4</v>
      </c>
      <c r="P460" s="1">
        <f>'[1]Electricity and CHPs_IN'!L$96</f>
        <v>1.5891355278336102E-4</v>
      </c>
      <c r="Q460" s="1">
        <f>'[1]Electricity and CHPs_IN'!M$96</f>
        <v>2.3155548727889157E-4</v>
      </c>
      <c r="S460" s="3"/>
    </row>
    <row r="461" spans="1:19">
      <c r="A461" s="5"/>
      <c r="B461" s="5" t="s">
        <v>211</v>
      </c>
      <c r="C461" s="5" t="s">
        <v>212</v>
      </c>
      <c r="D461" t="s">
        <v>665</v>
      </c>
      <c r="E461" t="str">
        <f>E404</f>
        <v>PJ/yr.</v>
      </c>
      <c r="F461" s="1">
        <f>F462</f>
        <v>0</v>
      </c>
      <c r="G461" s="1">
        <f t="shared" ref="G461" si="482">G462</f>
        <v>1.2645274051745015</v>
      </c>
      <c r="H461" s="1">
        <f>H462</f>
        <v>1.3028439896459891</v>
      </c>
      <c r="I461" s="1">
        <f t="shared" ref="I461" si="483">I462</f>
        <v>1.4783534339512834</v>
      </c>
      <c r="J461" s="1">
        <f t="shared" ref="J461" si="484">J462</f>
        <v>1.9591850721562385</v>
      </c>
      <c r="K461" s="1">
        <f t="shared" ref="K461:O461" si="485">K462</f>
        <v>2.0591232804191839</v>
      </c>
      <c r="L461" s="1">
        <f t="shared" si="485"/>
        <v>2.1641593002327952</v>
      </c>
      <c r="M461" s="1">
        <f t="shared" si="485"/>
        <v>2.2746998256584461</v>
      </c>
      <c r="N461" s="1">
        <f t="shared" si="485"/>
        <v>2.390732339328645</v>
      </c>
      <c r="O461" s="1">
        <f t="shared" si="485"/>
        <v>2.5126887582165018</v>
      </c>
      <c r="P461" s="1">
        <f>P462</f>
        <v>2.6408625393897669</v>
      </c>
      <c r="Q461" s="1">
        <f>Q462</f>
        <v>2.7756326540184912</v>
      </c>
      <c r="S461" s="3"/>
    </row>
    <row r="462" spans="1:19">
      <c r="A462" s="5"/>
      <c r="B462" s="5" t="s">
        <v>211</v>
      </c>
      <c r="C462" s="5" t="s">
        <v>212</v>
      </c>
      <c r="D462" t="s">
        <v>666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1.2645274051745015</v>
      </c>
      <c r="H462" s="1">
        <f>'[1]Electricity and CHPs_IN'!D$97</f>
        <v>1.3028439896459891</v>
      </c>
      <c r="I462" s="1">
        <f>'[1]Electricity and CHPs_IN'!E$97</f>
        <v>1.4783534339512834</v>
      </c>
      <c r="J462" s="1">
        <f>'[1]Electricity and CHPs_IN'!F$97</f>
        <v>1.9591850721562385</v>
      </c>
      <c r="K462" s="1">
        <f>'[1]Electricity and CHPs_IN'!G$97</f>
        <v>2.0591232804191839</v>
      </c>
      <c r="L462" s="1">
        <f>'[1]Electricity and CHPs_IN'!H$97</f>
        <v>2.1641593002327952</v>
      </c>
      <c r="M462" s="1">
        <f>'[1]Electricity and CHPs_IN'!I$97</f>
        <v>2.2746998256584461</v>
      </c>
      <c r="N462" s="1">
        <f>'[1]Electricity and CHPs_IN'!J$97</f>
        <v>2.390732339328645</v>
      </c>
      <c r="O462" s="1">
        <f>'[1]Electricity and CHPs_IN'!K$97</f>
        <v>2.5126887582165018</v>
      </c>
      <c r="P462" s="1">
        <f>'[1]Electricity and CHPs_IN'!L$97</f>
        <v>2.6408625393897669</v>
      </c>
      <c r="Q462" s="1">
        <f>'[1]Electricity and CHPs_IN'!M$97</f>
        <v>2.7756326540184912</v>
      </c>
      <c r="S462" s="3"/>
    </row>
    <row r="463" spans="1:19">
      <c r="A463" s="5"/>
      <c r="B463" s="5" t="s">
        <v>211</v>
      </c>
      <c r="C463" s="5" t="s">
        <v>212</v>
      </c>
      <c r="D463" t="s">
        <v>667</v>
      </c>
      <c r="E463" t="str">
        <f>E399</f>
        <v>PJ/yr.</v>
      </c>
      <c r="F463" s="1">
        <f>SUM(F464,F470,F503,F512,F518)</f>
        <v>7.8830636437314867</v>
      </c>
      <c r="G463" s="1">
        <f t="shared" ref="G463:K463" si="486">SUM(G464,G470,G503,G512,G518)</f>
        <v>8.2320756950314991</v>
      </c>
      <c r="H463" s="1">
        <f t="shared" si="486"/>
        <v>12.222463283840863</v>
      </c>
      <c r="I463" s="1">
        <f t="shared" si="486"/>
        <v>13.376069926991857</v>
      </c>
      <c r="J463" s="1">
        <f t="shared" si="486"/>
        <v>14.044745879744234</v>
      </c>
      <c r="K463" s="1">
        <f t="shared" si="486"/>
        <v>17.673056210094966</v>
      </c>
      <c r="L463" s="1">
        <f t="shared" ref="L463:O463" si="487">SUM(L464,L470,L503,L512,L518)</f>
        <v>26.670525885689813</v>
      </c>
      <c r="M463" s="1">
        <f t="shared" si="487"/>
        <v>27.32891232410115</v>
      </c>
      <c r="N463" s="1">
        <f t="shared" si="487"/>
        <v>28.296720114139919</v>
      </c>
      <c r="O463" s="1">
        <f t="shared" si="487"/>
        <v>29.099398691918378</v>
      </c>
      <c r="P463" s="1">
        <f>SUM(P464,P470,P503,P512,P518)</f>
        <v>30.528498079188285</v>
      </c>
      <c r="Q463" s="1">
        <f>SUM(Q464,Q470,Q503,Q512,Q518)</f>
        <v>30.591968160107609</v>
      </c>
      <c r="S463" s="3"/>
    </row>
    <row r="464" spans="1:19">
      <c r="A464" s="5"/>
      <c r="B464" s="5" t="s">
        <v>211</v>
      </c>
      <c r="C464" s="5" t="s">
        <v>212</v>
      </c>
      <c r="D464" t="s">
        <v>668</v>
      </c>
      <c r="E464" t="str">
        <f>E399</f>
        <v>PJ/yr.</v>
      </c>
      <c r="F464" s="1">
        <f>+F465</f>
        <v>0.27163945444233539</v>
      </c>
      <c r="G464" s="1">
        <f t="shared" ref="G464:O464" si="488">+G465</f>
        <v>0.64216095327188327</v>
      </c>
      <c r="H464" s="1">
        <f t="shared" si="488"/>
        <v>3.1721332338853429E-2</v>
      </c>
      <c r="I464" s="1">
        <f t="shared" si="488"/>
        <v>0.5755487858677536</v>
      </c>
      <c r="J464" s="1">
        <f t="shared" si="488"/>
        <v>0.54153560579989979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6.1834868030089557E-2</v>
      </c>
      <c r="O464" s="1">
        <f t="shared" si="488"/>
        <v>6.181492934909498E-2</v>
      </c>
      <c r="P464" s="1">
        <f>+P465</f>
        <v>0.44838811832259767</v>
      </c>
      <c r="Q464" s="1">
        <f>+Q465</f>
        <v>0.44838936697578435</v>
      </c>
      <c r="S464" s="3"/>
    </row>
    <row r="465" spans="1:19">
      <c r="A465" s="5"/>
      <c r="B465" s="5" t="s">
        <v>211</v>
      </c>
      <c r="C465" s="5" t="s">
        <v>212</v>
      </c>
      <c r="D465" t="s">
        <v>669</v>
      </c>
      <c r="E465" t="str">
        <f>E400</f>
        <v>PJ/yr.</v>
      </c>
      <c r="F465" s="1">
        <f>'[1]Electricity and CHPs_IN'!B$41-F301</f>
        <v>0.27163945444233539</v>
      </c>
      <c r="G465" s="1">
        <f>'[1]Electricity and CHPs_IN'!C$41-G301</f>
        <v>0.64216095327188327</v>
      </c>
      <c r="H465" s="1">
        <f>'[1]Electricity and CHPs_IN'!D$41-H301</f>
        <v>3.1721332338853429E-2</v>
      </c>
      <c r="I465" s="1">
        <f>'[1]Electricity and CHPs_IN'!E$41-I301</f>
        <v>0.5755487858677536</v>
      </c>
      <c r="J465" s="1">
        <f>'[1]Electricity and CHPs_IN'!F$41-J301</f>
        <v>0.54153560579989979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6.1834868030089557E-2</v>
      </c>
      <c r="O465" s="1">
        <f>'[1]Electricity and CHPs_IN'!K$41-O301</f>
        <v>6.181492934909498E-2</v>
      </c>
      <c r="P465" s="1">
        <f>'[1]Electricity and CHPs_IN'!L$41-P301</f>
        <v>0.44838811832259767</v>
      </c>
      <c r="Q465" s="1">
        <f>'[1]Electricity and CHPs_IN'!M$41-Q301</f>
        <v>0.44838936697578435</v>
      </c>
      <c r="S465" s="3"/>
    </row>
    <row r="466" spans="1:19">
      <c r="A466" s="5"/>
      <c r="B466" s="5" t="s">
        <v>211</v>
      </c>
      <c r="C466" s="5" t="s">
        <v>212</v>
      </c>
      <c r="D466" t="s">
        <v>670</v>
      </c>
      <c r="E466" t="str">
        <f>E399</f>
        <v>PJ/yr.</v>
      </c>
      <c r="F466" s="1">
        <f>F467</f>
        <v>0.27163945444233539</v>
      </c>
      <c r="G466" s="1">
        <f t="shared" ref="G466:O466" si="489">G467</f>
        <v>0.64216095327188327</v>
      </c>
      <c r="H466" s="1">
        <f t="shared" si="489"/>
        <v>3.1721332338853429E-2</v>
      </c>
      <c r="I466" s="1">
        <f t="shared" si="489"/>
        <v>0.5755487858677536</v>
      </c>
      <c r="J466" s="1">
        <f t="shared" si="489"/>
        <v>0.54153560579989979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6.1834868030089557E-2</v>
      </c>
      <c r="O466" s="1">
        <f t="shared" si="489"/>
        <v>6.181492934909498E-2</v>
      </c>
      <c r="P466" s="1">
        <f>P467</f>
        <v>0.44838811832259767</v>
      </c>
      <c r="Q466" s="1">
        <f>Q467</f>
        <v>0.44838936697578435</v>
      </c>
      <c r="S466" s="3"/>
    </row>
    <row r="467" spans="1:19">
      <c r="A467" s="5"/>
      <c r="B467" s="5" t="s">
        <v>211</v>
      </c>
      <c r="C467" s="5" t="s">
        <v>212</v>
      </c>
      <c r="D467" t="s">
        <v>671</v>
      </c>
      <c r="E467" t="str">
        <f>E400</f>
        <v>PJ/yr.</v>
      </c>
      <c r="F467" s="1">
        <f>F465-F469</f>
        <v>0.27163945444233539</v>
      </c>
      <c r="G467" s="1">
        <f t="shared" ref="G467:K467" si="490">G465-G469</f>
        <v>0.64216095327188327</v>
      </c>
      <c r="H467" s="1">
        <f t="shared" si="490"/>
        <v>3.1721332338853429E-2</v>
      </c>
      <c r="I467" s="1">
        <f t="shared" si="490"/>
        <v>0.5755487858677536</v>
      </c>
      <c r="J467" s="1">
        <f t="shared" si="490"/>
        <v>0.54153560579989979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6.1834868030089557E-2</v>
      </c>
      <c r="O467" s="1">
        <f t="shared" si="491"/>
        <v>6.181492934909498E-2</v>
      </c>
      <c r="P467" s="1">
        <f>P465-P469</f>
        <v>0.44838811832259767</v>
      </c>
      <c r="Q467" s="1">
        <f>Q465-Q469</f>
        <v>0.44838936697578435</v>
      </c>
      <c r="S467" s="3"/>
    </row>
    <row r="468" spans="1:19">
      <c r="A468" s="5"/>
      <c r="B468" s="5" t="s">
        <v>211</v>
      </c>
      <c r="C468" s="5" t="s">
        <v>212</v>
      </c>
      <c r="D468" t="s">
        <v>672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>
      <c r="A469" s="5"/>
      <c r="B469" s="5" t="s">
        <v>211</v>
      </c>
      <c r="C469" s="5" t="s">
        <v>212</v>
      </c>
      <c r="D469" t="s">
        <v>673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>
      <c r="A470" s="5"/>
      <c r="B470" s="5" t="s">
        <v>211</v>
      </c>
      <c r="C470" s="5" t="s">
        <v>212</v>
      </c>
      <c r="D470" t="s">
        <v>674</v>
      </c>
      <c r="E470" t="str">
        <f>E401</f>
        <v>PJ/yr.</v>
      </c>
      <c r="F470" s="1">
        <f>SUM(F471:F480)</f>
        <v>3.6020985664943264</v>
      </c>
      <c r="G470" s="1">
        <f t="shared" ref="G470:K470" si="495">SUM(G471:G480)</f>
        <v>3.4519435711433477</v>
      </c>
      <c r="H470" s="1">
        <f t="shared" si="495"/>
        <v>3.9958321488247828</v>
      </c>
      <c r="I470" s="1">
        <f t="shared" si="495"/>
        <v>4.5597926089626899</v>
      </c>
      <c r="J470" s="1">
        <f t="shared" si="495"/>
        <v>4.6358300015699019</v>
      </c>
      <c r="K470" s="1">
        <f t="shared" si="495"/>
        <v>4.1629382782484905</v>
      </c>
      <c r="L470" s="1">
        <f t="shared" ref="L470:O470" si="496">SUM(L471:L480)</f>
        <v>5.3194590933497405</v>
      </c>
      <c r="M470" s="1">
        <f t="shared" si="496"/>
        <v>5.5225907779148269</v>
      </c>
      <c r="N470" s="1">
        <f t="shared" si="496"/>
        <v>6.5899734748929193</v>
      </c>
      <c r="O470" s="1">
        <f t="shared" si="496"/>
        <v>7.2512180195330451</v>
      </c>
      <c r="P470" s="1">
        <f>SUM(P471:P480)</f>
        <v>8.3346251669086637</v>
      </c>
      <c r="Q470" s="1">
        <f>SUM(Q471:Q480)</f>
        <v>8.4409037754948617</v>
      </c>
      <c r="S470" s="3"/>
    </row>
    <row r="471" spans="1:19">
      <c r="A471" s="5"/>
      <c r="B471" s="5" t="s">
        <v>211</v>
      </c>
      <c r="C471" s="5" t="s">
        <v>212</v>
      </c>
      <c r="D471" t="s">
        <v>675</v>
      </c>
      <c r="E471" t="str">
        <f>E402</f>
        <v>PJ/yr.</v>
      </c>
      <c r="F471" s="1">
        <f>'[1]Electricity and CHPs_IN'!B$39-F316</f>
        <v>1.0228899354053844</v>
      </c>
      <c r="G471" s="1">
        <f>'[1]Electricity and CHPs_IN'!C$39-G316</f>
        <v>0.63876971183591036</v>
      </c>
      <c r="H471" s="1">
        <f>'[1]Electricity and CHPs_IN'!D$39-H316</f>
        <v>7.75860789682664E-2</v>
      </c>
      <c r="I471" s="1">
        <f>'[1]Electricity and CHPs_IN'!E$39-I316</f>
        <v>0.51790140031809573</v>
      </c>
      <c r="J471" s="1">
        <f>'[1]Electricity and CHPs_IN'!F$39-J316</f>
        <v>0.3693837338914947</v>
      </c>
      <c r="K471" s="1">
        <f>'[1]Electricity and CHPs_IN'!G$39-K316</f>
        <v>0.98906322757008724</v>
      </c>
      <c r="L471" s="1">
        <f>'[1]Electricity and CHPs_IN'!H$39-L316</f>
        <v>1.028449079982463</v>
      </c>
      <c r="M471" s="1">
        <f>'[1]Electricity and CHPs_IN'!I$39-M316</f>
        <v>1.022060005807784</v>
      </c>
      <c r="N471" s="1">
        <f>'[1]Electricity and CHPs_IN'!J$39-N316</f>
        <v>1.0235518601001892</v>
      </c>
      <c r="O471" s="1">
        <f>'[1]Electricity and CHPs_IN'!K$39-O316</f>
        <v>0.59233408867071635</v>
      </c>
      <c r="P471" s="1">
        <f>'[1]Electricity and CHPs_IN'!L$39-P316</f>
        <v>1.022244552483162</v>
      </c>
      <c r="Q471" s="1">
        <f>'[1]Electricity and CHPs_IN'!M$39-Q316</f>
        <v>1.022619993526922</v>
      </c>
      <c r="S471" s="3"/>
    </row>
    <row r="472" spans="1:19">
      <c r="A472" s="5"/>
      <c r="B472" s="5" t="s">
        <v>211</v>
      </c>
      <c r="C472" s="5" t="s">
        <v>212</v>
      </c>
      <c r="D472" t="s">
        <v>676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3.4510982468106506E-3</v>
      </c>
      <c r="L472" s="6">
        <f>'[1]Electricity and CHPs_IN'!H$40-L317</f>
        <v>0.40008921457651681</v>
      </c>
      <c r="M472" s="6">
        <f>'[1]Electricity and CHPs_IN'!I$40-M317</f>
        <v>0.3982437034412572</v>
      </c>
      <c r="N472" s="6">
        <f>'[1]Electricity and CHPs_IN'!J$40-N317</f>
        <v>0.39892430660372896</v>
      </c>
      <c r="O472" s="6">
        <f>'[1]Electricity and CHPs_IN'!K$40-O317</f>
        <v>0.2317375506668555</v>
      </c>
      <c r="P472" s="6">
        <f>'[1]Electricity and CHPs_IN'!L$40-P317</f>
        <v>0.39955637067643168</v>
      </c>
      <c r="Q472" s="6">
        <f>'[1]Electricity and CHPs_IN'!M$40-Q317</f>
        <v>0.3997046049539677</v>
      </c>
      <c r="S472" s="3"/>
    </row>
    <row r="473" spans="1:19">
      <c r="A473" s="5"/>
      <c r="B473" s="5" t="s">
        <v>211</v>
      </c>
      <c r="C473" s="5" t="s">
        <v>212</v>
      </c>
      <c r="D473" t="s">
        <v>677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>
      <c r="A474" s="5"/>
      <c r="B474" s="5" t="s">
        <v>211</v>
      </c>
      <c r="C474" s="5" t="s">
        <v>212</v>
      </c>
      <c r="D474" t="s">
        <v>678</v>
      </c>
      <c r="E474" t="str">
        <f>E429</f>
        <v>PJ/yr.</v>
      </c>
      <c r="F474" s="1">
        <f>'[1]Electricity and CHPs_IN'!B$48-F319</f>
        <v>3.8673154538492113E-2</v>
      </c>
      <c r="G474" s="1">
        <f>'[1]Electricity and CHPs_IN'!C$48-G319</f>
        <v>6.1125863276047685E-3</v>
      </c>
      <c r="H474" s="1">
        <f>'[1]Electricity and CHPs_IN'!D$48-H319</f>
        <v>1.8189131736640451E-2</v>
      </c>
      <c r="I474" s="1">
        <f>'[1]Electricity and CHPs_IN'!E$48-I319</f>
        <v>8.2827141800296093E-3</v>
      </c>
      <c r="J474" s="1">
        <f>'[1]Electricity and CHPs_IN'!F$48-J319</f>
        <v>7.6789158129129476E-3</v>
      </c>
      <c r="K474" s="1">
        <f>'[1]Electricity and CHPs_IN'!G$48-K319</f>
        <v>5.3747336362777419E-3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2.3160482832516372E-3</v>
      </c>
      <c r="O474" s="1">
        <f>'[1]Electricity and CHPs_IN'!K$48-O319</f>
        <v>4.5116964380726371E-3</v>
      </c>
      <c r="P474" s="1">
        <f>'[1]Electricity and CHPs_IN'!L$48-P319</f>
        <v>5.1744761101469505E-3</v>
      </c>
      <c r="Q474" s="1">
        <f>'[1]Electricity and CHPs_IN'!M$48-Q319</f>
        <v>8.7664265533242327E-3</v>
      </c>
      <c r="S474" s="3"/>
    </row>
    <row r="475" spans="1:19">
      <c r="A475" s="5"/>
      <c r="B475" s="5" t="s">
        <v>211</v>
      </c>
      <c r="C475" s="5" t="s">
        <v>212</v>
      </c>
      <c r="D475" t="s">
        <v>679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>
      <c r="A476" s="5"/>
      <c r="B476" s="5" t="s">
        <v>211</v>
      </c>
      <c r="C476" s="5" t="s">
        <v>212</v>
      </c>
      <c r="D476" t="s">
        <v>680</v>
      </c>
      <c r="E476" t="str">
        <f>E432</f>
        <v>PJ/yr.</v>
      </c>
      <c r="F476" s="1">
        <f>'[1]Electricity and CHPs_IN'!B$51-F321</f>
        <v>6.9181232353199257E-2</v>
      </c>
      <c r="G476" s="1">
        <f>'[1]Electricity and CHPs_IN'!C$51-G321</f>
        <v>6.819991918224122E-2</v>
      </c>
      <c r="H476" s="1">
        <f>'[1]Electricity and CHPs_IN'!D$51-H321</f>
        <v>0.27473983036670924</v>
      </c>
      <c r="I476" s="1">
        <f>'[1]Electricity and CHPs_IN'!E$51-I321</f>
        <v>0.2658208141070173</v>
      </c>
      <c r="J476" s="1">
        <f>'[1]Electricity and CHPs_IN'!F$51-J321</f>
        <v>0.26505115227403531</v>
      </c>
      <c r="K476" s="1">
        <f>'[1]Electricity and CHPs_IN'!G$51-K321</f>
        <v>0.11152600540120669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1.824864291529186E-3</v>
      </c>
      <c r="O476" s="1">
        <f>'[1]Electricity and CHPs_IN'!K$51-O321</f>
        <v>6.404250567825261E-3</v>
      </c>
      <c r="P476" s="1">
        <f>'[1]Electricity and CHPs_IN'!L$51-P321</f>
        <v>4.2692758240050945E-3</v>
      </c>
      <c r="Q476" s="1">
        <f>'[1]Electricity and CHPs_IN'!M$51-Q321</f>
        <v>0.10439626177143362</v>
      </c>
      <c r="S476" s="3"/>
    </row>
    <row r="477" spans="1:19">
      <c r="A477" s="5"/>
      <c r="B477" s="5" t="s">
        <v>211</v>
      </c>
      <c r="C477" s="5" t="s">
        <v>212</v>
      </c>
      <c r="D477" t="s">
        <v>681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>
      <c r="A478" s="5"/>
      <c r="B478" s="5" t="s">
        <v>211</v>
      </c>
      <c r="C478" s="5" t="s">
        <v>212</v>
      </c>
      <c r="D478" t="s">
        <v>682</v>
      </c>
      <c r="E478" t="str">
        <f>E458</f>
        <v>PJ/yr.</v>
      </c>
      <c r="F478" s="1">
        <f>'[1]Electricity and CHPs_IN'!B$54-F323</f>
        <v>1.5806938917558684</v>
      </c>
      <c r="G478" s="1">
        <f>'[1]Electricity and CHPs_IN'!C$54-G323</f>
        <v>1.7910540334349794</v>
      </c>
      <c r="H478" s="1">
        <f>'[1]Electricity and CHPs_IN'!D$54-H323</f>
        <v>1.7420796327486181</v>
      </c>
      <c r="I478" s="1">
        <f>'[1]Electricity and CHPs_IN'!E$54-I323</f>
        <v>1.6522618399530558</v>
      </c>
      <c r="J478" s="1">
        <f>'[1]Electricity and CHPs_IN'!F$54-J323</f>
        <v>1.8953420457662766</v>
      </c>
      <c r="K478" s="1">
        <f>'[1]Electricity and CHPs_IN'!G$54-K323</f>
        <v>1.7464498893328422</v>
      </c>
      <c r="L478" s="1">
        <f>'[1]Electricity and CHPs_IN'!H$54-L323</f>
        <v>3.8909207987907601</v>
      </c>
      <c r="M478" s="1">
        <f>'[1]Electricity and CHPs_IN'!I$54-M323</f>
        <v>4.1022870686657855</v>
      </c>
      <c r="N478" s="1">
        <f>'[1]Electricity and CHPs_IN'!J$54-N323</f>
        <v>5.1616952697071907</v>
      </c>
      <c r="O478" s="1">
        <f>'[1]Electricity and CHPs_IN'!K$54-O323</f>
        <v>6.4146620402381522</v>
      </c>
      <c r="P478" s="1">
        <f>'[1]Electricity and CHPs_IN'!L$54-P323</f>
        <v>6.902147938869561</v>
      </c>
      <c r="Q478" s="1">
        <f>'[1]Electricity and CHPs_IN'!M$54-Q323</f>
        <v>6.9021816644056502</v>
      </c>
      <c r="S478" s="3"/>
    </row>
    <row r="479" spans="1:19">
      <c r="A479" s="5"/>
      <c r="B479" s="5" t="s">
        <v>211</v>
      </c>
      <c r="C479" s="5" t="s">
        <v>212</v>
      </c>
      <c r="D479" t="s">
        <v>683</v>
      </c>
      <c r="E479" t="str">
        <f>E460</f>
        <v>PJ/yr.</v>
      </c>
      <c r="F479" s="1">
        <f>'[1]Electricity and CHPs_IN'!B$55-F324</f>
        <v>0.89066035244138186</v>
      </c>
      <c r="G479" s="1">
        <f>'[1]Electricity and CHPs_IN'!C$55-G324</f>
        <v>0.94780732036261195</v>
      </c>
      <c r="H479" s="1">
        <f>'[1]Electricity and CHPs_IN'!D$55-H324</f>
        <v>1.8832374750045482</v>
      </c>
      <c r="I479" s="1">
        <f>'[1]Electricity and CHPs_IN'!E$55-I324</f>
        <v>2.1155258404044912</v>
      </c>
      <c r="J479" s="1">
        <f>'[1]Electricity and CHPs_IN'!F$55-J324</f>
        <v>2.0983741538251826</v>
      </c>
      <c r="K479" s="1">
        <f>'[1]Electricity and CHPs_IN'!G$55-K324</f>
        <v>1.3070733240612658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1.4919978476008501E-3</v>
      </c>
      <c r="O479" s="1">
        <f>'[1]Electricity and CHPs_IN'!K$55-O324</f>
        <v>1.3455481022831566E-3</v>
      </c>
      <c r="P479" s="1">
        <f>'[1]Electricity and CHPs_IN'!L$55-P324</f>
        <v>1.0639579446036431E-3</v>
      </c>
      <c r="Q479" s="1">
        <f>'[1]Electricity and CHPs_IN'!M$55-Q324</f>
        <v>2.7717610290165446E-3</v>
      </c>
      <c r="S479" s="3"/>
    </row>
    <row r="480" spans="1:19">
      <c r="A480" s="5"/>
      <c r="B480" s="5" t="s">
        <v>211</v>
      </c>
      <c r="C480" s="5" t="s">
        <v>212</v>
      </c>
      <c r="D480" t="s">
        <v>684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1.6912805942922873E-4</v>
      </c>
      <c r="O480" s="1">
        <f>'[1]Electricity and CHPs_IN'!K$58-O325</f>
        <v>2.2284484914034597E-4</v>
      </c>
      <c r="P480" s="1">
        <f>'[1]Electricity and CHPs_IN'!L$58-P325</f>
        <v>1.685950007537752E-4</v>
      </c>
      <c r="Q480" s="1">
        <f>'[1]Electricity and CHPs_IN'!M$58-Q325</f>
        <v>4.6306325454734663E-4</v>
      </c>
      <c r="S480" s="3"/>
    </row>
    <row r="481" spans="1:19">
      <c r="A481" s="5"/>
      <c r="B481" s="5" t="s">
        <v>211</v>
      </c>
      <c r="C481" s="5" t="s">
        <v>212</v>
      </c>
      <c r="D481" t="s">
        <v>685</v>
      </c>
      <c r="E481" t="str">
        <f>E402</f>
        <v>PJ/yr.</v>
      </c>
      <c r="F481" s="1">
        <f>SUM(F482:F491)</f>
        <v>1.9695112648505835</v>
      </c>
      <c r="G481" s="1">
        <f t="shared" ref="G481:K481" si="497">SUM(G482:G491)</f>
        <v>1.5877014202879831</v>
      </c>
      <c r="H481" s="1">
        <f t="shared" si="497"/>
        <v>2.1014213049806578</v>
      </c>
      <c r="I481" s="1">
        <f t="shared" si="497"/>
        <v>2.8484985295235568</v>
      </c>
      <c r="J481" s="1">
        <f t="shared" si="497"/>
        <v>2.6712942800466299</v>
      </c>
      <c r="K481" s="1">
        <f t="shared" si="497"/>
        <v>2.2045893827533298</v>
      </c>
      <c r="L481" s="1">
        <f t="shared" ref="L481:O481" si="498">SUM(L482:L491)</f>
        <v>1.1212909091186885</v>
      </c>
      <c r="M481" s="1">
        <f t="shared" si="498"/>
        <v>0.60172989690689904</v>
      </c>
      <c r="N481" s="1">
        <f t="shared" si="498"/>
        <v>4.080054770194839E-3</v>
      </c>
      <c r="O481" s="1">
        <f t="shared" si="498"/>
        <v>5.6768593045375126E-3</v>
      </c>
      <c r="P481" s="1">
        <f>SUM(P482:P491)</f>
        <v>4.7820175307985999E-3</v>
      </c>
      <c r="Q481" s="1">
        <f>SUM(Q482:Q491)</f>
        <v>3.7764400277717422E-2</v>
      </c>
      <c r="S481" s="3"/>
    </row>
    <row r="482" spans="1:19">
      <c r="A482" s="5"/>
      <c r="B482" s="5" t="s">
        <v>211</v>
      </c>
      <c r="C482" s="5" t="s">
        <v>212</v>
      </c>
      <c r="D482" t="s">
        <v>686</v>
      </c>
      <c r="E482" t="str">
        <f>E402</f>
        <v>PJ/yr.</v>
      </c>
      <c r="F482" s="1">
        <f t="shared" ref="F482:F488" si="499">F471-F493</f>
        <v>0.99663035099285657</v>
      </c>
      <c r="G482" s="1">
        <f t="shared" ref="G482:K482" si="500">G471-G493</f>
        <v>0.61062193221961114</v>
      </c>
      <c r="H482" s="1">
        <f t="shared" si="500"/>
        <v>7.2342033187248522E-2</v>
      </c>
      <c r="I482" s="1">
        <f t="shared" si="500"/>
        <v>0.50738633378135656</v>
      </c>
      <c r="J482" s="1">
        <f t="shared" si="500"/>
        <v>0.36005728592858022</v>
      </c>
      <c r="K482" s="1">
        <f t="shared" si="500"/>
        <v>0.90233344400682258</v>
      </c>
      <c r="L482" s="1">
        <f t="shared" ref="L482:O482" si="501">L471-L493</f>
        <v>0.80725214596492778</v>
      </c>
      <c r="M482" s="1">
        <f t="shared" si="501"/>
        <v>0.43300884023780684</v>
      </c>
      <c r="N482" s="1">
        <f t="shared" si="501"/>
        <v>2.9239035043600037E-3</v>
      </c>
      <c r="O482" s="1">
        <f t="shared" si="501"/>
        <v>4.019572348881395E-3</v>
      </c>
      <c r="P482" s="1">
        <f t="shared" ref="P482:Q488" si="502">P471-P493</f>
        <v>3.4125438611192216E-3</v>
      </c>
      <c r="Q482" s="1">
        <f t="shared" si="502"/>
        <v>2.5097859119091126E-2</v>
      </c>
      <c r="S482" s="3"/>
    </row>
    <row r="483" spans="1:19">
      <c r="A483" s="5"/>
      <c r="B483" s="5" t="s">
        <v>211</v>
      </c>
      <c r="C483" s="5" t="s">
        <v>212</v>
      </c>
      <c r="D483" t="s">
        <v>687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3.1484755269904048E-3</v>
      </c>
      <c r="L483" s="1">
        <f t="shared" ref="L483:O483" si="504">L472-L494</f>
        <v>0.31403876315376056</v>
      </c>
      <c r="M483" s="1">
        <f t="shared" si="504"/>
        <v>0.16872105666909223</v>
      </c>
      <c r="N483" s="1">
        <f t="shared" si="504"/>
        <v>1.1395770195160027E-3</v>
      </c>
      <c r="O483" s="1">
        <f t="shared" si="504"/>
        <v>1.5725683675378854E-3</v>
      </c>
      <c r="P483" s="1">
        <f t="shared" si="502"/>
        <v>1.3338331191012354E-3</v>
      </c>
      <c r="Q483" s="1">
        <f t="shared" si="502"/>
        <v>9.8098315384858581E-3</v>
      </c>
      <c r="S483" s="3"/>
    </row>
    <row r="484" spans="1:19">
      <c r="A484" s="5"/>
      <c r="B484" s="5" t="s">
        <v>211</v>
      </c>
      <c r="C484" s="5" t="s">
        <v>212</v>
      </c>
      <c r="D484" t="s">
        <v>688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>
      <c r="A485" s="5"/>
      <c r="B485" s="5" t="s">
        <v>211</v>
      </c>
      <c r="C485" s="5" t="s">
        <v>212</v>
      </c>
      <c r="D485" t="s">
        <v>689</v>
      </c>
      <c r="E485" t="str">
        <f>E429</f>
        <v>PJ/yr.</v>
      </c>
      <c r="F485" s="1">
        <f t="shared" si="499"/>
        <v>3.7680339054683681E-2</v>
      </c>
      <c r="G485" s="1">
        <f t="shared" ref="G485:K485" si="507">G474-G496</f>
        <v>5.8432314573800808E-3</v>
      </c>
      <c r="H485" s="1">
        <f t="shared" si="507"/>
        <v>1.6959727688745197E-2</v>
      </c>
      <c r="I485" s="1">
        <f t="shared" si="507"/>
        <v>8.1145484043543357E-3</v>
      </c>
      <c r="J485" s="1">
        <f t="shared" si="507"/>
        <v>7.485033402374071E-3</v>
      </c>
      <c r="K485" s="1">
        <f t="shared" si="507"/>
        <v>4.9034296063728026E-3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6.6160806849627045E-6</v>
      </c>
      <c r="O485" s="1">
        <f t="shared" si="508"/>
        <v>3.0616320410869514E-5</v>
      </c>
      <c r="P485" s="1">
        <f t="shared" si="502"/>
        <v>1.7273877020226348E-5</v>
      </c>
      <c r="Q485" s="1">
        <f t="shared" si="502"/>
        <v>2.1515180615075576E-4</v>
      </c>
      <c r="S485" s="3"/>
    </row>
    <row r="486" spans="1:19">
      <c r="A486" s="5"/>
      <c r="B486" s="5" t="s">
        <v>211</v>
      </c>
      <c r="C486" s="5" t="s">
        <v>212</v>
      </c>
      <c r="D486" t="s">
        <v>690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>
      <c r="A487" s="5"/>
      <c r="B487" s="5" t="s">
        <v>211</v>
      </c>
      <c r="C487" s="5" t="s">
        <v>212</v>
      </c>
      <c r="D487" t="s">
        <v>691</v>
      </c>
      <c r="E487" t="str">
        <f>E433</f>
        <v>PJ/yr.</v>
      </c>
      <c r="F487" s="1">
        <f t="shared" si="499"/>
        <v>6.7405214867973365E-2</v>
      </c>
      <c r="G487" s="1">
        <f t="shared" ref="G487:K487" si="511">G476-G498</f>
        <v>6.5194647862357041E-2</v>
      </c>
      <c r="H487" s="1">
        <f t="shared" si="511"/>
        <v>0.25617015565868084</v>
      </c>
      <c r="I487" s="1">
        <f t="shared" si="511"/>
        <v>0.26042379539753197</v>
      </c>
      <c r="J487" s="1">
        <f t="shared" si="511"/>
        <v>0.258358963224042</v>
      </c>
      <c r="K487" s="1">
        <f t="shared" si="511"/>
        <v>0.10174642201310954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5.2129523720092618E-6</v>
      </c>
      <c r="O487" s="1">
        <f t="shared" si="512"/>
        <v>4.3459171082838033E-5</v>
      </c>
      <c r="P487" s="1">
        <f t="shared" si="502"/>
        <v>1.4252060301268507E-5</v>
      </c>
      <c r="Q487" s="1">
        <f t="shared" si="502"/>
        <v>2.5621664812778139E-3</v>
      </c>
      <c r="S487" s="3"/>
    </row>
    <row r="488" spans="1:19">
      <c r="A488" s="5"/>
      <c r="B488" s="5" t="s">
        <v>211</v>
      </c>
      <c r="C488" s="5" t="s">
        <v>212</v>
      </c>
      <c r="D488" t="s">
        <v>692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>
      <c r="A489" s="5"/>
      <c r="B489" s="5" t="s">
        <v>211</v>
      </c>
      <c r="C489" s="5" t="s">
        <v>212</v>
      </c>
      <c r="D489" t="s">
        <v>693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>
      <c r="A490" s="5"/>
      <c r="B490" s="5" t="s">
        <v>211</v>
      </c>
      <c r="C490" s="5" t="s">
        <v>212</v>
      </c>
      <c r="D490" t="s">
        <v>694</v>
      </c>
      <c r="E490" t="str">
        <f>E473</f>
        <v>PJ/yr.</v>
      </c>
      <c r="F490" s="1">
        <f>F479-F501</f>
        <v>0.86779535993506984</v>
      </c>
      <c r="G490" s="1">
        <f t="shared" ref="G490:K490" si="515">G479-G501</f>
        <v>0.90604160874863471</v>
      </c>
      <c r="H490" s="1">
        <f t="shared" si="515"/>
        <v>1.7559493884459831</v>
      </c>
      <c r="I490" s="1">
        <f t="shared" si="515"/>
        <v>2.0725738519403141</v>
      </c>
      <c r="J490" s="1">
        <f t="shared" si="515"/>
        <v>2.0453929974916338</v>
      </c>
      <c r="K490" s="1">
        <f t="shared" si="515"/>
        <v>1.1924576116000343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4.2620778732897335E-6</v>
      </c>
      <c r="O490" s="1">
        <f t="shared" si="516"/>
        <v>9.1308740278049812E-6</v>
      </c>
      <c r="P490" s="1">
        <f>P479-P501</f>
        <v>3.5517950607087505E-6</v>
      </c>
      <c r="Q490" s="1">
        <f>Q479-Q501</f>
        <v>6.8026508633104062E-5</v>
      </c>
      <c r="S490" s="3"/>
    </row>
    <row r="491" spans="1:19">
      <c r="A491" s="5"/>
      <c r="B491" s="5" t="s">
        <v>211</v>
      </c>
      <c r="C491" s="5" t="s">
        <v>212</v>
      </c>
      <c r="D491" t="s">
        <v>695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4.8313538856970136E-7</v>
      </c>
      <c r="O491" s="1">
        <f t="shared" si="518"/>
        <v>1.5122225967195756E-6</v>
      </c>
      <c r="P491" s="1">
        <f>P480-P502</f>
        <v>5.6281819593964242E-7</v>
      </c>
      <c r="Q491" s="1">
        <f>Q480-Q502</f>
        <v>1.1364824078760941E-5</v>
      </c>
      <c r="S491" s="3"/>
    </row>
    <row r="492" spans="1:19">
      <c r="A492" s="5"/>
      <c r="B492" s="5" t="s">
        <v>211</v>
      </c>
      <c r="C492" s="5" t="s">
        <v>212</v>
      </c>
      <c r="D492" t="s">
        <v>696</v>
      </c>
      <c r="E492" t="str">
        <f>E403</f>
        <v>PJ/yr.</v>
      </c>
      <c r="F492" s="1">
        <f>SUM(F493:F502)</f>
        <v>1.6325873016437427</v>
      </c>
      <c r="G492" s="1">
        <f t="shared" ref="G492:K492" si="519">SUM(G493:G502)</f>
        <v>1.8642421508553648</v>
      </c>
      <c r="H492" s="1">
        <f t="shared" si="519"/>
        <v>1.8944108438441249</v>
      </c>
      <c r="I492" s="1">
        <f t="shared" si="519"/>
        <v>1.7112940794391327</v>
      </c>
      <c r="J492" s="1">
        <f t="shared" si="519"/>
        <v>1.9645357215232722</v>
      </c>
      <c r="K492" s="1">
        <f t="shared" si="519"/>
        <v>1.9583488954951607</v>
      </c>
      <c r="L492" s="1">
        <f t="shared" ref="L492:O492" si="520">SUM(L493:L502)</f>
        <v>4.1981681842310516</v>
      </c>
      <c r="M492" s="1">
        <f t="shared" si="520"/>
        <v>4.9208608810079273</v>
      </c>
      <c r="N492" s="1">
        <f t="shared" si="520"/>
        <v>6.5858934201227255</v>
      </c>
      <c r="O492" s="1">
        <f t="shared" si="520"/>
        <v>7.2455411602285089</v>
      </c>
      <c r="P492" s="1">
        <f>SUM(P493:P502)</f>
        <v>8.3298431493778651</v>
      </c>
      <c r="Q492" s="1">
        <f>SUM(Q493:Q502)</f>
        <v>8.4031393752171439</v>
      </c>
      <c r="R492" s="8"/>
      <c r="S492" s="3"/>
    </row>
    <row r="493" spans="1:19">
      <c r="A493" s="5"/>
      <c r="B493" s="5" t="s">
        <v>211</v>
      </c>
      <c r="C493" s="5" t="s">
        <v>212</v>
      </c>
      <c r="D493" t="s">
        <v>697</v>
      </c>
      <c r="E493" t="str">
        <f>E405</f>
        <v>PJ/yr.</v>
      </c>
      <c r="F493" s="1">
        <f t="shared" ref="F493:F499" si="521">IFERROR(F348/F316,0)*F471</f>
        <v>2.6259584412527869E-2</v>
      </c>
      <c r="G493" s="1">
        <f t="shared" ref="G493:K493" si="522">IFERROR(G348/G316,0)*G471</f>
        <v>2.8147779616299235E-2</v>
      </c>
      <c r="H493" s="1">
        <f t="shared" si="522"/>
        <v>5.2440457810178798E-3</v>
      </c>
      <c r="I493" s="1">
        <f t="shared" si="522"/>
        <v>1.0515066536739139E-2</v>
      </c>
      <c r="J493" s="1">
        <f t="shared" si="522"/>
        <v>9.3264479629144824E-3</v>
      </c>
      <c r="K493" s="1">
        <f t="shared" si="522"/>
        <v>8.6729783563264676E-2</v>
      </c>
      <c r="L493" s="1">
        <f t="shared" ref="L493:O493" si="523">IFERROR(L348/L316,0)*L471</f>
        <v>0.22119693401753523</v>
      </c>
      <c r="M493" s="1">
        <f t="shared" si="523"/>
        <v>0.58905116556997716</v>
      </c>
      <c r="N493" s="1">
        <f t="shared" si="523"/>
        <v>1.0206279565958292</v>
      </c>
      <c r="O493" s="1">
        <f t="shared" si="523"/>
        <v>0.58831451632183496</v>
      </c>
      <c r="P493" s="1">
        <f t="shared" ref="P493:Q499" si="524">IFERROR(P348/P316,0)*P471</f>
        <v>1.0188320086220428</v>
      </c>
      <c r="Q493" s="1">
        <f t="shared" si="524"/>
        <v>0.99752213440783088</v>
      </c>
      <c r="S493" s="3"/>
    </row>
    <row r="494" spans="1:19">
      <c r="A494" s="5"/>
      <c r="B494" s="5" t="s">
        <v>211</v>
      </c>
      <c r="C494" s="5" t="s">
        <v>212</v>
      </c>
      <c r="D494" t="s">
        <v>698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3.0262271982024584E-4</v>
      </c>
      <c r="L494" s="1">
        <f t="shared" ref="L494:O494" si="526">IFERROR(L349/L317,0)*L472</f>
        <v>8.6050451422756233E-2</v>
      </c>
      <c r="M494" s="1">
        <f t="shared" si="526"/>
        <v>0.22952264677216497</v>
      </c>
      <c r="N494" s="1">
        <f t="shared" si="526"/>
        <v>0.39778472958421296</v>
      </c>
      <c r="O494" s="1">
        <f t="shared" si="526"/>
        <v>0.23016498229931762</v>
      </c>
      <c r="P494" s="1">
        <f t="shared" si="524"/>
        <v>0.39822253755733045</v>
      </c>
      <c r="Q494" s="1">
        <f t="shared" si="524"/>
        <v>0.38989477341548184</v>
      </c>
      <c r="S494" s="3"/>
    </row>
    <row r="495" spans="1:19">
      <c r="A495" s="5"/>
      <c r="B495" s="5" t="s">
        <v>211</v>
      </c>
      <c r="C495" s="5" t="s">
        <v>212</v>
      </c>
      <c r="D495" t="s">
        <v>699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>
      <c r="A496" s="5"/>
      <c r="B496" s="5" t="s">
        <v>211</v>
      </c>
      <c r="C496" s="5" t="s">
        <v>212</v>
      </c>
      <c r="D496" t="s">
        <v>700</v>
      </c>
      <c r="E496" t="str">
        <f>E435</f>
        <v>PJ/yr.</v>
      </c>
      <c r="F496" s="1">
        <f t="shared" si="521"/>
        <v>9.9281548380843296E-4</v>
      </c>
      <c r="G496" s="1">
        <f t="shared" ref="G496:K496" si="529">IFERROR(G351/G319,0)*G474</f>
        <v>2.6935487022468769E-4</v>
      </c>
      <c r="H496" s="1">
        <f t="shared" si="529"/>
        <v>1.2294040478952541E-3</v>
      </c>
      <c r="I496" s="1">
        <f t="shared" si="529"/>
        <v>1.6816577567527432E-4</v>
      </c>
      <c r="J496" s="1">
        <f t="shared" si="529"/>
        <v>1.9388241053887632E-4</v>
      </c>
      <c r="K496" s="1">
        <f t="shared" si="529"/>
        <v>4.713040299049395E-4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2.3094322025666745E-3</v>
      </c>
      <c r="O496" s="1">
        <f t="shared" si="530"/>
        <v>4.4810801176617676E-3</v>
      </c>
      <c r="P496" s="1">
        <f t="shared" si="524"/>
        <v>5.1572022331267241E-3</v>
      </c>
      <c r="Q496" s="1">
        <f t="shared" si="524"/>
        <v>8.5512747471734769E-3</v>
      </c>
      <c r="S496" s="3"/>
    </row>
    <row r="497" spans="1:19">
      <c r="A497" s="5"/>
      <c r="B497" s="5" t="s">
        <v>211</v>
      </c>
      <c r="C497" s="5" t="s">
        <v>212</v>
      </c>
      <c r="D497" t="s">
        <v>701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>
      <c r="A498" s="5"/>
      <c r="B498" s="5" t="s">
        <v>211</v>
      </c>
      <c r="C498" s="5" t="s">
        <v>212</v>
      </c>
      <c r="D498" t="s">
        <v>702</v>
      </c>
      <c r="E498" t="str">
        <f>E439</f>
        <v>PJ/yr.</v>
      </c>
      <c r="F498" s="1">
        <f t="shared" si="521"/>
        <v>1.7760174852258883E-3</v>
      </c>
      <c r="G498" s="1">
        <f t="shared" ref="G498:K498" si="533">IFERROR(G353/G321,0)*G476</f>
        <v>3.0052713198841824E-3</v>
      </c>
      <c r="H498" s="1">
        <f t="shared" si="533"/>
        <v>1.856967470802838E-2</v>
      </c>
      <c r="I498" s="1">
        <f t="shared" si="533"/>
        <v>5.3970187094853428E-3</v>
      </c>
      <c r="J498" s="1">
        <f t="shared" si="533"/>
        <v>6.6921890499933179E-3</v>
      </c>
      <c r="K498" s="1">
        <f t="shared" si="533"/>
        <v>9.7795833880971392E-3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1.8196513391571768E-3</v>
      </c>
      <c r="O498" s="1">
        <f t="shared" si="534"/>
        <v>6.360791396742423E-3</v>
      </c>
      <c r="P498" s="1">
        <f t="shared" si="524"/>
        <v>4.255023763703826E-3</v>
      </c>
      <c r="Q498" s="1">
        <f t="shared" si="524"/>
        <v>0.1018340952901558</v>
      </c>
      <c r="S498" s="3"/>
    </row>
    <row r="499" spans="1:19">
      <c r="A499" s="5"/>
      <c r="B499" s="5" t="s">
        <v>211</v>
      </c>
      <c r="C499" s="5" t="s">
        <v>212</v>
      </c>
      <c r="D499" t="s">
        <v>703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>
      <c r="A500" s="5"/>
      <c r="B500" s="5" t="s">
        <v>211</v>
      </c>
      <c r="C500" s="5" t="s">
        <v>212</v>
      </c>
      <c r="D500" t="s">
        <v>704</v>
      </c>
      <c r="E500" t="str">
        <f>E463</f>
        <v>PJ/yr.</v>
      </c>
      <c r="F500" s="1">
        <f>F478</f>
        <v>1.5806938917558684</v>
      </c>
      <c r="G500" s="1">
        <f t="shared" ref="G500:K500" si="537">G478</f>
        <v>1.7910540334349794</v>
      </c>
      <c r="H500" s="1">
        <f t="shared" si="537"/>
        <v>1.7420796327486181</v>
      </c>
      <c r="I500" s="1">
        <f t="shared" si="537"/>
        <v>1.6522618399530558</v>
      </c>
      <c r="J500" s="1">
        <f t="shared" si="537"/>
        <v>1.8953420457662766</v>
      </c>
      <c r="K500" s="1">
        <f t="shared" si="537"/>
        <v>1.7464498893328422</v>
      </c>
      <c r="L500" s="1">
        <f t="shared" ref="L500:O500" si="538">L478</f>
        <v>3.8909207987907601</v>
      </c>
      <c r="M500" s="1">
        <f t="shared" si="538"/>
        <v>4.1022870686657855</v>
      </c>
      <c r="N500" s="1">
        <f t="shared" si="538"/>
        <v>5.1616952697071907</v>
      </c>
      <c r="O500" s="1">
        <f t="shared" si="538"/>
        <v>6.4146620402381522</v>
      </c>
      <c r="P500" s="1">
        <f>P478</f>
        <v>6.902147938869561</v>
      </c>
      <c r="Q500" s="1">
        <f>Q478</f>
        <v>6.9021816644056502</v>
      </c>
      <c r="S500" s="3"/>
    </row>
    <row r="501" spans="1:19">
      <c r="A501" s="5"/>
      <c r="B501" s="5" t="s">
        <v>211</v>
      </c>
      <c r="C501" s="5" t="s">
        <v>212</v>
      </c>
      <c r="D501" t="s">
        <v>705</v>
      </c>
      <c r="E501" t="str">
        <f>E465</f>
        <v>PJ/yr.</v>
      </c>
      <c r="F501" s="1">
        <f>IFERROR(F356/F324,0)*F479</f>
        <v>2.2864992506312076E-2</v>
      </c>
      <c r="G501" s="1">
        <f t="shared" ref="G501:K501" si="539">IFERROR(G356/G324,0)*G479</f>
        <v>4.1765711613977248E-2</v>
      </c>
      <c r="H501" s="1">
        <f t="shared" si="539"/>
        <v>0.12728808655856516</v>
      </c>
      <c r="I501" s="1">
        <f t="shared" si="539"/>
        <v>4.2951988464177138E-2</v>
      </c>
      <c r="J501" s="1">
        <f t="shared" si="539"/>
        <v>5.2981156333548871E-2</v>
      </c>
      <c r="K501" s="1">
        <f t="shared" si="539"/>
        <v>0.11461571246123152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1.4877357697275603E-3</v>
      </c>
      <c r="O501" s="1">
        <f t="shared" si="540"/>
        <v>1.3364172282553516E-3</v>
      </c>
      <c r="P501" s="1">
        <f>IFERROR(P356/P324,0)*P479</f>
        <v>1.0604061495429343E-3</v>
      </c>
      <c r="Q501" s="1">
        <f>IFERROR(Q356/Q324,0)*Q479</f>
        <v>2.7037345203834405E-3</v>
      </c>
      <c r="S501" s="3"/>
    </row>
    <row r="502" spans="1:19">
      <c r="A502" s="5"/>
      <c r="B502" s="5" t="s">
        <v>211</v>
      </c>
      <c r="C502" s="5" t="s">
        <v>212</v>
      </c>
      <c r="D502" t="s">
        <v>706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1.6864492404065903E-4</v>
      </c>
      <c r="O502" s="1">
        <f t="shared" si="542"/>
        <v>2.2133262654362639E-4</v>
      </c>
      <c r="P502" s="1">
        <f>IFERROR(P357/P325,0)*P480</f>
        <v>1.6803218255783555E-4</v>
      </c>
      <c r="Q502" s="1">
        <f>IFERROR(Q357/Q325,0)*Q480</f>
        <v>4.5169843046858569E-4</v>
      </c>
      <c r="S502" s="3"/>
    </row>
    <row r="503" spans="1:19">
      <c r="A503" s="5"/>
      <c r="B503" s="5" t="s">
        <v>211</v>
      </c>
      <c r="C503" s="5" t="s">
        <v>212</v>
      </c>
      <c r="D503" t="s">
        <v>707</v>
      </c>
      <c r="E503" t="str">
        <f>E407</f>
        <v>PJ/yr.</v>
      </c>
      <c r="F503" s="1">
        <f>SUM(F504:F505)</f>
        <v>3.3175180304486709</v>
      </c>
      <c r="G503" s="1">
        <f t="shared" ref="G503:K503" si="543">SUM(G504:G505)</f>
        <v>3.3046574700794658</v>
      </c>
      <c r="H503" s="1">
        <f t="shared" si="543"/>
        <v>4.7994770298754501</v>
      </c>
      <c r="I503" s="1">
        <f t="shared" si="543"/>
        <v>4.6781461891611613</v>
      </c>
      <c r="J503" s="1">
        <f t="shared" si="543"/>
        <v>4.5421194583083162</v>
      </c>
      <c r="K503" s="1">
        <f t="shared" si="543"/>
        <v>4.5293722589540542</v>
      </c>
      <c r="L503" s="1">
        <f t="shared" ref="L503:O503" si="544">SUM(L504:L505)</f>
        <v>10.683873849504781</v>
      </c>
      <c r="M503" s="1">
        <f t="shared" si="544"/>
        <v>10.631059006108659</v>
      </c>
      <c r="N503" s="1">
        <f t="shared" si="544"/>
        <v>10.630765525958422</v>
      </c>
      <c r="O503" s="1">
        <f t="shared" si="544"/>
        <v>10.631043446657939</v>
      </c>
      <c r="P503" s="1">
        <f>SUM(P504:P505)</f>
        <v>10.630862124901336</v>
      </c>
      <c r="Q503" s="1">
        <f>SUM(Q504:Q505)</f>
        <v>10.631105582000039</v>
      </c>
      <c r="S503" s="3"/>
    </row>
    <row r="504" spans="1:19">
      <c r="A504" s="5"/>
      <c r="B504" s="5" t="s">
        <v>211</v>
      </c>
      <c r="C504" s="5" t="s">
        <v>212</v>
      </c>
      <c r="D504" t="s">
        <v>708</v>
      </c>
      <c r="E504" t="str">
        <f>E408</f>
        <v>PJ/yr.</v>
      </c>
      <c r="F504" s="6">
        <f>'[1]Electricity and CHPs_IN'!B$44-F363</f>
        <v>3.3175180304486709</v>
      </c>
      <c r="G504" s="6">
        <f>'[1]Electricity and CHPs_IN'!C$44-G363</f>
        <v>3.3046574700794658</v>
      </c>
      <c r="H504" s="6">
        <f>'[1]Electricity and CHPs_IN'!D$44-H363</f>
        <v>4.7994770298754501</v>
      </c>
      <c r="I504" s="6">
        <f>'[1]Electricity and CHPs_IN'!E$44-I363</f>
        <v>4.6781461891611613</v>
      </c>
      <c r="J504" s="6">
        <f>'[1]Electricity and CHPs_IN'!F$44-J363</f>
        <v>4.5421194583083162</v>
      </c>
      <c r="K504" s="6">
        <f>'[1]Electricity and CHPs_IN'!G$44-K363</f>
        <v>3.8272814790729051</v>
      </c>
      <c r="L504" s="6">
        <f>'[1]Electricity and CHPs_IN'!H$44-L363</f>
        <v>8.8077157069226951E-4</v>
      </c>
      <c r="M504" s="6">
        <f>'[1]Electricity and CHPs_IN'!I$44-M363</f>
        <v>3.6035985825577389E-4</v>
      </c>
      <c r="N504" s="6">
        <f>'[1]Electricity and CHPs_IN'!J$44-N363</f>
        <v>5.9743060033928287E-4</v>
      </c>
      <c r="O504" s="6">
        <f>'[1]Electricity and CHPs_IN'!K$44-O363</f>
        <v>3.7085171014184795E-4</v>
      </c>
      <c r="P504" s="6">
        <f>'[1]Electricity and CHPs_IN'!L$44-P363</f>
        <v>6.2875265721242717E-4</v>
      </c>
      <c r="Q504" s="6">
        <f>'[1]Electricity and CHPs_IN'!M$44-Q363</f>
        <v>3.9580510064923308E-4</v>
      </c>
      <c r="S504" s="3"/>
    </row>
    <row r="505" spans="1:19">
      <c r="A505" s="5"/>
      <c r="B505" s="5" t="s">
        <v>211</v>
      </c>
      <c r="C505" s="5" t="s">
        <v>212</v>
      </c>
      <c r="D505" t="s">
        <v>709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0.7020907798811491</v>
      </c>
      <c r="L505" s="1">
        <f>'[1]Electricity and CHPs_IN'!H$45</f>
        <v>10.682993077934089</v>
      </c>
      <c r="M505" s="1">
        <f>'[1]Electricity and CHPs_IN'!I$45</f>
        <v>10.630698646250403</v>
      </c>
      <c r="N505" s="1">
        <f>'[1]Electricity and CHPs_IN'!J$45</f>
        <v>10.630168095358083</v>
      </c>
      <c r="O505" s="1">
        <f>'[1]Electricity and CHPs_IN'!K$45</f>
        <v>10.630672594947796</v>
      </c>
      <c r="P505" s="1">
        <f>'[1]Electricity and CHPs_IN'!L$45</f>
        <v>10.630233372244124</v>
      </c>
      <c r="Q505" s="1">
        <f>'[1]Electricity and CHPs_IN'!M$45</f>
        <v>10.630709776899391</v>
      </c>
      <c r="S505" s="3"/>
    </row>
    <row r="506" spans="1:19">
      <c r="A506" s="5"/>
      <c r="B506" s="5" t="s">
        <v>211</v>
      </c>
      <c r="C506" s="5" t="s">
        <v>212</v>
      </c>
      <c r="D506" t="s">
        <v>710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>
      <c r="A507" s="5"/>
      <c r="B507" s="5" t="s">
        <v>211</v>
      </c>
      <c r="C507" s="5" t="s">
        <v>212</v>
      </c>
      <c r="D507" t="s">
        <v>711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>
      <c r="A508" s="5"/>
      <c r="B508" s="5" t="s">
        <v>211</v>
      </c>
      <c r="C508" s="5" t="s">
        <v>212</v>
      </c>
      <c r="D508" t="s">
        <v>712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>
      <c r="A509" s="5"/>
      <c r="B509" s="5" t="s">
        <v>211</v>
      </c>
      <c r="C509" s="5" t="s">
        <v>212</v>
      </c>
      <c r="D509" t="s">
        <v>713</v>
      </c>
      <c r="E509" t="str">
        <f>E412</f>
        <v>PJ/yr.</v>
      </c>
      <c r="F509" s="1">
        <f>SUM(F510:F511)</f>
        <v>3.3175180304486709</v>
      </c>
      <c r="G509" s="1">
        <f t="shared" ref="G509:K509" si="547">SUM(G510:G511)</f>
        <v>3.3046574700794658</v>
      </c>
      <c r="H509" s="1">
        <f t="shared" si="547"/>
        <v>4.7994770298754501</v>
      </c>
      <c r="I509" s="1">
        <f t="shared" si="547"/>
        <v>4.6781461891611613</v>
      </c>
      <c r="J509" s="1">
        <f t="shared" si="547"/>
        <v>4.5421194583083162</v>
      </c>
      <c r="K509" s="1">
        <f t="shared" si="547"/>
        <v>4.5293722589540542</v>
      </c>
      <c r="L509" s="1">
        <f t="shared" ref="L509:O509" si="548">SUM(L510:L511)</f>
        <v>10.683873849504781</v>
      </c>
      <c r="M509" s="1">
        <f t="shared" si="548"/>
        <v>10.631059006108659</v>
      </c>
      <c r="N509" s="1">
        <f t="shared" si="548"/>
        <v>10.630765525958422</v>
      </c>
      <c r="O509" s="1">
        <f t="shared" si="548"/>
        <v>10.631043446657939</v>
      </c>
      <c r="P509" s="1">
        <f>SUM(P510:P511)</f>
        <v>10.630862124901336</v>
      </c>
      <c r="Q509" s="1">
        <f>SUM(Q510:Q511)</f>
        <v>10.631105582000039</v>
      </c>
      <c r="S509" s="3"/>
    </row>
    <row r="510" spans="1:19">
      <c r="A510" s="5"/>
      <c r="B510" s="5" t="s">
        <v>211</v>
      </c>
      <c r="C510" s="5" t="s">
        <v>212</v>
      </c>
      <c r="D510" t="s">
        <v>714</v>
      </c>
      <c r="E510" t="str">
        <f>E413</f>
        <v>PJ/yr.</v>
      </c>
      <c r="F510" s="1">
        <f>F504</f>
        <v>3.3175180304486709</v>
      </c>
      <c r="G510" s="1">
        <f t="shared" ref="G510:K510" si="549">G504</f>
        <v>3.3046574700794658</v>
      </c>
      <c r="H510" s="1">
        <f t="shared" si="549"/>
        <v>4.7994770298754501</v>
      </c>
      <c r="I510" s="1">
        <f t="shared" si="549"/>
        <v>4.6781461891611613</v>
      </c>
      <c r="J510" s="1">
        <f t="shared" si="549"/>
        <v>4.5421194583083162</v>
      </c>
      <c r="K510" s="1">
        <f t="shared" si="549"/>
        <v>3.8272814790729051</v>
      </c>
      <c r="L510" s="1">
        <f t="shared" ref="L510:O510" si="550">L504</f>
        <v>8.8077157069226951E-4</v>
      </c>
      <c r="M510" s="1">
        <f t="shared" si="550"/>
        <v>3.6035985825577389E-4</v>
      </c>
      <c r="N510" s="1">
        <f t="shared" si="550"/>
        <v>5.9743060033928287E-4</v>
      </c>
      <c r="O510" s="1">
        <f t="shared" si="550"/>
        <v>3.7085171014184795E-4</v>
      </c>
      <c r="P510" s="1">
        <f>P504</f>
        <v>6.2875265721242717E-4</v>
      </c>
      <c r="Q510" s="1">
        <f>Q504</f>
        <v>3.9580510064923308E-4</v>
      </c>
      <c r="S510" s="3"/>
    </row>
    <row r="511" spans="1:19">
      <c r="A511" s="5"/>
      <c r="B511" s="5" t="s">
        <v>211</v>
      </c>
      <c r="C511" s="5" t="s">
        <v>212</v>
      </c>
      <c r="D511" t="s">
        <v>715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0.7020907798811491</v>
      </c>
      <c r="L511" s="1">
        <f t="shared" ref="L511:O511" si="552">L505</f>
        <v>10.682993077934089</v>
      </c>
      <c r="M511" s="1">
        <f t="shared" si="552"/>
        <v>10.630698646250403</v>
      </c>
      <c r="N511" s="1">
        <f t="shared" si="552"/>
        <v>10.630168095358083</v>
      </c>
      <c r="O511" s="1">
        <f t="shared" si="552"/>
        <v>10.630672594947796</v>
      </c>
      <c r="P511" s="1">
        <f>P505</f>
        <v>10.630233372244124</v>
      </c>
      <c r="Q511" s="1">
        <f>Q505</f>
        <v>10.630709776899391</v>
      </c>
      <c r="S511" s="3"/>
    </row>
    <row r="512" spans="1:19">
      <c r="A512" s="5"/>
      <c r="B512" s="5" t="s">
        <v>211</v>
      </c>
      <c r="C512" s="5" t="s">
        <v>212</v>
      </c>
      <c r="D512" t="s">
        <v>716</v>
      </c>
      <c r="E512" t="str">
        <f>E418</f>
        <v>PJ/yr.</v>
      </c>
      <c r="F512" s="1">
        <f>SUM(F513:F517)</f>
        <v>0.6918075923461543</v>
      </c>
      <c r="G512" s="1">
        <f t="shared" ref="G512:K512" si="553">SUM(G513:G517)</f>
        <v>0.83331370053680154</v>
      </c>
      <c r="H512" s="1">
        <f t="shared" si="553"/>
        <v>3.395432772801775</v>
      </c>
      <c r="I512" s="1">
        <f t="shared" si="553"/>
        <v>3.5587098807926512</v>
      </c>
      <c r="J512" s="1">
        <f t="shared" si="553"/>
        <v>3.7893128514463097</v>
      </c>
      <c r="K512" s="1">
        <f t="shared" si="553"/>
        <v>6.9035390548321685</v>
      </c>
      <c r="L512" s="1">
        <f t="shared" ref="L512:O512" si="554">SUM(L513:L517)</f>
        <v>8.0980739520114362</v>
      </c>
      <c r="M512" s="1">
        <f t="shared" si="554"/>
        <v>8.8538247412182152</v>
      </c>
      <c r="N512" s="1">
        <f t="shared" si="554"/>
        <v>8.6958293205133224</v>
      </c>
      <c r="O512" s="1">
        <f t="shared" si="554"/>
        <v>8.846213003191556</v>
      </c>
      <c r="P512" s="1">
        <f>SUM(P513:P517)</f>
        <v>8.8102199647185504</v>
      </c>
      <c r="Q512" s="1">
        <f>SUM(Q513:Q517)</f>
        <v>8.7634400903317946</v>
      </c>
      <c r="S512" s="3"/>
    </row>
    <row r="513" spans="1:19">
      <c r="A513" s="5"/>
      <c r="B513" s="5" t="s">
        <v>211</v>
      </c>
      <c r="C513" s="5" t="s">
        <v>212</v>
      </c>
      <c r="D513" t="s">
        <v>717</v>
      </c>
      <c r="E513" t="str">
        <f>E419</f>
        <v>PJ/yr.</v>
      </c>
      <c r="F513" s="6">
        <f>'[1]Electricity and CHPs_IN'!B$42-F382</f>
        <v>0.6918075923461543</v>
      </c>
      <c r="G513" s="6">
        <f>'[1]Electricity and CHPs_IN'!C$42-G382</f>
        <v>0.83331370053680154</v>
      </c>
      <c r="H513" s="6">
        <f>'[1]Electricity and CHPs_IN'!D$42-H382</f>
        <v>3.395432772801775</v>
      </c>
      <c r="I513" s="6">
        <f>'[1]Electricity and CHPs_IN'!E$42-I382</f>
        <v>3.5558803794469731</v>
      </c>
      <c r="J513" s="6">
        <f>'[1]Electricity and CHPs_IN'!F$42-J382</f>
        <v>3.7850782199734616</v>
      </c>
      <c r="K513" s="6">
        <f>'[1]Electricity and CHPs_IN'!G$42-K382</f>
        <v>1.2547737240455792</v>
      </c>
      <c r="L513" s="6">
        <f>'[1]Electricity and CHPs_IN'!H$42-L382</f>
        <v>0.39011967781270951</v>
      </c>
      <c r="M513" s="6">
        <f>'[1]Electricity and CHPs_IN'!I$42-M382</f>
        <v>1.2490116812892806E-3</v>
      </c>
      <c r="N513" s="6">
        <f>'[1]Electricity and CHPs_IN'!J$42-N382</f>
        <v>1.0559022371857709E-3</v>
      </c>
      <c r="O513" s="6">
        <f>'[1]Electricity and CHPs_IN'!K$42-O382</f>
        <v>1.1696144388110567E-3</v>
      </c>
      <c r="P513" s="6">
        <f>'[1]Electricity and CHPs_IN'!L$42-P382</f>
        <v>8.9964864384682944E-4</v>
      </c>
      <c r="Q513" s="6">
        <f>'[1]Electricity and CHPs_IN'!M$42-Q382</f>
        <v>1.5159264073971268E-3</v>
      </c>
      <c r="S513" s="3"/>
    </row>
    <row r="514" spans="1:19">
      <c r="A514" s="5"/>
      <c r="B514" s="5" t="s">
        <v>211</v>
      </c>
      <c r="C514" s="5" t="s">
        <v>212</v>
      </c>
      <c r="D514" t="s">
        <v>718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5.2195867313844957</v>
      </c>
      <c r="L514" s="1">
        <f>'[1]Electricity and CHPs_IN'!H$43-L383</f>
        <v>7.1883184230469235</v>
      </c>
      <c r="M514" s="1">
        <f>'[1]Electricity and CHPs_IN'!I$43-M383</f>
        <v>8.350818599846292</v>
      </c>
      <c r="N514" s="1">
        <f>'[1]Electricity and CHPs_IN'!J$43-N383</f>
        <v>8.1969866291875988</v>
      </c>
      <c r="O514" s="1">
        <f>'[1]Electricity and CHPs_IN'!K$43-O383</f>
        <v>8.3544877934716215</v>
      </c>
      <c r="P514" s="1">
        <f>'[1]Electricity and CHPs_IN'!L$43-P383</f>
        <v>8.3185169961288974</v>
      </c>
      <c r="Q514" s="1">
        <f>'[1]Electricity and CHPs_IN'!M$43-Q383</f>
        <v>8.3572286909870748</v>
      </c>
      <c r="S514" s="3"/>
    </row>
    <row r="515" spans="1:19">
      <c r="A515" s="5"/>
      <c r="B515" s="5" t="s">
        <v>211</v>
      </c>
      <c r="C515" s="5" t="s">
        <v>212</v>
      </c>
      <c r="D515" t="s">
        <v>719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9.8184974324154396E-4</v>
      </c>
      <c r="J515" s="1">
        <f>'[1]Electricity and CHPs_IN'!F$50-J384</f>
        <v>1.5217213647140317E-3</v>
      </c>
      <c r="K515" s="1">
        <f>'[1]Electricity and CHPs_IN'!G$50-K384</f>
        <v>4.6561799286762469E-3</v>
      </c>
      <c r="L515" s="1">
        <f>'[1]Electricity and CHPs_IN'!H$50-L384</f>
        <v>7.6981786784295937E-3</v>
      </c>
      <c r="M515" s="1">
        <f>'[1]Electricity and CHPs_IN'!I$50-M384</f>
        <v>9.2090787152930981E-3</v>
      </c>
      <c r="N515" s="1">
        <f>'[1]Electricity and CHPs_IN'!J$50-N384</f>
        <v>6.032491157495194E-3</v>
      </c>
      <c r="O515" s="1">
        <f>'[1]Electricity and CHPs_IN'!K$50-O384</f>
        <v>4.453475889329846E-3</v>
      </c>
      <c r="P515" s="1">
        <f>'[1]Electricity and CHPs_IN'!L$50-P384</f>
        <v>4.2501373639094089E-3</v>
      </c>
      <c r="Q515" s="1">
        <f>'[1]Electricity and CHPs_IN'!M$50-Q384</f>
        <v>6.6100552399263905E-3</v>
      </c>
      <c r="S515" s="3"/>
    </row>
    <row r="516" spans="1:19">
      <c r="A516" s="5"/>
      <c r="B516" s="5" t="s">
        <v>211</v>
      </c>
      <c r="C516" s="5" t="s">
        <v>212</v>
      </c>
      <c r="D516" t="s">
        <v>720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1.2279102738018939E-3</v>
      </c>
      <c r="J516" s="1">
        <f>'[1]Electricity and CHPs_IN'!F$53-J385</f>
        <v>2.0347515263422853E-3</v>
      </c>
      <c r="K516" s="1">
        <f>'[1]Electricity and CHPs_IN'!G$53-K385</f>
        <v>0.41996093594708506</v>
      </c>
      <c r="L516" s="1">
        <f>'[1]Electricity and CHPs_IN'!H$53-L385</f>
        <v>0.50813422330836444</v>
      </c>
      <c r="M516" s="1">
        <f>'[1]Electricity and CHPs_IN'!I$53-M385</f>
        <v>0.49022914534017692</v>
      </c>
      <c r="N516" s="1">
        <f>'[1]Electricity and CHPs_IN'!J$53-N385</f>
        <v>0.4886079146168677</v>
      </c>
      <c r="O516" s="1">
        <f>'[1]Electricity and CHPs_IN'!K$53-O385</f>
        <v>0.48433531899814891</v>
      </c>
      <c r="P516" s="1">
        <f>'[1]Electricity and CHPs_IN'!L$53-P385</f>
        <v>0.48523240243835941</v>
      </c>
      <c r="Q516" s="1">
        <f>'[1]Electricity and CHPs_IN'!M$53-Q385</f>
        <v>0.39541788756515456</v>
      </c>
      <c r="S516" s="3"/>
    </row>
    <row r="517" spans="1:19">
      <c r="A517" s="5"/>
      <c r="B517" s="5" t="s">
        <v>211</v>
      </c>
      <c r="C517" s="5" t="s">
        <v>212</v>
      </c>
      <c r="D517" t="s">
        <v>721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6.1974132863497756E-4</v>
      </c>
      <c r="J517" s="1">
        <f>'[1]Electricity and CHPs_IN'!F$56-J386</f>
        <v>6.7815858179187259E-4</v>
      </c>
      <c r="K517" s="1">
        <f>'[1]Electricity and CHPs_IN'!G$56-K386</f>
        <v>4.5614835263327359E-3</v>
      </c>
      <c r="L517" s="1">
        <f>'[1]Electricity and CHPs_IN'!H$56-L386</f>
        <v>3.8034491650086378E-3</v>
      </c>
      <c r="M517" s="1">
        <f>'[1]Electricity and CHPs_IN'!I$56-M386</f>
        <v>2.3189056351653452E-3</v>
      </c>
      <c r="N517" s="1">
        <f>'[1]Electricity and CHPs_IN'!J$56-N386</f>
        <v>3.1463833141757353E-3</v>
      </c>
      <c r="O517" s="1">
        <f>'[1]Electricity and CHPs_IN'!K$56-O386</f>
        <v>1.766800393644664E-3</v>
      </c>
      <c r="P517" s="1">
        <f>'[1]Electricity and CHPs_IN'!L$56-P386</f>
        <v>1.3207801435373961E-3</v>
      </c>
      <c r="Q517" s="1">
        <f>'[1]Electricity and CHPs_IN'!M$56-Q386</f>
        <v>2.6675301322431773E-3</v>
      </c>
      <c r="S517" s="3"/>
    </row>
    <row r="518" spans="1:19">
      <c r="A518" s="5"/>
      <c r="B518" s="5" t="s">
        <v>211</v>
      </c>
      <c r="C518" s="5" t="s">
        <v>212</v>
      </c>
      <c r="D518" t="s">
        <v>722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3.8724622076000844E-3</v>
      </c>
      <c r="J518" s="1">
        <f t="shared" si="555"/>
        <v>0.53594796261980582</v>
      </c>
      <c r="K518" s="1">
        <f t="shared" si="555"/>
        <v>2.0772066180602509</v>
      </c>
      <c r="L518" s="1">
        <f t="shared" ref="L518:O518" si="556">SUM(L519:L520)</f>
        <v>2.5691189908238568</v>
      </c>
      <c r="M518" s="1">
        <f t="shared" si="556"/>
        <v>2.3214377988594488</v>
      </c>
      <c r="N518" s="1">
        <f t="shared" si="556"/>
        <v>2.3183169247451652</v>
      </c>
      <c r="O518" s="1">
        <f t="shared" si="556"/>
        <v>2.3091092931867387</v>
      </c>
      <c r="P518" s="1">
        <f>SUM(P519:P520)</f>
        <v>2.3044027043371389</v>
      </c>
      <c r="Q518" s="1">
        <f>SUM(Q519:Q520)</f>
        <v>2.3081293453051304</v>
      </c>
      <c r="S518" s="3"/>
    </row>
    <row r="519" spans="1:19">
      <c r="A519" s="5"/>
      <c r="B519" s="5" t="s">
        <v>211</v>
      </c>
      <c r="C519" s="5" t="s">
        <v>212</v>
      </c>
      <c r="D519" t="s">
        <v>723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3.4078464077374271E-3</v>
      </c>
      <c r="J519" s="1">
        <f>'[1]Electricity and CHPs_IN'!F$46-J399</f>
        <v>0.53487652058914914</v>
      </c>
      <c r="K519" s="1">
        <f>'[1]Electricity and CHPs_IN'!G$46-K399</f>
        <v>2.0731456378538797</v>
      </c>
      <c r="L519" s="1">
        <f>'[1]Electricity and CHPs_IN'!H$46-L399</f>
        <v>2.5572727456422895</v>
      </c>
      <c r="M519" s="1">
        <f>'[1]Electricity and CHPs_IN'!I$46-M399</f>
        <v>2.3021913964551128</v>
      </c>
      <c r="N519" s="1">
        <f>'[1]Electricity and CHPs_IN'!J$46-N399</f>
        <v>2.3021917280867008</v>
      </c>
      <c r="O519" s="1">
        <f>'[1]Electricity and CHPs_IN'!K$46-O399</f>
        <v>2.3021908640815631</v>
      </c>
      <c r="P519" s="1">
        <f>'[1]Electricity and CHPs_IN'!L$46-P399</f>
        <v>2.3021910585191305</v>
      </c>
      <c r="Q519" s="1">
        <f>'[1]Electricity and CHPs_IN'!M$46-Q399</f>
        <v>2.3021915276663458</v>
      </c>
      <c r="S519" s="3"/>
    </row>
    <row r="520" spans="1:19">
      <c r="A520" s="5"/>
      <c r="B520" s="5" t="s">
        <v>211</v>
      </c>
      <c r="C520" s="5" t="s">
        <v>212</v>
      </c>
      <c r="D520" t="s">
        <v>724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4.6461579986265737E-4</v>
      </c>
      <c r="J520" s="1">
        <f>'[1]Electricity and CHPs_IN'!F$57-J400</f>
        <v>1.0714420306566284E-3</v>
      </c>
      <c r="K520" s="1">
        <f>'[1]Electricity and CHPs_IN'!G$57-K400</f>
        <v>4.0609802063711594E-3</v>
      </c>
      <c r="L520" s="1">
        <f>'[1]Electricity and CHPs_IN'!H$57-L400</f>
        <v>1.1846245181567489E-2</v>
      </c>
      <c r="M520" s="1">
        <f>'[1]Electricity and CHPs_IN'!I$57-M400</f>
        <v>1.9246402404335998E-2</v>
      </c>
      <c r="N520" s="1">
        <f>'[1]Electricity and CHPs_IN'!J$57-N400</f>
        <v>1.6125196658464187E-2</v>
      </c>
      <c r="O520" s="1">
        <f>'[1]Electricity and CHPs_IN'!K$57-O400</f>
        <v>6.9184291051757156E-3</v>
      </c>
      <c r="P520" s="1">
        <f>'[1]Electricity and CHPs_IN'!L$57-P400</f>
        <v>2.2116458180083676E-3</v>
      </c>
      <c r="Q520" s="1">
        <f>'[1]Electricity and CHPs_IN'!M$57-Q400</f>
        <v>5.9378176387844036E-3</v>
      </c>
      <c r="S520" s="3"/>
    </row>
    <row r="521" spans="1:19">
      <c r="A521" s="5"/>
      <c r="B521" s="9" t="s">
        <v>211</v>
      </c>
      <c r="C521" s="9" t="s">
        <v>212</v>
      </c>
      <c r="D521" s="2" t="s">
        <v>19</v>
      </c>
      <c r="E521" s="5" t="s">
        <v>21</v>
      </c>
      <c r="F521" s="12" t="s">
        <v>725</v>
      </c>
      <c r="G521" s="12" t="s">
        <v>725</v>
      </c>
      <c r="H521" s="12" t="s">
        <v>725</v>
      </c>
      <c r="I521" s="12" t="s">
        <v>725</v>
      </c>
      <c r="J521" s="12" t="s">
        <v>725</v>
      </c>
      <c r="K521" s="12" t="s">
        <v>725</v>
      </c>
      <c r="L521" s="12" t="s">
        <v>725</v>
      </c>
      <c r="M521" s="12" t="s">
        <v>725</v>
      </c>
      <c r="N521" s="12" t="s">
        <v>725</v>
      </c>
      <c r="O521" s="12" t="s">
        <v>725</v>
      </c>
      <c r="P521" s="12" t="s">
        <v>725</v>
      </c>
      <c r="Q521" s="12" t="s">
        <v>725</v>
      </c>
      <c r="S521" s="3"/>
    </row>
    <row r="522" spans="1:19">
      <c r="A522" s="5"/>
      <c r="B522" s="5" t="s">
        <v>211</v>
      </c>
      <c r="C522" s="5" t="s">
        <v>212</v>
      </c>
      <c r="D522" t="s">
        <v>726</v>
      </c>
      <c r="E522" s="5" t="s">
        <v>21</v>
      </c>
      <c r="F522" s="13">
        <f t="shared" ref="F522:K522" si="557">IFERROR(F65/F293,"-")</f>
        <v>0.32978920557942587</v>
      </c>
      <c r="G522" s="13">
        <f t="shared" si="557"/>
        <v>0.32669874759751699</v>
      </c>
      <c r="H522" s="13">
        <f t="shared" si="557"/>
        <v>0.32597793209043446</v>
      </c>
      <c r="I522" s="13">
        <f t="shared" si="557"/>
        <v>0.32987652500342057</v>
      </c>
      <c r="J522" s="13">
        <f t="shared" si="557"/>
        <v>0.33008883427674357</v>
      </c>
      <c r="K522" s="13">
        <f t="shared" si="557"/>
        <v>0.33157933201783163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0.31503635321119577</v>
      </c>
      <c r="O522" s="13">
        <f t="shared" si="558"/>
        <v>0.32403619919855497</v>
      </c>
      <c r="P522" s="13">
        <f>IFERROR(P65/P293,"-")</f>
        <v>0.32403620111294562</v>
      </c>
      <c r="Q522" s="13">
        <f>IFERROR(Q65/Q293,"-")</f>
        <v>0.32403620657990562</v>
      </c>
      <c r="S522" s="3"/>
    </row>
    <row r="523" spans="1:19">
      <c r="A523" s="5"/>
      <c r="B523" s="5" t="s">
        <v>211</v>
      </c>
      <c r="C523" s="5" t="s">
        <v>212</v>
      </c>
      <c r="D523" t="s">
        <v>727</v>
      </c>
      <c r="E523" s="5" t="s">
        <v>21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>
      <c r="A524" s="5"/>
      <c r="B524" s="5" t="s">
        <v>211</v>
      </c>
      <c r="C524" s="5" t="s">
        <v>212</v>
      </c>
      <c r="D524" t="s">
        <v>728</v>
      </c>
      <c r="E524" s="5" t="s">
        <v>21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>
      <c r="A525" s="5"/>
      <c r="B525" s="5" t="s">
        <v>211</v>
      </c>
      <c r="C525" s="5" t="s">
        <v>212</v>
      </c>
      <c r="D525" t="s">
        <v>729</v>
      </c>
      <c r="E525" s="5" t="s">
        <v>21</v>
      </c>
      <c r="F525" s="13">
        <f t="shared" si="559"/>
        <v>0.79999998970352537</v>
      </c>
      <c r="G525" s="13">
        <f t="shared" si="559"/>
        <v>0.79999998750082646</v>
      </c>
      <c r="H525" s="13">
        <f t="shared" si="559"/>
        <v>0.79999997913436272</v>
      </c>
      <c r="I525" s="13">
        <f t="shared" si="559"/>
        <v>0.79999999712507519</v>
      </c>
      <c r="J525" s="13">
        <f t="shared" si="559"/>
        <v>0.79999998540212591</v>
      </c>
      <c r="K525" s="13">
        <f t="shared" si="559"/>
        <v>0.80000001910008889</v>
      </c>
      <c r="L525" s="13">
        <f t="shared" ref="L525:O525" si="563">IFERROR(L69/L297,"-")</f>
        <v>0.80000001886621841</v>
      </c>
      <c r="M525" s="13">
        <f t="shared" si="563"/>
        <v>0.80000002494779632</v>
      </c>
      <c r="N525" s="13">
        <f t="shared" si="563"/>
        <v>0.80000002498119149</v>
      </c>
      <c r="O525" s="13">
        <f t="shared" si="563"/>
        <v>0.80000002654209701</v>
      </c>
      <c r="P525" s="13">
        <f t="shared" si="561"/>
        <v>0.80000002268156156</v>
      </c>
      <c r="Q525" s="13">
        <f t="shared" si="561"/>
        <v>0.8000000273634168</v>
      </c>
      <c r="S525" s="3"/>
    </row>
    <row r="526" spans="1:19">
      <c r="A526" s="5"/>
      <c r="B526" s="5" t="s">
        <v>211</v>
      </c>
      <c r="C526" s="5" t="s">
        <v>212</v>
      </c>
      <c r="D526" t="s">
        <v>730</v>
      </c>
      <c r="E526" s="5" t="s">
        <v>21</v>
      </c>
      <c r="F526" s="13">
        <f>IFERROR(F71/F299,"-")</f>
        <v>0.34463353711196998</v>
      </c>
      <c r="G526" s="13">
        <f t="shared" ref="G526:K526" si="564">IFERROR(G71/G299,"-")</f>
        <v>6.0446448183874082E-2</v>
      </c>
      <c r="H526" s="13">
        <f t="shared" si="564"/>
        <v>0.29339335879471734</v>
      </c>
      <c r="I526" s="13">
        <f t="shared" si="564"/>
        <v>0.26929453013479659</v>
      </c>
      <c r="J526" s="13">
        <f t="shared" si="564"/>
        <v>0.29963062604605045</v>
      </c>
      <c r="K526" s="13">
        <f t="shared" si="564"/>
        <v>0.34804003688762858</v>
      </c>
      <c r="L526" s="13">
        <f t="shared" ref="L526:O526" si="565">IFERROR(L71/L299,"-")</f>
        <v>0.34498488429741342</v>
      </c>
      <c r="M526" s="13">
        <f t="shared" si="565"/>
        <v>0.29768231844758225</v>
      </c>
      <c r="N526" s="13">
        <f t="shared" si="565"/>
        <v>0.31523929070034684</v>
      </c>
      <c r="O526" s="13">
        <f t="shared" si="565"/>
        <v>0.30882258747472502</v>
      </c>
      <c r="P526" s="13">
        <f>IFERROR(P71/P299,"-")</f>
        <v>0.30451627686960131</v>
      </c>
      <c r="Q526" s="13">
        <f>IFERROR(Q71/Q299,"-")</f>
        <v>0.30479786049961849</v>
      </c>
      <c r="S526" s="3"/>
    </row>
    <row r="527" spans="1:19">
      <c r="A527" s="5"/>
      <c r="B527" s="5" t="s">
        <v>211</v>
      </c>
      <c r="C527" s="5" t="s">
        <v>212</v>
      </c>
      <c r="D527" t="s">
        <v>731</v>
      </c>
      <c r="E527" s="5" t="s">
        <v>21</v>
      </c>
      <c r="F527" s="13">
        <f>IFERROR(F72/(F300+F413),"-")</f>
        <v>9.8789718719969263E-2</v>
      </c>
      <c r="G527" s="13">
        <f t="shared" ref="G527:K527" si="566">IFERROR(G72/(G300+G413),"-")</f>
        <v>3.3704546171392846E-2</v>
      </c>
      <c r="H527" s="13">
        <f t="shared" si="566"/>
        <v>9.7440727699656407E-2</v>
      </c>
      <c r="I527" s="13">
        <f t="shared" si="566"/>
        <v>9.885425674834207E-2</v>
      </c>
      <c r="J527" s="13">
        <f t="shared" si="566"/>
        <v>0.10107939795399307</v>
      </c>
      <c r="K527" s="13">
        <f t="shared" si="566"/>
        <v>0.10085069774337853</v>
      </c>
      <c r="L527" s="13">
        <f t="shared" ref="L527:O527" si="567">IFERROR(L72/(L300+L413),"-")</f>
        <v>0.10111837369468429</v>
      </c>
      <c r="M527" s="13">
        <f t="shared" si="567"/>
        <v>0</v>
      </c>
      <c r="N527" s="13">
        <f t="shared" si="567"/>
        <v>8.9901090341196935E-2</v>
      </c>
      <c r="O527" s="13">
        <f t="shared" si="567"/>
        <v>8.4013954419532924E-2</v>
      </c>
      <c r="P527" s="13">
        <f>IFERROR(P72/(P300+P413),"-")</f>
        <v>8.6988304406388522E-2</v>
      </c>
      <c r="Q527" s="13">
        <f>IFERROR(Q72/(Q300+Q413),"-")</f>
        <v>7.3609881090113127E-2</v>
      </c>
      <c r="S527" s="3"/>
    </row>
    <row r="528" spans="1:19">
      <c r="A528" s="5"/>
      <c r="B528" s="5" t="s">
        <v>211</v>
      </c>
      <c r="C528" s="5" t="s">
        <v>212</v>
      </c>
      <c r="D528" t="s">
        <v>732</v>
      </c>
      <c r="E528" s="5" t="s">
        <v>21</v>
      </c>
      <c r="F528" s="13">
        <f>IFERROR(F73/(F301+F465),"-")</f>
        <v>0.24123784471799933</v>
      </c>
      <c r="G528" s="13">
        <f t="shared" ref="G528:K528" si="568">IFERROR(G73/(G301+G465),"-")</f>
        <v>0.24665881726835084</v>
      </c>
      <c r="H528" s="13">
        <f t="shared" si="568"/>
        <v>0.24884262500918741</v>
      </c>
      <c r="I528" s="13">
        <f t="shared" si="568"/>
        <v>0.26339591474023621</v>
      </c>
      <c r="J528" s="13">
        <f t="shared" si="568"/>
        <v>0.2633433256532588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0.26243669824663635</v>
      </c>
      <c r="O528" s="13">
        <f t="shared" si="569"/>
        <v>0.26192387814728862</v>
      </c>
      <c r="P528" s="13">
        <f>IFERROR(P73/(P301+P465),"-")</f>
        <v>0.26279489724278809</v>
      </c>
      <c r="Q528" s="13">
        <f>IFERROR(Q73/(Q301+Q465),"-")</f>
        <v>0.26204000998437965</v>
      </c>
      <c r="S528" s="3"/>
    </row>
    <row r="529" spans="1:19">
      <c r="A529" s="5"/>
      <c r="B529" s="5" t="s">
        <v>211</v>
      </c>
      <c r="C529" s="5" t="s">
        <v>212</v>
      </c>
      <c r="D529" t="s">
        <v>733</v>
      </c>
      <c r="E529" s="5" t="s">
        <v>21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0.5142465128645205</v>
      </c>
      <c r="L529" s="13">
        <f t="shared" ref="L529:O529" si="571">IFERROR(L83/L311,"-")</f>
        <v>0.33712740013318709</v>
      </c>
      <c r="M529" s="13">
        <f t="shared" si="571"/>
        <v>0.35587563898957342</v>
      </c>
      <c r="N529" s="13">
        <f t="shared" si="571"/>
        <v>0.57637469183364531</v>
      </c>
      <c r="O529" s="13">
        <f t="shared" si="571"/>
        <v>0.51386394699100202</v>
      </c>
      <c r="P529" s="13">
        <f t="shared" ref="P529:Q531" si="572">IFERROR(P83/P311,"-")</f>
        <v>0.52022733801228338</v>
      </c>
      <c r="Q529" s="13">
        <f t="shared" si="572"/>
        <v>0.51254395760215132</v>
      </c>
      <c r="S529" s="3"/>
    </row>
    <row r="530" spans="1:19">
      <c r="A530" s="5"/>
      <c r="B530" s="5" t="s">
        <v>211</v>
      </c>
      <c r="C530" s="5" t="s">
        <v>212</v>
      </c>
      <c r="D530" t="s">
        <v>734</v>
      </c>
      <c r="E530" s="5" t="s">
        <v>21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0.15779153429089876</v>
      </c>
      <c r="L530" s="13">
        <f t="shared" ref="L530:O530" si="574">IFERROR(L84/L312,"-")</f>
        <v>0</v>
      </c>
      <c r="M530" s="13">
        <f t="shared" si="574"/>
        <v>0.44014850826001456</v>
      </c>
      <c r="N530" s="13">
        <f t="shared" si="574"/>
        <v>0.41148465224030562</v>
      </c>
      <c r="O530" s="13">
        <f t="shared" si="574"/>
        <v>0.40117115669016301</v>
      </c>
      <c r="P530" s="13">
        <f t="shared" si="572"/>
        <v>0.40453637197269798</v>
      </c>
      <c r="Q530" s="13">
        <f t="shared" si="572"/>
        <v>0.40493360439275622</v>
      </c>
      <c r="S530" s="3"/>
    </row>
    <row r="531" spans="1:19">
      <c r="A531" s="5"/>
      <c r="B531" s="5" t="s">
        <v>211</v>
      </c>
      <c r="C531" s="5" t="s">
        <v>212</v>
      </c>
      <c r="D531" t="s">
        <v>735</v>
      </c>
      <c r="E531" s="5" t="s">
        <v>21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0.28710254045773276</v>
      </c>
      <c r="M531" s="13">
        <f t="shared" si="576"/>
        <v>0.33626208713925104</v>
      </c>
      <c r="N531" s="13">
        <f t="shared" si="576"/>
        <v>0.54586980009997865</v>
      </c>
      <c r="O531" s="13">
        <f t="shared" si="576"/>
        <v>0.54740174381222817</v>
      </c>
      <c r="P531" s="13">
        <f t="shared" si="572"/>
        <v>0.54654245223086395</v>
      </c>
      <c r="Q531" s="13">
        <f t="shared" si="572"/>
        <v>0.54503691023703049</v>
      </c>
      <c r="S531" s="3"/>
    </row>
    <row r="532" spans="1:19">
      <c r="A532" s="5"/>
      <c r="B532" s="5" t="s">
        <v>211</v>
      </c>
      <c r="C532" s="5" t="s">
        <v>212</v>
      </c>
      <c r="D532" t="s">
        <v>736</v>
      </c>
      <c r="E532" s="5" t="s">
        <v>21</v>
      </c>
      <c r="F532" s="13">
        <f>IFERROR(F86/SUM(F314,F419),"-")</f>
        <v>0.26319876124170394</v>
      </c>
      <c r="G532" s="13">
        <f t="shared" ref="G532:K532" si="577">IFERROR(G86/SUM(G314,G419),"-")</f>
        <v>0.19251917258060336</v>
      </c>
      <c r="H532" s="13">
        <f t="shared" si="577"/>
        <v>0.21040469763191641</v>
      </c>
      <c r="I532" s="13" t="str">
        <f t="shared" si="577"/>
        <v>-</v>
      </c>
      <c r="J532" s="13" t="str">
        <f t="shared" si="577"/>
        <v>-</v>
      </c>
      <c r="K532" s="13" t="str">
        <f t="shared" si="577"/>
        <v>-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>
      <c r="A533" s="5"/>
      <c r="B533" s="5" t="s">
        <v>211</v>
      </c>
      <c r="C533" s="5" t="s">
        <v>212</v>
      </c>
      <c r="D533" t="s">
        <v>737</v>
      </c>
      <c r="E533" s="5" t="s">
        <v>21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>
      <c r="A534" s="5"/>
      <c r="B534" s="5" t="s">
        <v>211</v>
      </c>
      <c r="C534" s="5" t="s">
        <v>212</v>
      </c>
      <c r="D534" t="s">
        <v>738</v>
      </c>
      <c r="E534" s="5" t="s">
        <v>21</v>
      </c>
      <c r="F534" s="13">
        <f>IFERROR(F88/SUM(F316,F471),"-'")</f>
        <v>0.34963573689508959</v>
      </c>
      <c r="G534" s="13">
        <f t="shared" ref="G534:K534" si="581">IFERROR(G88/SUM(G316,G471),"-'")</f>
        <v>0.35198201786867644</v>
      </c>
      <c r="H534" s="13">
        <f t="shared" si="581"/>
        <v>0.35298533240311752</v>
      </c>
      <c r="I534" s="13">
        <f t="shared" si="581"/>
        <v>0.35998847597330474</v>
      </c>
      <c r="J534" s="13">
        <f t="shared" si="581"/>
        <v>0.35499968406455301</v>
      </c>
      <c r="K534" s="13">
        <f t="shared" si="581"/>
        <v>0.35768564691923665</v>
      </c>
      <c r="L534" s="13">
        <f t="shared" ref="L534:O534" si="582">IFERROR(L88/SUM(L316,L471),"-'")</f>
        <v>0.21765433999043432</v>
      </c>
      <c r="M534" s="13">
        <f t="shared" si="582"/>
        <v>0.21792779887535968</v>
      </c>
      <c r="N534" s="13">
        <f t="shared" si="582"/>
        <v>0.21753060977174474</v>
      </c>
      <c r="O534" s="13">
        <f t="shared" si="582"/>
        <v>0.21793379697516699</v>
      </c>
      <c r="P534" s="13">
        <f>IFERROR(P88/SUM(P316,P471),"-'")</f>
        <v>0.21788912731249616</v>
      </c>
      <c r="Q534" s="13">
        <f>IFERROR(Q88/SUM(Q316,Q471),"-'")</f>
        <v>0.21777710042104606</v>
      </c>
      <c r="S534" s="3"/>
    </row>
    <row r="535" spans="1:19">
      <c r="A535" s="5"/>
      <c r="B535" s="5" t="s">
        <v>211</v>
      </c>
      <c r="C535" s="5" t="s">
        <v>212</v>
      </c>
      <c r="D535" t="s">
        <v>739</v>
      </c>
      <c r="E535" s="5" t="s">
        <v>21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0.3063311017080908</v>
      </c>
      <c r="L535" s="13">
        <f t="shared" ref="L535:O535" si="585">IFERROR(L89/SUM(L317,L472),"-")</f>
        <v>0.32349082669654294</v>
      </c>
      <c r="M535" s="13">
        <f t="shared" si="585"/>
        <v>0.32339105908163379</v>
      </c>
      <c r="N535" s="13">
        <f t="shared" si="585"/>
        <v>0.32271273177741389</v>
      </c>
      <c r="O535" s="13">
        <f t="shared" si="585"/>
        <v>0.32210127032181796</v>
      </c>
      <c r="P535" s="13">
        <f t="shared" ref="P535:Q543" si="586">IFERROR(P89/SUM(P317,P472),"-")</f>
        <v>0.32232653999430749</v>
      </c>
      <c r="Q535" s="13">
        <f t="shared" si="586"/>
        <v>0.32215715892734742</v>
      </c>
      <c r="S535" s="3"/>
    </row>
    <row r="536" spans="1:19">
      <c r="A536" s="5"/>
      <c r="B536" s="5" t="s">
        <v>211</v>
      </c>
      <c r="C536" s="5" t="s">
        <v>212</v>
      </c>
      <c r="D536" t="s">
        <v>740</v>
      </c>
      <c r="E536" s="5" t="s">
        <v>21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>
      <c r="A537" s="5"/>
      <c r="B537" s="5" t="s">
        <v>211</v>
      </c>
      <c r="C537" s="5" t="s">
        <v>212</v>
      </c>
      <c r="D537" t="s">
        <v>741</v>
      </c>
      <c r="E537" s="5" t="s">
        <v>21</v>
      </c>
      <c r="F537" s="13">
        <f t="shared" si="583"/>
        <v>0.2425887617700527</v>
      </c>
      <c r="G537" s="13">
        <f t="shared" ref="G537:K537" si="589">IFERROR(G91/SUM(G319,G474),"-")</f>
        <v>0.27081528710471414</v>
      </c>
      <c r="H537" s="13">
        <f t="shared" si="589"/>
        <v>0.25937002679184495</v>
      </c>
      <c r="I537" s="13">
        <f t="shared" si="589"/>
        <v>0.26446982892405396</v>
      </c>
      <c r="J537" s="13">
        <f t="shared" si="589"/>
        <v>0.26387878779230595</v>
      </c>
      <c r="K537" s="13">
        <f t="shared" si="589"/>
        <v>0.26220990061346011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0.27388175896344746</v>
      </c>
      <c r="O537" s="13">
        <f t="shared" si="590"/>
        <v>0.2746658816153843</v>
      </c>
      <c r="P537" s="13">
        <f t="shared" si="586"/>
        <v>0.27920511089613337</v>
      </c>
      <c r="Q537" s="13">
        <f t="shared" si="586"/>
        <v>0.27335898747790505</v>
      </c>
      <c r="S537" s="3"/>
    </row>
    <row r="538" spans="1:19">
      <c r="A538" s="5"/>
      <c r="B538" s="5" t="s">
        <v>211</v>
      </c>
      <c r="C538" s="5" t="s">
        <v>212</v>
      </c>
      <c r="D538" t="s">
        <v>742</v>
      </c>
      <c r="E538" s="5" t="s">
        <v>21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0.45</v>
      </c>
      <c r="O538" s="13">
        <f t="shared" si="592"/>
        <v>0.45000000000000007</v>
      </c>
      <c r="P538" s="13">
        <f t="shared" si="586"/>
        <v>0.45000000000000023</v>
      </c>
      <c r="Q538" s="13">
        <f t="shared" si="586"/>
        <v>0.44999999999999951</v>
      </c>
      <c r="S538" s="3"/>
    </row>
    <row r="539" spans="1:19">
      <c r="A539" s="5"/>
      <c r="B539" s="5" t="s">
        <v>211</v>
      </c>
      <c r="C539" s="5" t="s">
        <v>212</v>
      </c>
      <c r="D539" t="s">
        <v>743</v>
      </c>
      <c r="E539" s="5" t="s">
        <v>21</v>
      </c>
      <c r="F539" s="13">
        <f t="shared" si="583"/>
        <v>0.27396039873950279</v>
      </c>
      <c r="G539" s="13">
        <f t="shared" ref="G539:K539" si="593">IFERROR(G93/SUM(G321,G476),"-")</f>
        <v>0.29190411054604076</v>
      </c>
      <c r="H539" s="13">
        <f t="shared" si="593"/>
        <v>0.29377140001610974</v>
      </c>
      <c r="I539" s="13">
        <f t="shared" si="593"/>
        <v>0.29886036504354208</v>
      </c>
      <c r="J539" s="13">
        <f t="shared" si="593"/>
        <v>0.30071111374325515</v>
      </c>
      <c r="K539" s="13">
        <f t="shared" si="593"/>
        <v>0.3027163010846346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0.28193304504862465</v>
      </c>
      <c r="O539" s="13">
        <f t="shared" si="594"/>
        <v>0.29802144471794245</v>
      </c>
      <c r="P539" s="13">
        <f t="shared" si="586"/>
        <v>0.29352709859974113</v>
      </c>
      <c r="Q539" s="13">
        <f t="shared" si="586"/>
        <v>0.30787587736092642</v>
      </c>
      <c r="S539" s="3"/>
    </row>
    <row r="540" spans="1:19">
      <c r="A540" s="5"/>
      <c r="B540" s="5" t="s">
        <v>211</v>
      </c>
      <c r="C540" s="5" t="s">
        <v>212</v>
      </c>
      <c r="D540" t="s">
        <v>744</v>
      </c>
      <c r="E540" s="5" t="s">
        <v>21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0.4499999999999999</v>
      </c>
      <c r="O540" s="13">
        <f t="shared" si="596"/>
        <v>0.44999999999999962</v>
      </c>
      <c r="P540" s="13">
        <f t="shared" si="586"/>
        <v>0.45000000000000018</v>
      </c>
      <c r="Q540" s="13">
        <f t="shared" si="586"/>
        <v>0.45</v>
      </c>
      <c r="S540" s="3"/>
    </row>
    <row r="541" spans="1:19">
      <c r="A541" s="5"/>
      <c r="B541" s="5" t="s">
        <v>211</v>
      </c>
      <c r="C541" s="5" t="s">
        <v>212</v>
      </c>
      <c r="D541" t="s">
        <v>745</v>
      </c>
      <c r="E541" s="5" t="s">
        <v>21</v>
      </c>
      <c r="F541" s="13">
        <f t="shared" si="583"/>
        <v>0.36265487599168933</v>
      </c>
      <c r="G541" s="13">
        <f t="shared" ref="G541:K541" si="597">IFERROR(G95/SUM(G323,G478),"-")</f>
        <v>0.36307364352155491</v>
      </c>
      <c r="H541" s="13">
        <f t="shared" si="597"/>
        <v>0.36365427793529376</v>
      </c>
      <c r="I541" s="13">
        <f t="shared" si="597"/>
        <v>0.36471093449802056</v>
      </c>
      <c r="J541" s="13">
        <f t="shared" si="597"/>
        <v>0.36922855414101441</v>
      </c>
      <c r="K541" s="13">
        <f t="shared" si="597"/>
        <v>0.37397843221533278</v>
      </c>
      <c r="L541" s="13">
        <f t="shared" ref="L541:O541" si="598">IFERROR(L95/SUM(L323,L478),"-")</f>
        <v>0.37962062423942883</v>
      </c>
      <c r="M541" s="13">
        <f t="shared" si="598"/>
        <v>0.38512754769862606</v>
      </c>
      <c r="N541" s="13">
        <f t="shared" si="598"/>
        <v>0.38404756862166517</v>
      </c>
      <c r="O541" s="13">
        <f t="shared" si="598"/>
        <v>0.38391310627140601</v>
      </c>
      <c r="P541" s="13">
        <f t="shared" si="586"/>
        <v>0.38359713011007435</v>
      </c>
      <c r="Q541" s="13">
        <f t="shared" si="586"/>
        <v>0.3836067042665669</v>
      </c>
      <c r="S541" s="3"/>
    </row>
    <row r="542" spans="1:19">
      <c r="A542" s="5"/>
      <c r="B542" s="5" t="s">
        <v>211</v>
      </c>
      <c r="C542" s="5" t="s">
        <v>212</v>
      </c>
      <c r="D542" t="s">
        <v>746</v>
      </c>
      <c r="E542" s="5" t="s">
        <v>21</v>
      </c>
      <c r="F542" s="13">
        <f t="shared" si="583"/>
        <v>0.35914095602513302</v>
      </c>
      <c r="G542" s="13">
        <f t="shared" ref="G542:K542" si="599">IFERROR(G96/SUM(G324,G479),"-")</f>
        <v>0.35999737653115349</v>
      </c>
      <c r="H542" s="13">
        <f t="shared" si="599"/>
        <v>0.35993243194744257</v>
      </c>
      <c r="I542" s="13">
        <f t="shared" si="599"/>
        <v>0.3596300450320537</v>
      </c>
      <c r="J542" s="13">
        <f t="shared" si="599"/>
        <v>0.35866039455610987</v>
      </c>
      <c r="K542" s="13">
        <f t="shared" si="599"/>
        <v>0.35862043099894914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0.34622100416950169</v>
      </c>
      <c r="O542" s="13">
        <f t="shared" si="600"/>
        <v>0.3308011224398521</v>
      </c>
      <c r="P542" s="13">
        <f t="shared" si="586"/>
        <v>0.32971198215054931</v>
      </c>
      <c r="Q542" s="13">
        <f t="shared" si="586"/>
        <v>0.33062099437224773</v>
      </c>
      <c r="S542" s="3"/>
    </row>
    <row r="543" spans="1:19">
      <c r="A543" s="5"/>
      <c r="B543" s="5" t="s">
        <v>211</v>
      </c>
      <c r="C543" s="5" t="s">
        <v>212</v>
      </c>
      <c r="D543" t="s">
        <v>747</v>
      </c>
      <c r="E543" s="5" t="s">
        <v>21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0.62000000000000011</v>
      </c>
      <c r="O543" s="13">
        <f t="shared" si="602"/>
        <v>0.62000000000000044</v>
      </c>
      <c r="P543" s="13">
        <f t="shared" si="586"/>
        <v>0.61999999999999955</v>
      </c>
      <c r="Q543" s="13">
        <f t="shared" si="586"/>
        <v>0.61999999999999966</v>
      </c>
      <c r="S543" s="3"/>
    </row>
    <row r="544" spans="1:19">
      <c r="B544" s="5" t="s">
        <v>211</v>
      </c>
      <c r="C544" s="5" t="s">
        <v>212</v>
      </c>
      <c r="D544" t="s">
        <v>748</v>
      </c>
      <c r="E544" s="5" t="s">
        <v>21</v>
      </c>
      <c r="F544" s="13">
        <f>IFERROR(F131/F359,"-")</f>
        <v>0.35745695376016562</v>
      </c>
      <c r="G544" s="13">
        <f t="shared" ref="G544:K544" si="603">IFERROR(G131/G359,"-")</f>
        <v>0.35745695376016623</v>
      </c>
      <c r="H544" s="13">
        <f t="shared" si="603"/>
        <v>0.3574569537601659</v>
      </c>
      <c r="I544" s="13">
        <f t="shared" si="603"/>
        <v>0.35745695376016556</v>
      </c>
      <c r="J544" s="13">
        <f t="shared" si="603"/>
        <v>0.35745695376016623</v>
      </c>
      <c r="K544" s="13">
        <f t="shared" si="603"/>
        <v>0.35745695376016617</v>
      </c>
      <c r="L544" s="13">
        <f t="shared" ref="L544:O544" si="604">IFERROR(L131/L359,"-")</f>
        <v>0.35745695376016612</v>
      </c>
      <c r="M544" s="13">
        <f t="shared" si="604"/>
        <v>0.35745695376016573</v>
      </c>
      <c r="N544" s="13">
        <f t="shared" si="604"/>
        <v>0.3574569537601659</v>
      </c>
      <c r="O544" s="13">
        <f t="shared" si="604"/>
        <v>0.35745695376016612</v>
      </c>
      <c r="P544" s="13">
        <f>IFERROR(P131/P359,"-")</f>
        <v>0.35745695376016617</v>
      </c>
      <c r="Q544" s="13">
        <f>IFERROR(Q131/Q359,"-")</f>
        <v>0.35745695376016617</v>
      </c>
      <c r="S544" s="3"/>
    </row>
    <row r="545" spans="2:19">
      <c r="B545" s="5" t="s">
        <v>211</v>
      </c>
      <c r="C545" s="5" t="s">
        <v>212</v>
      </c>
      <c r="D545" t="s">
        <v>749</v>
      </c>
      <c r="E545" s="5" t="s">
        <v>21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0.33470839322286933</v>
      </c>
      <c r="L545" s="13">
        <f t="shared" ref="L545:O545" si="606">IFERROR(L132/L360,"-")</f>
        <v>0.33805547715509782</v>
      </c>
      <c r="M545" s="13">
        <f t="shared" si="606"/>
        <v>0.34140256108732625</v>
      </c>
      <c r="N545" s="13">
        <f t="shared" si="606"/>
        <v>0.3414025610873262</v>
      </c>
      <c r="O545" s="13">
        <f t="shared" si="606"/>
        <v>0.34140256108732597</v>
      </c>
      <c r="P545" s="13">
        <f>IFERROR(P132/P360,"-")</f>
        <v>0.34140256108732608</v>
      </c>
      <c r="Q545" s="13">
        <f>IFERROR(Q132/Q360,"-")</f>
        <v>0.34140256108732542</v>
      </c>
      <c r="S545" s="3"/>
    </row>
    <row r="546" spans="2:19">
      <c r="B546" s="5" t="s">
        <v>211</v>
      </c>
      <c r="C546" s="5" t="s">
        <v>212</v>
      </c>
      <c r="D546" t="s">
        <v>750</v>
      </c>
      <c r="E546" s="5" t="s">
        <v>21</v>
      </c>
      <c r="F546" s="13">
        <f>IFERROR(F133/SUM(F361,F428),"-")</f>
        <v>3.8383652955002026E-2</v>
      </c>
      <c r="G546" s="13">
        <f t="shared" ref="G546:K546" si="607">IFERROR(G133/SUM(G361,G428),"-")</f>
        <v>3.7064960180131189E-2</v>
      </c>
      <c r="H546" s="13">
        <f t="shared" si="607"/>
        <v>3.7408040834226747E-2</v>
      </c>
      <c r="I546" s="13">
        <f t="shared" si="607"/>
        <v>3.7036122178712133E-2</v>
      </c>
      <c r="J546" s="13">
        <f t="shared" si="607"/>
        <v>3.6993211477972486E-2</v>
      </c>
      <c r="K546" s="13">
        <f t="shared" si="607"/>
        <v>3.5344611637026083E-2</v>
      </c>
      <c r="L546" s="13">
        <f t="shared" ref="L546:O546" si="608">IFERROR(L133/SUM(L361,L428),"-")</f>
        <v>2.5786162657805953E-2</v>
      </c>
      <c r="M546" s="13">
        <f t="shared" si="608"/>
        <v>2.537092185808415E-2</v>
      </c>
      <c r="N546" s="13">
        <f t="shared" si="608"/>
        <v>2.4906164861675129E-2</v>
      </c>
      <c r="O546" s="13">
        <f t="shared" si="608"/>
        <v>2.4905863262096341E-2</v>
      </c>
      <c r="P546" s="13">
        <f>IFERROR(P133/SUM(P361,P428),"-")</f>
        <v>2.4905806704974276E-2</v>
      </c>
      <c r="Q546" s="13">
        <f>IFERROR(Q133/SUM(Q361,Q428),"-")</f>
        <v>2.4905907275276258E-2</v>
      </c>
      <c r="S546" s="3"/>
    </row>
    <row r="547" spans="2:19">
      <c r="B547" s="5" t="s">
        <v>211</v>
      </c>
      <c r="C547" s="5" t="s">
        <v>212</v>
      </c>
      <c r="D547" t="s">
        <v>751</v>
      </c>
      <c r="E547" s="5" t="s">
        <v>21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4.8242849883234795E-2</v>
      </c>
      <c r="L547" s="13">
        <f t="shared" ref="L547:O547" si="610">IFERROR(L134/SUM(L362,L429),"-")</f>
        <v>5.1121424941617373E-2</v>
      </c>
      <c r="M547" s="13">
        <f t="shared" si="610"/>
        <v>5.4000000000000041E-2</v>
      </c>
      <c r="N547" s="13">
        <f t="shared" si="610"/>
        <v>5.3999999999999979E-2</v>
      </c>
      <c r="O547" s="13">
        <f t="shared" si="610"/>
        <v>5.3999999999999958E-2</v>
      </c>
      <c r="P547" s="13">
        <f>IFERROR(P134/SUM(P362,P429),"-")</f>
        <v>5.4000000000000013E-2</v>
      </c>
      <c r="Q547" s="13">
        <f>IFERROR(Q134/SUM(Q362,Q429),"-")</f>
        <v>5.3999999999999986E-2</v>
      </c>
      <c r="S547" s="3"/>
    </row>
    <row r="548" spans="2:19">
      <c r="B548" s="5" t="s">
        <v>211</v>
      </c>
      <c r="C548" s="5" t="s">
        <v>212</v>
      </c>
      <c r="D548" t="s">
        <v>752</v>
      </c>
      <c r="E548" s="5" t="s">
        <v>21</v>
      </c>
      <c r="F548" s="13">
        <f>IFERROR(F135/SUM(F363,F504),"-")</f>
        <v>6.1973046786622923E-2</v>
      </c>
      <c r="G548" s="13">
        <f t="shared" ref="G548:K548" si="611">IFERROR(G135/SUM(G363,G504),"-")</f>
        <v>6.1972771642030119E-2</v>
      </c>
      <c r="H548" s="13">
        <f t="shared" si="611"/>
        <v>6.1972650567355299E-2</v>
      </c>
      <c r="I548" s="13">
        <f t="shared" si="611"/>
        <v>6.1972650567355368E-2</v>
      </c>
      <c r="J548" s="13">
        <f t="shared" si="611"/>
        <v>6.1972650567355236E-2</v>
      </c>
      <c r="K548" s="13">
        <f t="shared" si="611"/>
        <v>6.1972650567355375E-2</v>
      </c>
      <c r="L548" s="13">
        <f t="shared" ref="L548:O548" si="612">IFERROR(L135/SUM(L363,L504),"-")</f>
        <v>6.1972650567355389E-2</v>
      </c>
      <c r="M548" s="13">
        <f t="shared" si="612"/>
        <v>6.1972650567355271E-2</v>
      </c>
      <c r="N548" s="13">
        <f t="shared" si="612"/>
        <v>6.1972650567355368E-2</v>
      </c>
      <c r="O548" s="13">
        <f t="shared" si="612"/>
        <v>6.197265056735534E-2</v>
      </c>
      <c r="P548" s="13">
        <f>IFERROR(P135/SUM(P363,P504),"-")</f>
        <v>6.1972650567355209E-2</v>
      </c>
      <c r="Q548" s="13">
        <f>IFERROR(Q135/SUM(Q363,Q504),"-")</f>
        <v>6.1972650567355271E-2</v>
      </c>
      <c r="S548" s="3"/>
    </row>
    <row r="549" spans="2:19">
      <c r="B549" s="5" t="s">
        <v>211</v>
      </c>
      <c r="C549" s="5" t="s">
        <v>212</v>
      </c>
      <c r="D549" t="s">
        <v>753</v>
      </c>
      <c r="E549" s="5" t="s">
        <v>21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4.7880823847050454E-2</v>
      </c>
      <c r="L549" s="13">
        <f t="shared" ref="L549:O549" si="614">IFERROR(L136/SUM(L364,L505),"-")</f>
        <v>4.6820724841429642E-2</v>
      </c>
      <c r="M549" s="13">
        <f t="shared" si="614"/>
        <v>4.5431760215214306E-2</v>
      </c>
      <c r="N549" s="13">
        <f t="shared" si="614"/>
        <v>4.5431760215214306E-2</v>
      </c>
      <c r="O549" s="13">
        <f t="shared" si="614"/>
        <v>4.5431760215214251E-2</v>
      </c>
      <c r="P549" s="13">
        <f>IFERROR(P136/SUM(P364,P505),"-")</f>
        <v>4.5431760215214327E-2</v>
      </c>
      <c r="Q549" s="13">
        <f>IFERROR(Q136/SUM(Q364,Q505),"-")</f>
        <v>4.5431760215214292E-2</v>
      </c>
      <c r="S549" s="3"/>
    </row>
    <row r="550" spans="2:19">
      <c r="B550" s="5" t="s">
        <v>211</v>
      </c>
      <c r="C550" s="5" t="s">
        <v>212</v>
      </c>
      <c r="D550" t="s">
        <v>754</v>
      </c>
      <c r="E550" s="5" t="s">
        <v>21</v>
      </c>
      <c r="F550" s="13">
        <f>IFERROR(F152/SUM(F380,F437),"-")</f>
        <v>0.243826184409767</v>
      </c>
      <c r="G550" s="13">
        <f t="shared" ref="G550:K550" si="615">IFERROR(G152/SUM(G380,G437),"-")</f>
        <v>0.21687047665173367</v>
      </c>
      <c r="H550" s="13">
        <f t="shared" si="615"/>
        <v>0.25501229141675741</v>
      </c>
      <c r="I550" s="13">
        <f t="shared" si="615"/>
        <v>0.24358092206497695</v>
      </c>
      <c r="J550" s="13">
        <f t="shared" si="615"/>
        <v>0.27438435904137665</v>
      </c>
      <c r="K550" s="13">
        <f t="shared" si="615"/>
        <v>0.30618657454051662</v>
      </c>
      <c r="L550" s="13">
        <f t="shared" ref="L550:O550" si="616">IFERROR(L152/SUM(L380,L437),"-")</f>
        <v>0.30578494157905367</v>
      </c>
      <c r="M550" s="13">
        <f t="shared" si="616"/>
        <v>0.3060806371403933</v>
      </c>
      <c r="N550" s="13">
        <f t="shared" si="616"/>
        <v>0.30604737118682246</v>
      </c>
      <c r="O550" s="13">
        <f t="shared" si="616"/>
        <v>0.30564796265032529</v>
      </c>
      <c r="P550" s="13">
        <f>IFERROR(P152/SUM(P380,P437),"-")</f>
        <v>0.30592530013017738</v>
      </c>
      <c r="Q550" s="13">
        <f>IFERROR(Q152/SUM(Q380,Q437),"-")</f>
        <v>0.30552219152803672</v>
      </c>
      <c r="S550" s="3"/>
    </row>
    <row r="551" spans="2:19">
      <c r="B551" s="5" t="s">
        <v>211</v>
      </c>
      <c r="C551" s="5" t="s">
        <v>212</v>
      </c>
      <c r="D551" t="s">
        <v>755</v>
      </c>
      <c r="E551" s="5" t="s">
        <v>21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0.13993688886715466</v>
      </c>
      <c r="L551" s="13">
        <f t="shared" ref="L551:O551" si="618">IFERROR(L153/L381,"-")</f>
        <v>0.22353737577766949</v>
      </c>
      <c r="M551" s="13">
        <f t="shared" si="618"/>
        <v>0.26419549039525575</v>
      </c>
      <c r="N551" s="13">
        <f t="shared" si="618"/>
        <v>0.26411388132785468</v>
      </c>
      <c r="O551" s="13">
        <f t="shared" si="618"/>
        <v>0.26415450590915057</v>
      </c>
      <c r="P551" s="13">
        <f>IFERROR(P153/P381,"-")</f>
        <v>0.26241707831900979</v>
      </c>
      <c r="Q551" s="13">
        <f>IFERROR(Q153/Q381,"-")</f>
        <v>0.26357448305601422</v>
      </c>
      <c r="S551" s="3"/>
    </row>
    <row r="552" spans="2:19">
      <c r="B552" s="5" t="s">
        <v>211</v>
      </c>
      <c r="C552" s="5" t="s">
        <v>212</v>
      </c>
      <c r="D552" t="s">
        <v>756</v>
      </c>
      <c r="E552" s="5" t="s">
        <v>21</v>
      </c>
      <c r="F552" s="13">
        <f>IFERROR(F154/SUM(F382,F513),"-")</f>
        <v>0.19762008629264627</v>
      </c>
      <c r="G552" s="13">
        <f t="shared" ref="G552:K552" si="619">IFERROR(G154/SUM(G382,G513),"-")</f>
        <v>0.22581511030970342</v>
      </c>
      <c r="H552" s="13">
        <f t="shared" si="619"/>
        <v>0.24947867243872734</v>
      </c>
      <c r="I552" s="13">
        <f t="shared" si="619"/>
        <v>0.30398734173127395</v>
      </c>
      <c r="J552" s="13">
        <f t="shared" si="619"/>
        <v>0.2853296166638512</v>
      </c>
      <c r="K552" s="13">
        <f t="shared" si="619"/>
        <v>0.35140170007608496</v>
      </c>
      <c r="L552" s="13">
        <f t="shared" ref="L552:O552" si="620">IFERROR(L154/SUM(L382,L513),"-")</f>
        <v>0.35972244894789679</v>
      </c>
      <c r="M552" s="13">
        <f t="shared" si="620"/>
        <v>0.34516250221137645</v>
      </c>
      <c r="N552" s="13">
        <f t="shared" si="620"/>
        <v>0.34090218808771144</v>
      </c>
      <c r="O552" s="13">
        <f t="shared" si="620"/>
        <v>0.31123933263878067</v>
      </c>
      <c r="P552" s="13">
        <f t="shared" ref="P552:Q556" si="621">IFERROR(P154/SUM(P382,P513),"-")</f>
        <v>0.3311198562907629</v>
      </c>
      <c r="Q552" s="13">
        <f t="shared" si="621"/>
        <v>0.25143050720265658</v>
      </c>
      <c r="S552" s="3"/>
    </row>
    <row r="553" spans="2:19">
      <c r="B553" s="5" t="s">
        <v>211</v>
      </c>
      <c r="C553" s="5" t="s">
        <v>212</v>
      </c>
      <c r="D553" t="s">
        <v>757</v>
      </c>
      <c r="E553" s="5" t="s">
        <v>21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0.33537822807123219</v>
      </c>
      <c r="L553" s="13">
        <f t="shared" ref="L553:O553" si="623">IFERROR(L155/SUM(L383,L514),"-")</f>
        <v>0.34207328766875833</v>
      </c>
      <c r="M553" s="13">
        <f t="shared" si="623"/>
        <v>0.34911468380409461</v>
      </c>
      <c r="N553" s="13">
        <f t="shared" si="623"/>
        <v>0.34903175869444175</v>
      </c>
      <c r="O553" s="13">
        <f t="shared" si="623"/>
        <v>0.34896151298000455</v>
      </c>
      <c r="P553" s="13">
        <f t="shared" si="621"/>
        <v>0.34902144580061817</v>
      </c>
      <c r="Q553" s="13">
        <f t="shared" si="621"/>
        <v>0.34884723936018747</v>
      </c>
      <c r="S553" s="3"/>
    </row>
    <row r="554" spans="2:19">
      <c r="B554" s="5" t="s">
        <v>211</v>
      </c>
      <c r="C554" s="5" t="s">
        <v>212</v>
      </c>
      <c r="D554" t="s">
        <v>758</v>
      </c>
      <c r="E554" s="5" t="s">
        <v>21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0.17302220153321218</v>
      </c>
      <c r="J554" s="13">
        <f t="shared" si="624"/>
        <v>0.18660558082480264</v>
      </c>
      <c r="K554" s="13">
        <f t="shared" si="624"/>
        <v>0.23030964215640609</v>
      </c>
      <c r="L554" s="13">
        <f t="shared" ref="L554:O554" si="625">IFERROR(L156/SUM(L384,L515),"-")</f>
        <v>0.2522465004905679</v>
      </c>
      <c r="M554" s="13">
        <f t="shared" si="625"/>
        <v>0.26046569137872572</v>
      </c>
      <c r="N554" s="13">
        <f t="shared" si="625"/>
        <v>0.25821603957177458</v>
      </c>
      <c r="O554" s="13">
        <f t="shared" si="625"/>
        <v>0.24263344486593402</v>
      </c>
      <c r="P554" s="13">
        <f t="shared" si="621"/>
        <v>0.25363179565100002</v>
      </c>
      <c r="Q554" s="13">
        <f t="shared" si="621"/>
        <v>0.224149175821546</v>
      </c>
      <c r="S554" s="3"/>
    </row>
    <row r="555" spans="2:19">
      <c r="B555" s="5" t="s">
        <v>211</v>
      </c>
      <c r="C555" s="5" t="s">
        <v>212</v>
      </c>
      <c r="D555" t="s">
        <v>759</v>
      </c>
      <c r="E555" s="5" t="s">
        <v>21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0.20243691683394069</v>
      </c>
      <c r="J555" s="13">
        <f t="shared" si="626"/>
        <v>0.2149987461161485</v>
      </c>
      <c r="K555" s="13">
        <f t="shared" si="626"/>
        <v>0.27314571683106542</v>
      </c>
      <c r="L555" s="13">
        <f t="shared" ref="L555:O555" si="627">IFERROR(L157/SUM(L385,L516),"-")</f>
        <v>0.27940772131129993</v>
      </c>
      <c r="M555" s="13">
        <f t="shared" si="627"/>
        <v>0.28525494414485897</v>
      </c>
      <c r="N555" s="13">
        <f t="shared" si="627"/>
        <v>0.2852233995858654</v>
      </c>
      <c r="O555" s="13">
        <f t="shared" si="627"/>
        <v>0.28503308668489374</v>
      </c>
      <c r="P555" s="13">
        <f t="shared" si="621"/>
        <v>0.28525218602457608</v>
      </c>
      <c r="Q555" s="13">
        <f t="shared" si="621"/>
        <v>0.28427742672749207</v>
      </c>
      <c r="S555" s="3"/>
    </row>
    <row r="556" spans="2:19">
      <c r="B556" s="5" t="s">
        <v>211</v>
      </c>
      <c r="C556" s="5" t="s">
        <v>212</v>
      </c>
      <c r="D556" t="s">
        <v>760</v>
      </c>
      <c r="E556" s="5" t="s">
        <v>21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0.26043281329618467</v>
      </c>
      <c r="J556" s="13">
        <f t="shared" si="628"/>
        <v>0.24263060108497297</v>
      </c>
      <c r="K556" s="13">
        <f t="shared" si="628"/>
        <v>0.33859944756018007</v>
      </c>
      <c r="L556" s="13">
        <f t="shared" ref="L556:O556" si="629">IFERROR(L158/SUM(L386,L517),"-")</f>
        <v>0.35138552652202093</v>
      </c>
      <c r="M556" s="13">
        <f t="shared" si="629"/>
        <v>0.35589205048206318</v>
      </c>
      <c r="N556" s="13">
        <f t="shared" si="629"/>
        <v>0.35964913206906041</v>
      </c>
      <c r="O556" s="13">
        <f t="shared" si="629"/>
        <v>0.33063953841614036</v>
      </c>
      <c r="P556" s="13">
        <f t="shared" si="621"/>
        <v>0.34454265840236042</v>
      </c>
      <c r="Q556" s="13">
        <f t="shared" si="621"/>
        <v>0.3055478526179648</v>
      </c>
      <c r="S556" s="3"/>
    </row>
    <row r="557" spans="2:19">
      <c r="B557" s="5" t="s">
        <v>211</v>
      </c>
      <c r="C557" s="5" t="s">
        <v>212</v>
      </c>
      <c r="D557" t="s">
        <v>761</v>
      </c>
      <c r="E557" s="5" t="s">
        <v>21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>
      <c r="B558" s="5" t="s">
        <v>211</v>
      </c>
      <c r="C558" s="5" t="s">
        <v>212</v>
      </c>
      <c r="D558" t="s">
        <v>762</v>
      </c>
      <c r="E558" s="5" t="s">
        <v>21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>
      <c r="B559" s="5" t="s">
        <v>211</v>
      </c>
      <c r="C559" s="5" t="s">
        <v>212</v>
      </c>
      <c r="D559" t="s">
        <v>763</v>
      </c>
      <c r="E559" s="5" t="s">
        <v>21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>
      <c r="B560" s="5" t="s">
        <v>211</v>
      </c>
      <c r="C560" s="5" t="s">
        <v>212</v>
      </c>
      <c r="D560" t="s">
        <v>764</v>
      </c>
      <c r="E560" s="5" t="s">
        <v>21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>
      <c r="B561" s="5" t="s">
        <v>211</v>
      </c>
      <c r="C561" s="5" t="s">
        <v>212</v>
      </c>
      <c r="D561" t="s">
        <v>765</v>
      </c>
      <c r="E561" s="5" t="s">
        <v>21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>
      <c r="B562" s="5" t="s">
        <v>211</v>
      </c>
      <c r="C562" s="5" t="s">
        <v>212</v>
      </c>
      <c r="D562" t="s">
        <v>766</v>
      </c>
      <c r="E562" s="5" t="s">
        <v>21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>
      <c r="B563" s="5" t="s">
        <v>211</v>
      </c>
      <c r="C563" s="5" t="s">
        <v>212</v>
      </c>
      <c r="D563" t="s">
        <v>767</v>
      </c>
      <c r="E563" s="5" t="s">
        <v>21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0.14999999999999994</v>
      </c>
      <c r="M563" s="13">
        <f t="shared" si="631"/>
        <v>0.15000000000000005</v>
      </c>
      <c r="N563" s="13">
        <f t="shared" si="631"/>
        <v>0.15000000000000002</v>
      </c>
      <c r="O563" s="13">
        <f t="shared" si="631"/>
        <v>0.15000000000000016</v>
      </c>
      <c r="P563" s="13">
        <f>IFERROR(P168/P396,"-")</f>
        <v>0.14999999999999991</v>
      </c>
      <c r="Q563" s="13">
        <f>IFERROR(Q168/Q396,"-")</f>
        <v>0.15000000000000011</v>
      </c>
      <c r="S563" s="3"/>
    </row>
    <row r="564" spans="2:19">
      <c r="B564" s="5" t="s">
        <v>211</v>
      </c>
      <c r="C564" s="5" t="s">
        <v>212</v>
      </c>
      <c r="D564" t="s">
        <v>768</v>
      </c>
      <c r="E564" s="5" t="s">
        <v>21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0.41999999999999971</v>
      </c>
      <c r="L564" s="13">
        <f t="shared" ref="L564:O564" si="633">IFERROR(L170/SUM(L398,L439),"-")</f>
        <v>0.42000000000000004</v>
      </c>
      <c r="M564" s="13">
        <f t="shared" si="633"/>
        <v>0.41999999999999965</v>
      </c>
      <c r="N564" s="13">
        <f t="shared" si="633"/>
        <v>0.42000000000000076</v>
      </c>
      <c r="O564" s="13">
        <f t="shared" si="633"/>
        <v>0.41999999999999987</v>
      </c>
      <c r="P564" s="13">
        <f>IFERROR(P170/SUM(P398,P439),"-")</f>
        <v>0.41999999999999982</v>
      </c>
      <c r="Q564" s="13">
        <f>IFERROR(Q170/SUM(Q398,Q439),"-")</f>
        <v>0.41999999999999993</v>
      </c>
      <c r="S564" s="3"/>
    </row>
    <row r="565" spans="2:19">
      <c r="B565" s="5" t="s">
        <v>211</v>
      </c>
      <c r="C565" s="5" t="s">
        <v>212</v>
      </c>
      <c r="D565" t="s">
        <v>769</v>
      </c>
      <c r="E565" s="5" t="s">
        <v>21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0.49500000000000005</v>
      </c>
      <c r="J565" s="13">
        <f t="shared" si="634"/>
        <v>0.52249999999999974</v>
      </c>
      <c r="K565" s="13">
        <f t="shared" si="634"/>
        <v>0.5500000000000006</v>
      </c>
      <c r="L565" s="13">
        <f t="shared" ref="L565:O565" si="635">IFERROR(L171/SUM(L399,L519),"-")</f>
        <v>0.57500000000000018</v>
      </c>
      <c r="M565" s="13">
        <f t="shared" si="635"/>
        <v>0.59999999999999976</v>
      </c>
      <c r="N565" s="13">
        <f t="shared" si="635"/>
        <v>0.6</v>
      </c>
      <c r="O565" s="13">
        <f t="shared" si="635"/>
        <v>0.59999999999999942</v>
      </c>
      <c r="P565" s="13">
        <f>IFERROR(P171/SUM(P399,P519),"-")</f>
        <v>0.60000000000000031</v>
      </c>
      <c r="Q565" s="13">
        <f>IFERROR(Q171/SUM(Q399,Q519),"-")</f>
        <v>0.6</v>
      </c>
      <c r="S565" s="3"/>
    </row>
    <row r="566" spans="2:19">
      <c r="B566" s="5" t="s">
        <v>211</v>
      </c>
      <c r="C566" s="5" t="s">
        <v>212</v>
      </c>
      <c r="D566" t="s">
        <v>770</v>
      </c>
      <c r="E566" s="5" t="s">
        <v>21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0.47499999999999998</v>
      </c>
      <c r="J566" s="13">
        <f t="shared" si="636"/>
        <v>0.5074999999999994</v>
      </c>
      <c r="K566" s="13">
        <f t="shared" si="636"/>
        <v>0.53999999999999959</v>
      </c>
      <c r="L566" s="13">
        <f t="shared" ref="L566:O566" si="637">IFERROR(L172/SUM(L400,L520),"-")</f>
        <v>0.5575</v>
      </c>
      <c r="M566" s="13">
        <f t="shared" si="637"/>
        <v>0.57500000000000029</v>
      </c>
      <c r="N566" s="13">
        <f t="shared" si="637"/>
        <v>0.57500000000000007</v>
      </c>
      <c r="O566" s="13">
        <f t="shared" si="637"/>
        <v>0.57500000000000029</v>
      </c>
      <c r="P566" s="13">
        <f>IFERROR(P172/SUM(P400,P520),"-")</f>
        <v>0.57499999999999996</v>
      </c>
      <c r="Q566" s="13">
        <f>IFERROR(Q172/SUM(Q400,Q520),"-")</f>
        <v>0.57499999999999907</v>
      </c>
      <c r="S566" s="3"/>
    </row>
    <row r="567" spans="2:19">
      <c r="B567" s="5" t="s">
        <v>211</v>
      </c>
      <c r="C567" s="5" t="s">
        <v>212</v>
      </c>
      <c r="D567" t="s">
        <v>771</v>
      </c>
      <c r="E567" s="5" t="s">
        <v>21</v>
      </c>
      <c r="F567" s="13">
        <f t="shared" ref="F567:K573" si="638">IFERROR(F174/F402,"-")</f>
        <v>0.69997857703153743</v>
      </c>
      <c r="G567" s="13">
        <f t="shared" si="638"/>
        <v>0.69998411508786129</v>
      </c>
      <c r="H567" s="13">
        <f t="shared" si="638"/>
        <v>0.69999887074250389</v>
      </c>
      <c r="I567" s="13">
        <f t="shared" si="638"/>
        <v>0.69999754821078464</v>
      </c>
      <c r="J567" s="13">
        <f t="shared" si="638"/>
        <v>0.69999469756734423</v>
      </c>
      <c r="K567" s="13">
        <f t="shared" si="638"/>
        <v>0.69999644022103202</v>
      </c>
      <c r="L567" s="13">
        <f t="shared" ref="L567:O567" si="639">IFERROR(L174/L402,"-")</f>
        <v>0.69999628681993398</v>
      </c>
      <c r="M567" s="13">
        <f t="shared" si="639"/>
        <v>0.69999775776682127</v>
      </c>
      <c r="N567" s="13">
        <f t="shared" si="639"/>
        <v>0.69999791298499159</v>
      </c>
      <c r="O567" s="13">
        <f t="shared" si="639"/>
        <v>0.69999772777981928</v>
      </c>
      <c r="P567" s="13">
        <f t="shared" ref="P567:Q573" si="640">IFERROR(P174/P402,"-")</f>
        <v>0.69999807979977402</v>
      </c>
      <c r="Q567" s="13">
        <f t="shared" si="640"/>
        <v>0.69999758976883342</v>
      </c>
      <c r="S567" s="3"/>
    </row>
    <row r="568" spans="2:19">
      <c r="B568" s="5" t="s">
        <v>211</v>
      </c>
      <c r="C568" s="5" t="s">
        <v>212</v>
      </c>
      <c r="D568" t="s">
        <v>772</v>
      </c>
      <c r="E568" s="5" t="s">
        <v>21</v>
      </c>
      <c r="F568" s="13">
        <f t="shared" si="638"/>
        <v>0.86676599251078057</v>
      </c>
      <c r="G568" s="13">
        <f t="shared" si="638"/>
        <v>0.86651800597132911</v>
      </c>
      <c r="H568" s="13">
        <f t="shared" si="638"/>
        <v>0.86695404749967209</v>
      </c>
      <c r="I568" s="13">
        <f t="shared" si="638"/>
        <v>0.86692188077981291</v>
      </c>
      <c r="J568" s="13">
        <f t="shared" si="638"/>
        <v>0.86703903158346196</v>
      </c>
      <c r="K568" s="13">
        <f t="shared" si="638"/>
        <v>0.86703930364596904</v>
      </c>
      <c r="L568" s="13">
        <f t="shared" ref="L568:O568" si="641">IFERROR(L175/L403,"-")</f>
        <v>0.86703931355516528</v>
      </c>
      <c r="M568" s="13">
        <f t="shared" si="641"/>
        <v>0.86703920179986527</v>
      </c>
      <c r="N568" s="13">
        <f t="shared" si="641"/>
        <v>0.86703930162479248</v>
      </c>
      <c r="O568" s="13">
        <f t="shared" si="641"/>
        <v>0.86703912828584329</v>
      </c>
      <c r="P568" s="13">
        <f t="shared" si="640"/>
        <v>0.8670392682588649</v>
      </c>
      <c r="Q568" s="13">
        <f t="shared" si="640"/>
        <v>0.86703911836618364</v>
      </c>
      <c r="S568" s="3"/>
    </row>
    <row r="569" spans="2:19">
      <c r="B569" s="5" t="s">
        <v>211</v>
      </c>
      <c r="C569" s="5" t="s">
        <v>212</v>
      </c>
      <c r="D569" t="s">
        <v>773</v>
      </c>
      <c r="E569" s="5" t="s">
        <v>21</v>
      </c>
      <c r="F569" s="13">
        <f t="shared" si="638"/>
        <v>0.8940294173567519</v>
      </c>
      <c r="G569" s="13">
        <f t="shared" si="638"/>
        <v>0.89418914159897855</v>
      </c>
      <c r="H569" s="13">
        <f t="shared" si="638"/>
        <v>0.89415329965684986</v>
      </c>
      <c r="I569" s="13">
        <f t="shared" si="638"/>
        <v>0.89412976179599768</v>
      </c>
      <c r="J569" s="13">
        <f t="shared" si="638"/>
        <v>0.8942533716901806</v>
      </c>
      <c r="K569" s="13">
        <f t="shared" si="638"/>
        <v>0.89426786926431434</v>
      </c>
      <c r="L569" s="13">
        <f t="shared" ref="L569:O569" si="642">IFERROR(L176/L404,"-")</f>
        <v>0.89426962910827312</v>
      </c>
      <c r="M569" s="13">
        <f t="shared" si="642"/>
        <v>0.89426950461447763</v>
      </c>
      <c r="N569" s="13">
        <f t="shared" si="642"/>
        <v>0.89426957776489979</v>
      </c>
      <c r="O569" s="13">
        <f t="shared" si="642"/>
        <v>0.89426953649993968</v>
      </c>
      <c r="P569" s="13">
        <f t="shared" si="640"/>
        <v>0.89426956666970936</v>
      </c>
      <c r="Q569" s="13">
        <f t="shared" si="640"/>
        <v>0.89426949421990432</v>
      </c>
      <c r="S569" s="3"/>
    </row>
    <row r="570" spans="2:19">
      <c r="B570" s="5" t="s">
        <v>211</v>
      </c>
      <c r="C570" s="5" t="s">
        <v>212</v>
      </c>
      <c r="D570" t="s">
        <v>774</v>
      </c>
      <c r="E570" s="5" t="s">
        <v>21</v>
      </c>
      <c r="F570" s="13">
        <f t="shared" si="638"/>
        <v>0.90376195255020919</v>
      </c>
      <c r="G570" s="13">
        <f t="shared" si="638"/>
        <v>0.90363055275272219</v>
      </c>
      <c r="H570" s="13">
        <f t="shared" si="638"/>
        <v>0.90389388660518122</v>
      </c>
      <c r="I570" s="13">
        <f t="shared" si="638"/>
        <v>0.90426835564437646</v>
      </c>
      <c r="J570" s="13">
        <f t="shared" si="638"/>
        <v>0.90426917980495858</v>
      </c>
      <c r="K570" s="13">
        <f t="shared" si="638"/>
        <v>0.90426957036280353</v>
      </c>
      <c r="L570" s="13">
        <f t="shared" ref="L570:O570" si="643">IFERROR(L177/L405,"-")</f>
        <v>0.90426952972464114</v>
      </c>
      <c r="M570" s="13">
        <f t="shared" si="643"/>
        <v>0.90426895989460054</v>
      </c>
      <c r="N570" s="13">
        <f t="shared" si="643"/>
        <v>0.90426941055340415</v>
      </c>
      <c r="O570" s="13">
        <f t="shared" si="643"/>
        <v>0.90426890524845827</v>
      </c>
      <c r="P570" s="13">
        <f t="shared" si="640"/>
        <v>0.90426932718282582</v>
      </c>
      <c r="Q570" s="13">
        <f t="shared" si="640"/>
        <v>0.90426893424912502</v>
      </c>
      <c r="S570" s="3"/>
    </row>
    <row r="571" spans="2:19">
      <c r="B571" s="5" t="s">
        <v>211</v>
      </c>
      <c r="C571" s="5" t="s">
        <v>212</v>
      </c>
      <c r="D571" t="s">
        <v>775</v>
      </c>
      <c r="E571" s="5" t="s">
        <v>21</v>
      </c>
      <c r="F571" s="13">
        <f t="shared" si="638"/>
        <v>0.90376393629405238</v>
      </c>
      <c r="G571" s="13">
        <f t="shared" si="638"/>
        <v>0.90363301396234563</v>
      </c>
      <c r="H571" s="13">
        <f t="shared" si="638"/>
        <v>0.90389533941410449</v>
      </c>
      <c r="I571" s="13">
        <f t="shared" si="638"/>
        <v>0.90426289167937679</v>
      </c>
      <c r="J571" s="13">
        <f t="shared" si="638"/>
        <v>0.90426526120611661</v>
      </c>
      <c r="K571" s="13">
        <f t="shared" si="638"/>
        <v>0.90426758587714839</v>
      </c>
      <c r="L571" s="13">
        <f t="shared" ref="L571:O571" si="644">IFERROR(L178/L406,"-")</f>
        <v>0.90426695595030271</v>
      </c>
      <c r="M571" s="13">
        <f t="shared" si="644"/>
        <v>0.90425944379029377</v>
      </c>
      <c r="N571" s="13">
        <f t="shared" si="644"/>
        <v>0.90426321103574192</v>
      </c>
      <c r="O571" s="13">
        <f t="shared" si="644"/>
        <v>0.90425753732794723</v>
      </c>
      <c r="P571" s="13">
        <f t="shared" si="640"/>
        <v>0.90426257898480622</v>
      </c>
      <c r="Q571" s="13">
        <f t="shared" si="640"/>
        <v>0.90426096793703425</v>
      </c>
      <c r="S571" s="3"/>
    </row>
    <row r="572" spans="2:19">
      <c r="B572" s="5" t="s">
        <v>211</v>
      </c>
      <c r="C572" s="5" t="s">
        <v>212</v>
      </c>
      <c r="D572" t="s">
        <v>776</v>
      </c>
      <c r="E572" s="5" t="s">
        <v>21</v>
      </c>
      <c r="F572" s="13">
        <f t="shared" si="638"/>
        <v>0.90376376341906939</v>
      </c>
      <c r="G572" s="13">
        <f t="shared" si="638"/>
        <v>0.9036327915372433</v>
      </c>
      <c r="H572" s="13">
        <f t="shared" si="638"/>
        <v>0.90389516039883444</v>
      </c>
      <c r="I572" s="13">
        <f t="shared" si="638"/>
        <v>0.90426516574614857</v>
      </c>
      <c r="J572" s="13">
        <f t="shared" si="638"/>
        <v>0.90426738667420448</v>
      </c>
      <c r="K572" s="13">
        <f t="shared" si="638"/>
        <v>0.90426883258635382</v>
      </c>
      <c r="L572" s="13">
        <f t="shared" ref="L572:O572" si="645">IFERROR(L179/L407,"-")</f>
        <v>0.90426746602686703</v>
      </c>
      <c r="M572" s="13">
        <f t="shared" si="645"/>
        <v>0.9042618629183139</v>
      </c>
      <c r="N572" s="13">
        <f t="shared" si="645"/>
        <v>0.90426710853963843</v>
      </c>
      <c r="O572" s="13">
        <f t="shared" si="645"/>
        <v>0.90425924151675008</v>
      </c>
      <c r="P572" s="13">
        <f t="shared" si="640"/>
        <v>0.90426248589402769</v>
      </c>
      <c r="Q572" s="13">
        <f t="shared" si="640"/>
        <v>0.90426098257836074</v>
      </c>
      <c r="S572" s="3"/>
    </row>
    <row r="573" spans="2:19">
      <c r="B573" s="5" t="s">
        <v>211</v>
      </c>
      <c r="C573" s="5" t="s">
        <v>212</v>
      </c>
      <c r="D573" t="s">
        <v>777</v>
      </c>
      <c r="E573" s="5" t="s">
        <v>21</v>
      </c>
      <c r="F573" s="13">
        <f t="shared" si="638"/>
        <v>0.90376393890214068</v>
      </c>
      <c r="G573" s="13">
        <f t="shared" si="638"/>
        <v>0.90363306093806706</v>
      </c>
      <c r="H573" s="13">
        <f t="shared" si="638"/>
        <v>0.90389529863132145</v>
      </c>
      <c r="I573" s="13">
        <f t="shared" si="638"/>
        <v>0.90426603365306191</v>
      </c>
      <c r="J573" s="13">
        <f t="shared" si="638"/>
        <v>0.90426852831405147</v>
      </c>
      <c r="K573" s="13">
        <f t="shared" si="638"/>
        <v>0.90426918597463479</v>
      </c>
      <c r="L573" s="13">
        <f t="shared" ref="L573:O573" si="646">IFERROR(L180/L408,"-")</f>
        <v>0.90426809074055137</v>
      </c>
      <c r="M573" s="13">
        <f t="shared" si="646"/>
        <v>0.90426408236937106</v>
      </c>
      <c r="N573" s="13">
        <f t="shared" si="646"/>
        <v>0.90426800808896657</v>
      </c>
      <c r="O573" s="13">
        <f t="shared" si="646"/>
        <v>0.90426234141629258</v>
      </c>
      <c r="P573" s="13">
        <f t="shared" si="640"/>
        <v>0.90426434964639291</v>
      </c>
      <c r="Q573" s="13">
        <f t="shared" si="640"/>
        <v>0.90426318467279754</v>
      </c>
      <c r="S573" s="3"/>
    </row>
    <row r="574" spans="2:19">
      <c r="B574" s="9" t="s">
        <v>211</v>
      </c>
      <c r="C574" s="9" t="s">
        <v>212</v>
      </c>
      <c r="D574" s="2" t="s">
        <v>23</v>
      </c>
      <c r="E574" s="5" t="s">
        <v>21</v>
      </c>
      <c r="F574" t="s">
        <v>725</v>
      </c>
      <c r="G574" t="s">
        <v>725</v>
      </c>
      <c r="H574" t="s">
        <v>725</v>
      </c>
      <c r="I574" t="s">
        <v>725</v>
      </c>
      <c r="J574" t="s">
        <v>725</v>
      </c>
      <c r="K574" t="s">
        <v>725</v>
      </c>
      <c r="L574" t="s">
        <v>725</v>
      </c>
      <c r="M574" t="s">
        <v>725</v>
      </c>
      <c r="N574" t="s">
        <v>725</v>
      </c>
      <c r="O574" t="s">
        <v>725</v>
      </c>
      <c r="P574" t="s">
        <v>725</v>
      </c>
      <c r="Q574" t="s">
        <v>725</v>
      </c>
      <c r="S574" s="3"/>
    </row>
    <row r="575" spans="2:19">
      <c r="B575" s="5" t="s">
        <v>211</v>
      </c>
      <c r="C575" s="5" t="s">
        <v>212</v>
      </c>
      <c r="D575" t="s">
        <v>778</v>
      </c>
      <c r="E575" s="5" t="s">
        <v>21</v>
      </c>
      <c r="F575" s="4">
        <f>IFERROR(F212/F442,"-")</f>
        <v>0.59933753665186529</v>
      </c>
      <c r="G575" s="4">
        <f t="shared" ref="G575:K575" si="647">IFERROR(G212/G442,"-")</f>
        <v>0.59304780174268024</v>
      </c>
      <c r="H575" s="4">
        <f t="shared" si="647"/>
        <v>0.59457422491249834</v>
      </c>
      <c r="I575" s="4">
        <f t="shared" si="647"/>
        <v>0.38083293048419892</v>
      </c>
      <c r="J575" s="4">
        <f t="shared" si="647"/>
        <v>0.3808329304841987</v>
      </c>
      <c r="K575" s="4">
        <f t="shared" si="647"/>
        <v>0.38083293048419936</v>
      </c>
      <c r="L575" s="4">
        <f t="shared" ref="L575:O575" si="648">IFERROR(L212/L442,"-")</f>
        <v>0.38083293048419875</v>
      </c>
      <c r="M575" s="4">
        <f t="shared" si="648"/>
        <v>0.38083293048419881</v>
      </c>
      <c r="N575" s="4">
        <f t="shared" si="648"/>
        <v>0.38083293048419919</v>
      </c>
      <c r="O575" s="4">
        <f t="shared" si="648"/>
        <v>0.38083293048419881</v>
      </c>
      <c r="P575" s="4">
        <f>IFERROR(P212/P442,"-")</f>
        <v>0.38083293048419881</v>
      </c>
      <c r="Q575" s="4">
        <f>IFERROR(Q212/Q442,"-")</f>
        <v>0.38083293048419936</v>
      </c>
      <c r="S575" s="3"/>
    </row>
    <row r="576" spans="2:19">
      <c r="B576" s="5" t="s">
        <v>211</v>
      </c>
      <c r="C576" s="5" t="s">
        <v>212</v>
      </c>
      <c r="D576" t="s">
        <v>779</v>
      </c>
      <c r="E576" s="5" t="s">
        <v>21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>
      <c r="B577" s="5" t="s">
        <v>211</v>
      </c>
      <c r="C577" s="5" t="s">
        <v>212</v>
      </c>
      <c r="D577" t="s">
        <v>780</v>
      </c>
      <c r="E577" s="5" t="s">
        <v>21</v>
      </c>
      <c r="F577" s="4">
        <f>IFERROR(F220/F450,"-")</f>
        <v>0.85445501111132471</v>
      </c>
      <c r="G577" s="4">
        <f t="shared" ref="G577:K577" si="651">IFERROR(G220/G450,"-")</f>
        <v>0.85445501111132505</v>
      </c>
      <c r="H577" s="4">
        <f t="shared" si="651"/>
        <v>0.85445501111132471</v>
      </c>
      <c r="I577" s="4">
        <f t="shared" si="651"/>
        <v>0.85445501111132516</v>
      </c>
      <c r="J577" s="4">
        <f t="shared" si="651"/>
        <v>0.85445501111132671</v>
      </c>
      <c r="K577" s="4">
        <f t="shared" si="651"/>
        <v>0.85445501111132549</v>
      </c>
      <c r="L577" s="4">
        <f t="shared" ref="L577:O577" si="652">IFERROR(L220/L450,"-")</f>
        <v>0.85445501111132527</v>
      </c>
      <c r="M577" s="4">
        <f t="shared" si="652"/>
        <v>0.8544550111113246</v>
      </c>
      <c r="N577" s="4">
        <f t="shared" si="652"/>
        <v>0.85445501111132571</v>
      </c>
      <c r="O577" s="4">
        <f t="shared" si="652"/>
        <v>0.85445501111132482</v>
      </c>
      <c r="P577" s="4">
        <f>IFERROR(P220/P450,"-")</f>
        <v>0.85445501111132571</v>
      </c>
      <c r="Q577" s="4">
        <f>IFERROR(Q220/Q450,"-")</f>
        <v>0.85445501111132505</v>
      </c>
      <c r="S577" s="3"/>
    </row>
    <row r="578" spans="2:19">
      <c r="B578" s="5" t="s">
        <v>211</v>
      </c>
      <c r="C578" s="5" t="s">
        <v>212</v>
      </c>
      <c r="D578" t="s">
        <v>781</v>
      </c>
      <c r="E578" s="5" t="s">
        <v>21</v>
      </c>
      <c r="F578" s="4">
        <f>IFERROR(F226/F456,"-")</f>
        <v>0.7</v>
      </c>
      <c r="G578" s="4">
        <f t="shared" ref="G578:K578" si="653">IFERROR(G226/G456,"-")</f>
        <v>0.69999999999999984</v>
      </c>
      <c r="H578" s="4">
        <f t="shared" si="653"/>
        <v>0.69999999999999962</v>
      </c>
      <c r="I578" s="4">
        <f t="shared" si="653"/>
        <v>0.7</v>
      </c>
      <c r="J578" s="4">
        <f t="shared" si="653"/>
        <v>0.69999999999999973</v>
      </c>
      <c r="K578" s="4">
        <f t="shared" si="653"/>
        <v>0.69999999999999984</v>
      </c>
      <c r="L578" s="4">
        <f t="shared" ref="L578:O578" si="654">IFERROR(L226/L456,"-")</f>
        <v>0.7</v>
      </c>
      <c r="M578" s="4">
        <f t="shared" si="654"/>
        <v>0.70000000000000018</v>
      </c>
      <c r="N578" s="4">
        <f t="shared" si="654"/>
        <v>0.69999999999999984</v>
      </c>
      <c r="O578" s="4">
        <f t="shared" si="654"/>
        <v>0.69999999999999951</v>
      </c>
      <c r="P578" s="4">
        <f>IFERROR(P226/P456,"-")</f>
        <v>0.70000000000000062</v>
      </c>
      <c r="Q578" s="4">
        <f>IFERROR(Q226/Q456,"-")</f>
        <v>0.69999999999999951</v>
      </c>
      <c r="S578" s="3"/>
    </row>
    <row r="579" spans="2:19">
      <c r="B579" s="5" t="s">
        <v>211</v>
      </c>
      <c r="C579" s="5" t="s">
        <v>212</v>
      </c>
      <c r="D579" t="s">
        <v>782</v>
      </c>
      <c r="E579" s="5" t="s">
        <v>21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0.50000000000000033</v>
      </c>
      <c r="J579">
        <f t="shared" si="655"/>
        <v>0.50000000000000011</v>
      </c>
      <c r="K579">
        <f t="shared" si="655"/>
        <v>0.49999999999999967</v>
      </c>
      <c r="L579">
        <f t="shared" ref="L579:O579" si="656">IFERROR(L228/L458,"-")</f>
        <v>0.50000000000000044</v>
      </c>
      <c r="M579">
        <f t="shared" si="656"/>
        <v>0.50000000000000022</v>
      </c>
      <c r="N579">
        <f t="shared" si="656"/>
        <v>0.49999999999999994</v>
      </c>
      <c r="O579">
        <f t="shared" si="656"/>
        <v>0.50000000000000033</v>
      </c>
      <c r="P579">
        <f>IFERROR(P228/P458,"-")</f>
        <v>0.49999999999999956</v>
      </c>
      <c r="Q579">
        <f>IFERROR(Q228/Q458,"-")</f>
        <v>0.50000000000000011</v>
      </c>
      <c r="S579" s="3"/>
    </row>
    <row r="580" spans="2:19">
      <c r="B580" s="5" t="s">
        <v>211</v>
      </c>
      <c r="C580" s="5" t="s">
        <v>212</v>
      </c>
      <c r="D580" t="s">
        <v>783</v>
      </c>
      <c r="E580" s="5" t="s">
        <v>21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0.84999999999999987</v>
      </c>
      <c r="L580">
        <f t="shared" ref="L580:O580" si="658">IFERROR(L230/L460,"-")</f>
        <v>0.84999999999999987</v>
      </c>
      <c r="M580">
        <f t="shared" si="658"/>
        <v>0.85000000000000031</v>
      </c>
      <c r="N580">
        <f t="shared" si="658"/>
        <v>0.85</v>
      </c>
      <c r="O580">
        <f t="shared" si="658"/>
        <v>0.84999999999999987</v>
      </c>
      <c r="P580">
        <f>IFERROR(P230/P460,"-")</f>
        <v>0.84999999999999953</v>
      </c>
      <c r="Q580">
        <f>IFERROR(Q230/Q460,"-")</f>
        <v>0.85000000000000087</v>
      </c>
      <c r="S580" s="3"/>
    </row>
    <row r="581" spans="2:19">
      <c r="B581" s="5" t="s">
        <v>211</v>
      </c>
      <c r="C581" s="5" t="s">
        <v>212</v>
      </c>
      <c r="D581" t="s">
        <v>784</v>
      </c>
      <c r="E581" s="5" t="s">
        <v>21</v>
      </c>
      <c r="F581" s="4" t="str">
        <f>IFERROR(F232/F462,"-")</f>
        <v>-</v>
      </c>
      <c r="G581" s="4">
        <f t="shared" ref="G581:K581" si="659">IFERROR(G232/G462,"-")</f>
        <v>3</v>
      </c>
      <c r="H581" s="4">
        <f t="shared" si="659"/>
        <v>3</v>
      </c>
      <c r="I581" s="4">
        <f t="shared" si="659"/>
        <v>2.9999999999999973</v>
      </c>
      <c r="J581" s="4">
        <f t="shared" si="659"/>
        <v>2.9999999999999978</v>
      </c>
      <c r="K581" s="4">
        <f t="shared" si="659"/>
        <v>2.9999999999999987</v>
      </c>
      <c r="L581" s="4">
        <f t="shared" ref="L581:O581" si="660">IFERROR(L232/L462,"-")</f>
        <v>2.9999999999999964</v>
      </c>
      <c r="M581" s="4">
        <f t="shared" si="660"/>
        <v>3</v>
      </c>
      <c r="N581" s="4">
        <f t="shared" si="660"/>
        <v>3.0000000000000018</v>
      </c>
      <c r="O581" s="4">
        <f t="shared" si="660"/>
        <v>3.0000000000000009</v>
      </c>
      <c r="P581" s="4">
        <f>IFERROR(P232/P462,"-")</f>
        <v>3.0000000000000009</v>
      </c>
      <c r="Q581" s="4">
        <f>IFERROR(Q232/Q462,"-")</f>
        <v>2.9999999999999987</v>
      </c>
      <c r="S581" s="3"/>
    </row>
    <row r="582" spans="2:19">
      <c r="B582" s="9" t="s">
        <v>211</v>
      </c>
      <c r="C582" s="9" t="s">
        <v>212</v>
      </c>
      <c r="D582" s="2" t="s">
        <v>26</v>
      </c>
      <c r="E582" s="9" t="s">
        <v>6</v>
      </c>
      <c r="F582" s="3">
        <f>[1]Other_transformation!B$5</f>
        <v>0.73220403221979558</v>
      </c>
      <c r="G582" s="3">
        <f>[1]Other_transformation!C$5</f>
        <v>0.63724248637615022</v>
      </c>
      <c r="H582" s="3">
        <f>[1]Other_transformation!D$5</f>
        <v>0.47902311240655793</v>
      </c>
      <c r="I582" s="3">
        <f>[1]Other_transformation!E$5</f>
        <v>7.6976258014203159E-5</v>
      </c>
      <c r="J582" s="3">
        <f>[1]Other_transformation!F$5</f>
        <v>1.5354380425048188E-4</v>
      </c>
      <c r="K582" s="3">
        <f>[1]Other_transformation!G$5</f>
        <v>1.2570623859083497E-4</v>
      </c>
      <c r="L582" s="3">
        <f>[1]Other_transformation!H$5</f>
        <v>1.0124303165308753E-4</v>
      </c>
      <c r="M582" s="3">
        <f>[1]Other_transformation!I$5</f>
        <v>3.3816545438559107</v>
      </c>
      <c r="N582" s="3">
        <f>[1]Other_transformation!J$5</f>
        <v>3.8890058202697735</v>
      </c>
      <c r="O582" s="3">
        <f>[1]Other_transformation!K$5</f>
        <v>3.3817023121560377</v>
      </c>
      <c r="P582" s="3">
        <f>[1]Other_transformation!L$5</f>
        <v>3.89207881888046</v>
      </c>
      <c r="Q582" s="3">
        <f>[1]Other_transformation!M$5</f>
        <v>3.9533150068395511</v>
      </c>
      <c r="S582" s="3"/>
    </row>
    <row r="583" spans="2:19">
      <c r="B583" s="5" t="s">
        <v>211</v>
      </c>
      <c r="C583" s="5" t="s">
        <v>212</v>
      </c>
      <c r="D583" t="s">
        <v>785</v>
      </c>
      <c r="E583" s="5" t="s">
        <v>6</v>
      </c>
      <c r="F583" s="1">
        <f>F582</f>
        <v>0.73220403221979558</v>
      </c>
      <c r="G583" s="1">
        <f t="shared" ref="G583:K583" si="661">G582</f>
        <v>0.63724248637615022</v>
      </c>
      <c r="H583" s="1">
        <f t="shared" si="661"/>
        <v>0.47902311240655793</v>
      </c>
      <c r="I583" s="1">
        <f t="shared" si="661"/>
        <v>7.6976258014203159E-5</v>
      </c>
      <c r="J583" s="1">
        <f t="shared" si="661"/>
        <v>1.5354380425048188E-4</v>
      </c>
      <c r="K583" s="1">
        <f t="shared" si="661"/>
        <v>1.2570623859083497E-4</v>
      </c>
      <c r="L583" s="1">
        <f t="shared" ref="L583:O583" si="662">L582</f>
        <v>1.0124303165308753E-4</v>
      </c>
      <c r="M583" s="1">
        <f t="shared" si="662"/>
        <v>3.3816545438559107</v>
      </c>
      <c r="N583" s="1">
        <f t="shared" si="662"/>
        <v>3.8890058202697735</v>
      </c>
      <c r="O583" s="1">
        <f t="shared" si="662"/>
        <v>3.3817023121560377</v>
      </c>
      <c r="P583" s="1">
        <f>P582</f>
        <v>3.89207881888046</v>
      </c>
      <c r="Q583" s="1">
        <f>Q582</f>
        <v>3.9533150068395511</v>
      </c>
      <c r="S583" s="3"/>
    </row>
    <row r="584" spans="2:19">
      <c r="B584" s="5" t="s">
        <v>211</v>
      </c>
      <c r="C584" s="5" t="s">
        <v>212</v>
      </c>
      <c r="D584" t="s">
        <v>786</v>
      </c>
      <c r="E584" s="5" t="s">
        <v>6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0.73220403221979558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0.63724248637615022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0.47902311240655793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7.6976258014203159E-5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1.5354380425048188E-4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8.7283868426824495E-5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4.3425038506833097E-5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2.6393560425764914E-5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2.4598250222621158E-5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7.3141577207451726E-5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2.9718606552571884E-5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1.350145346494933E-4</v>
      </c>
      <c r="S584" s="3"/>
    </row>
    <row r="585" spans="2:19">
      <c r="B585" s="5" t="s">
        <v>211</v>
      </c>
      <c r="C585" s="5" t="s">
        <v>212</v>
      </c>
      <c r="D585" t="s">
        <v>787</v>
      </c>
      <c r="E585" s="5" t="s">
        <v>6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3.8422370164010472E-5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5.781799314625443E-5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3.381628150295485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3.888981222019551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3.3816291705788304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3.8920491002739075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3.9531799923049014</v>
      </c>
      <c r="S585" s="3"/>
    </row>
    <row r="586" spans="2:19">
      <c r="B586" s="9" t="s">
        <v>211</v>
      </c>
      <c r="C586" s="9" t="s">
        <v>212</v>
      </c>
      <c r="D586" s="2" t="s">
        <v>28</v>
      </c>
      <c r="E586" s="9" t="s">
        <v>6</v>
      </c>
      <c r="F586" s="3">
        <f>F587</f>
        <v>0.2855595725657194</v>
      </c>
      <c r="G586" s="3">
        <f t="shared" ref="G586:O586" si="663">G587</f>
        <v>0.24852456968669845</v>
      </c>
      <c r="H586" s="3">
        <f t="shared" si="663"/>
        <v>0.18681901383855737</v>
      </c>
      <c r="I586" s="3">
        <f t="shared" si="663"/>
        <v>3.0020740625539203E-5</v>
      </c>
      <c r="J586" s="3">
        <f t="shared" si="663"/>
        <v>5.988208365768782E-5</v>
      </c>
      <c r="K586" s="3">
        <f t="shared" si="663"/>
        <v>4.9025433050425569E-5</v>
      </c>
      <c r="L586" s="3">
        <f t="shared" si="663"/>
        <v>3.9484782344704072E-5</v>
      </c>
      <c r="M586" s="3">
        <f t="shared" si="663"/>
        <v>1.3188452721038035</v>
      </c>
      <c r="N586" s="3">
        <f t="shared" si="663"/>
        <v>1.5167122699052111</v>
      </c>
      <c r="O586" s="3">
        <f t="shared" si="663"/>
        <v>1.3188639017408543</v>
      </c>
      <c r="P586" s="3">
        <f>P587</f>
        <v>1.5179107393633751</v>
      </c>
      <c r="Q586" s="3">
        <f>Q587</f>
        <v>1.5417928526674225</v>
      </c>
      <c r="S586" s="3"/>
    </row>
    <row r="587" spans="2:19">
      <c r="B587" s="5" t="s">
        <v>211</v>
      </c>
      <c r="C587" s="5" t="s">
        <v>212</v>
      </c>
      <c r="D587" t="s">
        <v>788</v>
      </c>
      <c r="E587" s="5" t="s">
        <v>6</v>
      </c>
      <c r="F587" s="1">
        <f>SUM(F588:F589)</f>
        <v>0.2855595725657194</v>
      </c>
      <c r="G587" s="1">
        <f t="shared" ref="G587:K587" si="664">SUM(G588:G589)</f>
        <v>0.24852456968669845</v>
      </c>
      <c r="H587" s="1">
        <f t="shared" si="664"/>
        <v>0.18681901383855737</v>
      </c>
      <c r="I587" s="1">
        <f t="shared" si="664"/>
        <v>3.0020740625539203E-5</v>
      </c>
      <c r="J587" s="1">
        <f t="shared" si="664"/>
        <v>5.988208365768782E-5</v>
      </c>
      <c r="K587" s="1">
        <f t="shared" si="664"/>
        <v>4.9025433050425569E-5</v>
      </c>
      <c r="L587" s="1">
        <f t="shared" ref="L587:O587" si="665">SUM(L588:L589)</f>
        <v>3.9484782344704072E-5</v>
      </c>
      <c r="M587" s="1">
        <f t="shared" si="665"/>
        <v>1.3188452721038035</v>
      </c>
      <c r="N587" s="1">
        <f t="shared" si="665"/>
        <v>1.5167122699052111</v>
      </c>
      <c r="O587" s="1">
        <f t="shared" si="665"/>
        <v>1.3188639017408543</v>
      </c>
      <c r="P587" s="1">
        <f>SUM(P588:P589)</f>
        <v>1.5179107393633751</v>
      </c>
      <c r="Q587" s="1">
        <f>SUM(Q588:Q589)</f>
        <v>1.5417928526674225</v>
      </c>
      <c r="S587" s="3"/>
    </row>
    <row r="588" spans="2:19">
      <c r="B588" s="5" t="s">
        <v>211</v>
      </c>
      <c r="C588" s="5" t="s">
        <v>212</v>
      </c>
      <c r="D588" t="s">
        <v>789</v>
      </c>
      <c r="E588" s="5" t="s">
        <v>6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0.2855595725657194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0.24852456968669845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0.18681901383855737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3.0020740625539203E-5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5.988208365768782E-5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3.4040708686461511E-5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1.6935765017664885E-5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1.0293488566048311E-5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9.5933175868222388E-6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2.8525215110906134E-5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1.1590256555503022E-5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5.2655668513302316E-5</v>
      </c>
      <c r="S588" s="3"/>
    </row>
    <row r="589" spans="2:19">
      <c r="B589" s="5" t="s">
        <v>211</v>
      </c>
      <c r="C589" s="5" t="s">
        <v>212</v>
      </c>
      <c r="D589" t="s">
        <v>790</v>
      </c>
      <c r="E589" s="5" t="s">
        <v>6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1.498472436396406E-5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2.2549017327039187E-5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1.3188349786152376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1.5167026765876244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1.3188353765257435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1.5178991491068197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1.5417401969989093</v>
      </c>
      <c r="S589" s="3"/>
    </row>
    <row r="590" spans="2:19">
      <c r="B590" s="9" t="s">
        <v>211</v>
      </c>
      <c r="C590" s="9" t="s">
        <v>212</v>
      </c>
      <c r="D590" s="2" t="s">
        <v>30</v>
      </c>
      <c r="E590" s="9" t="s">
        <v>6</v>
      </c>
      <c r="F590" s="3">
        <f>F591+F594</f>
        <v>2.1373035700495824</v>
      </c>
      <c r="G590" s="3">
        <f t="shared" ref="G590:K590" si="666">G591+G594</f>
        <v>1.8601108177319836</v>
      </c>
      <c r="H590" s="3">
        <f t="shared" si="666"/>
        <v>1.3982684651147417</v>
      </c>
      <c r="I590" s="3">
        <f t="shared" si="666"/>
        <v>2.2469369714345897E-4</v>
      </c>
      <c r="J590" s="3">
        <f t="shared" si="666"/>
        <v>4.4819436460715589E-4</v>
      </c>
      <c r="K590" s="3">
        <f t="shared" si="666"/>
        <v>3.6922538592641739E-4</v>
      </c>
      <c r="L590" s="3">
        <f t="shared" ref="L590:O590" si="667">L591+L594</f>
        <v>2.9897270984421774E-4</v>
      </c>
      <c r="M590" s="3">
        <f t="shared" si="667"/>
        <v>10.072498033325866</v>
      </c>
      <c r="N590" s="3">
        <f t="shared" si="667"/>
        <v>11.58368015645064</v>
      </c>
      <c r="O590" s="3">
        <f t="shared" si="667"/>
        <v>10.072637529773667</v>
      </c>
      <c r="P590" s="3">
        <f>P591+P594</f>
        <v>11.592832997285512</v>
      </c>
      <c r="Q590" s="3">
        <f>Q591+Q594</f>
        <v>11.775223084506234</v>
      </c>
      <c r="S590" s="3"/>
    </row>
    <row r="591" spans="2:19">
      <c r="B591" s="5" t="s">
        <v>211</v>
      </c>
      <c r="C591" s="5" t="s">
        <v>212</v>
      </c>
      <c r="D591" t="s">
        <v>791</v>
      </c>
      <c r="E591" s="5" t="s">
        <v>6</v>
      </c>
      <c r="F591" s="1">
        <f>SUM(F592:F593)</f>
        <v>2.0864153898103068</v>
      </c>
      <c r="G591" s="1">
        <f t="shared" ref="G591:K591" si="668">SUM(G592:G593)</f>
        <v>1.8158224649288413</v>
      </c>
      <c r="H591" s="1">
        <f t="shared" si="668"/>
        <v>1.3649763588024859</v>
      </c>
      <c r="I591" s="1">
        <f t="shared" si="668"/>
        <v>2.1934384721147184E-4</v>
      </c>
      <c r="J591" s="1">
        <f t="shared" si="668"/>
        <v>4.3752307021174743E-4</v>
      </c>
      <c r="K591" s="1">
        <f t="shared" si="668"/>
        <v>3.5819992686458402E-4</v>
      </c>
      <c r="L591" s="1">
        <f t="shared" ref="L591:O591" si="669">SUM(L592:L593)</f>
        <v>2.8849201869547274E-4</v>
      </c>
      <c r="M591" s="1">
        <f t="shared" si="669"/>
        <v>9.6360246227174198</v>
      </c>
      <c r="N591" s="1">
        <f t="shared" si="669"/>
        <v>11.081722084858725</v>
      </c>
      <c r="O591" s="1">
        <f t="shared" si="669"/>
        <v>9.636160738488627</v>
      </c>
      <c r="P591" s="1">
        <f>SUM(P592:P593)</f>
        <v>11.090478594399862</v>
      </c>
      <c r="Q591" s="1">
        <f>SUM(Q592:Q593)</f>
        <v>11.264971111989293</v>
      </c>
      <c r="S591" s="3"/>
    </row>
    <row r="592" spans="2:19">
      <c r="B592" s="5" t="s">
        <v>211</v>
      </c>
      <c r="C592" s="5" t="s">
        <v>212</v>
      </c>
      <c r="D592" t="s">
        <v>792</v>
      </c>
      <c r="E592" s="5" t="s">
        <v>6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2.0864153898103068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1.8158224649288413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1.3649763588024859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2.1934384721147184E-4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4.3752307021174743E-4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2.4871538308223623E-4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1.2373964722522089E-4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7.5208450433217149E-5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7.009271400935894E-5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2.0841692425263358E-4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8.4683169371553636E-5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3.8472391648373093E-4</v>
      </c>
      <c r="S592" s="3"/>
    </row>
    <row r="593" spans="2:19">
      <c r="B593" s="5" t="s">
        <v>211</v>
      </c>
      <c r="C593" s="5" t="s">
        <v>212</v>
      </c>
      <c r="D593" t="s">
        <v>793</v>
      </c>
      <c r="E593" s="5" t="s">
        <v>6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1.094845437823478E-4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1.6475237147025185E-4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9.635949414266987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11.081651992144716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9.6359523215643748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11.090393911230491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11.264586388072809</v>
      </c>
      <c r="S593" s="3"/>
    </row>
    <row r="594" spans="2:19">
      <c r="B594" s="5" t="s">
        <v>211</v>
      </c>
      <c r="C594" s="5" t="s">
        <v>212</v>
      </c>
      <c r="D594" t="s">
        <v>794</v>
      </c>
      <c r="E594" s="5" t="s">
        <v>6</v>
      </c>
      <c r="F594" s="1">
        <f>SUM(F595:F596)</f>
        <v>5.0888180239275736E-2</v>
      </c>
      <c r="G594" s="1">
        <f t="shared" ref="G594:K594" si="670">SUM(G595:G596)</f>
        <v>4.4288352803142424E-2</v>
      </c>
      <c r="H594" s="1">
        <f t="shared" si="670"/>
        <v>3.3292106312255793E-2</v>
      </c>
      <c r="I594" s="1">
        <f t="shared" si="670"/>
        <v>5.3498499319871161E-6</v>
      </c>
      <c r="J594" s="1">
        <f t="shared" si="670"/>
        <v>1.0671294395408487E-5</v>
      </c>
      <c r="K594" s="1">
        <f t="shared" si="670"/>
        <v>1.1025459061833367E-5</v>
      </c>
      <c r="L594" s="1">
        <f t="shared" ref="L594:O594" si="671">SUM(L595:L596)</f>
        <v>1.0480691148745025E-5</v>
      </c>
      <c r="M594" s="1">
        <f t="shared" si="671"/>
        <v>0.43647341060844591</v>
      </c>
      <c r="N594" s="1">
        <f t="shared" si="671"/>
        <v>0.5019580715919143</v>
      </c>
      <c r="O594" s="1">
        <f t="shared" si="671"/>
        <v>0.43647679128504063</v>
      </c>
      <c r="P594" s="1">
        <f>SUM(P595:P596)</f>
        <v>0.50235440288565147</v>
      </c>
      <c r="Q594" s="1">
        <f>SUM(Q595:Q596)</f>
        <v>0.51025197251694066</v>
      </c>
      <c r="S594" s="3"/>
    </row>
    <row r="595" spans="2:19">
      <c r="B595" s="5" t="s">
        <v>211</v>
      </c>
      <c r="C595" s="5" t="s">
        <v>212</v>
      </c>
      <c r="D595" t="s">
        <v>795</v>
      </c>
      <c r="E595" s="5" t="s">
        <v>6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5.0888180239275736E-2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4.4288352803142424E-2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3.3292106312255793E-2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5.3498499319871161E-6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1.0671294395408487E-5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6.0662288556642998E-6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3.0180401762248993E-6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1.8343524495906619E-6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1.7095783904721705E-6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5.0833396159178944E-6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2.0654431554037468E-6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9.3835101581397823E-6</v>
      </c>
      <c r="S595" s="3"/>
    </row>
    <row r="596" spans="2:19">
      <c r="B596" s="5" t="s">
        <v>211</v>
      </c>
      <c r="C596" s="5" t="s">
        <v>212</v>
      </c>
      <c r="D596" t="s">
        <v>796</v>
      </c>
      <c r="E596" s="5" t="s">
        <v>6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4.9592302061690682E-6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7.462650972520125E-6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0.43647157625599631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0.50195636201352378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0.43647170794542473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0.50235233744249608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0.51024258900678254</v>
      </c>
      <c r="S596" s="3"/>
    </row>
    <row r="597" spans="2:19">
      <c r="B597" s="9" t="s">
        <v>211</v>
      </c>
      <c r="C597" s="9" t="s">
        <v>212</v>
      </c>
      <c r="D597" s="2" t="s">
        <v>32</v>
      </c>
      <c r="E597" s="9" t="s">
        <v>21</v>
      </c>
      <c r="F597" t="s">
        <v>725</v>
      </c>
      <c r="G597" t="s">
        <v>725</v>
      </c>
      <c r="H597" t="s">
        <v>725</v>
      </c>
      <c r="I597" t="s">
        <v>725</v>
      </c>
      <c r="J597" t="s">
        <v>725</v>
      </c>
      <c r="K597" t="s">
        <v>725</v>
      </c>
      <c r="L597" t="s">
        <v>725</v>
      </c>
      <c r="M597" t="s">
        <v>725</v>
      </c>
      <c r="N597" t="s">
        <v>725</v>
      </c>
      <c r="O597" t="s">
        <v>725</v>
      </c>
      <c r="P597" t="s">
        <v>725</v>
      </c>
      <c r="Q597" t="s">
        <v>725</v>
      </c>
      <c r="S597" s="3"/>
    </row>
    <row r="598" spans="2:19">
      <c r="B598" s="5" t="s">
        <v>211</v>
      </c>
      <c r="C598" s="5" t="s">
        <v>212</v>
      </c>
      <c r="D598" t="s">
        <v>797</v>
      </c>
      <c r="E598" s="5" t="s">
        <v>21</v>
      </c>
      <c r="F598" s="4">
        <f>IFERROR(SUM(F584,F588)/SUM(F592,F595),"-")</f>
        <v>0.476190476190476</v>
      </c>
      <c r="G598" s="4">
        <f t="shared" ref="G598:K599" si="672">IFERROR(SUM(G584,G588)/SUM(G592,G595),"-")</f>
        <v>0.47619047619047583</v>
      </c>
      <c r="H598" s="4">
        <f t="shared" si="672"/>
        <v>0.47619047619047633</v>
      </c>
      <c r="I598" s="4">
        <f t="shared" si="672"/>
        <v>0.47619047619047622</v>
      </c>
      <c r="J598" s="4">
        <f t="shared" si="672"/>
        <v>0.47619047619047672</v>
      </c>
      <c r="K598" s="4">
        <f t="shared" si="672"/>
        <v>0.47619047619047633</v>
      </c>
      <c r="L598" s="4">
        <f t="shared" ref="L598:O598" si="673">IFERROR(SUM(L584,L588)/SUM(L592,L595),"-")</f>
        <v>0.47619047619047611</v>
      </c>
      <c r="M598" s="4">
        <f t="shared" si="673"/>
        <v>0.47619047619047594</v>
      </c>
      <c r="N598" s="4">
        <f t="shared" si="673"/>
        <v>0.47619047619047633</v>
      </c>
      <c r="O598" s="4">
        <f t="shared" si="673"/>
        <v>0.47619047619047622</v>
      </c>
      <c r="P598" s="4">
        <f>IFERROR(SUM(P584,P588)/SUM(P592,P595),"-")</f>
        <v>0.47619047619047572</v>
      </c>
      <c r="Q598" s="4">
        <f>IFERROR(SUM(Q584,Q588)/SUM(Q592,Q595),"-")</f>
        <v>0.47619047619047633</v>
      </c>
      <c r="S598" s="3"/>
    </row>
    <row r="599" spans="2:19">
      <c r="B599" s="5" t="s">
        <v>211</v>
      </c>
      <c r="C599" s="5" t="s">
        <v>212</v>
      </c>
      <c r="D599" t="s">
        <v>798</v>
      </c>
      <c r="E599" s="5" t="s">
        <v>21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0.46666666666666656</v>
      </c>
      <c r="L599" s="4">
        <f t="shared" ref="L599:O599" si="674">IFERROR(SUM(L585,L589)/SUM(L593,L596),"-")</f>
        <v>0.46666666666666684</v>
      </c>
      <c r="M599" s="4">
        <f t="shared" si="674"/>
        <v>0.4666666666666664</v>
      </c>
      <c r="N599" s="4">
        <f t="shared" si="674"/>
        <v>0.4666666666666664</v>
      </c>
      <c r="O599" s="4">
        <f t="shared" si="674"/>
        <v>0.46666666666666673</v>
      </c>
      <c r="P599" s="4">
        <f>IFERROR(SUM(P585,P589)/SUM(P593,P596),"-")</f>
        <v>0.46666666666666673</v>
      </c>
      <c r="Q599" s="4">
        <f>IFERROR(SUM(Q585,Q589)/SUM(Q593,Q596),"-")</f>
        <v>0.46666666666666673</v>
      </c>
      <c r="S599" s="3"/>
    </row>
    <row r="600" spans="2:19">
      <c r="B600" s="9" t="s">
        <v>211</v>
      </c>
      <c r="C600" s="9" t="s">
        <v>212</v>
      </c>
      <c r="D600" s="2" t="s">
        <v>34</v>
      </c>
      <c r="E600" s="9" t="s">
        <v>6</v>
      </c>
      <c r="F600" s="1">
        <f>[1]Other_transformation!B$12</f>
        <v>0.18418929474385015</v>
      </c>
      <c r="G600" s="1">
        <f>[1]Other_transformation!C$12</f>
        <v>2.0413780430582388E-5</v>
      </c>
      <c r="H600" s="1">
        <f>[1]Other_transformation!D$12</f>
        <v>0.1841798855245233</v>
      </c>
      <c r="I600" s="1">
        <f>[1]Other_transformation!E$12</f>
        <v>2.7966899309937387E-5</v>
      </c>
      <c r="J600" s="1">
        <f>[1]Other_transformation!F$12</f>
        <v>3.9690836965361412E-5</v>
      </c>
      <c r="K600" s="1">
        <f>[1]Other_transformation!G$12</f>
        <v>5.9330342040629106E-5</v>
      </c>
      <c r="L600" s="1">
        <f>[1]Other_transformation!H$12</f>
        <v>4.5374474880278604E-5</v>
      </c>
      <c r="M600" s="1">
        <f>[1]Other_transformation!I$12</f>
        <v>5.1869062607807232E-5</v>
      </c>
      <c r="N600" s="1">
        <f>[1]Other_transformation!J$12</f>
        <v>5.2259065692266184E-5</v>
      </c>
      <c r="O600" s="1">
        <f>[1]Other_transformation!K$12</f>
        <v>1.5063403578815919E-4</v>
      </c>
      <c r="P600" s="1">
        <f>[1]Other_transformation!L$12</f>
        <v>6.6622216750683388E-5</v>
      </c>
      <c r="Q600" s="1">
        <f>[1]Other_transformation!M$12</f>
        <v>3.40700651895058E-4</v>
      </c>
      <c r="S600" s="3"/>
    </row>
    <row r="601" spans="2:19">
      <c r="B601" s="5" t="s">
        <v>211</v>
      </c>
      <c r="C601" s="5" t="s">
        <v>212</v>
      </c>
      <c r="D601" t="s">
        <v>799</v>
      </c>
      <c r="E601" t="str">
        <f>E600</f>
        <v>PJ/yr.</v>
      </c>
      <c r="F601" s="1">
        <f>SUM(F602:F603)</f>
        <v>0.18418929474385015</v>
      </c>
      <c r="G601" s="1">
        <f t="shared" ref="G601:K601" si="675">SUM(G602:G603)</f>
        <v>2.0413780430582388E-5</v>
      </c>
      <c r="H601" s="1">
        <f t="shared" si="675"/>
        <v>0.1841798855245233</v>
      </c>
      <c r="I601" s="1">
        <f t="shared" si="675"/>
        <v>2.7966899309937387E-5</v>
      </c>
      <c r="J601" s="1">
        <f t="shared" si="675"/>
        <v>3.9690836965361412E-5</v>
      </c>
      <c r="K601" s="1">
        <f t="shared" si="675"/>
        <v>5.9330342040629106E-5</v>
      </c>
      <c r="L601" s="1">
        <f t="shared" ref="L601:O601" si="676">SUM(L602:L603)</f>
        <v>4.5374474880278604E-5</v>
      </c>
      <c r="M601" s="1">
        <f t="shared" si="676"/>
        <v>5.1869062607807232E-5</v>
      </c>
      <c r="N601" s="1">
        <f t="shared" si="676"/>
        <v>5.2259065692266184E-5</v>
      </c>
      <c r="O601" s="1">
        <f t="shared" si="676"/>
        <v>1.5063403578815919E-4</v>
      </c>
      <c r="P601" s="1">
        <f>SUM(P602:P603)</f>
        <v>6.6622216750683388E-5</v>
      </c>
      <c r="Q601" s="1">
        <f>SUM(Q602:Q603)</f>
        <v>3.40700651895058E-4</v>
      </c>
      <c r="S601" s="3"/>
    </row>
    <row r="602" spans="2:19">
      <c r="B602" s="5" t="s">
        <v>211</v>
      </c>
      <c r="C602" s="5" t="s">
        <v>212</v>
      </c>
      <c r="D602" t="s">
        <v>800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0.18418929474385015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2.0413780430582388E-5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0.1841798855245233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2.7966899309937387E-5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3.9690836965361412E-5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3.4108871615533851E-5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2.351878302075869E-5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2.3886394159592604E-5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2.3834679799656995E-5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6.666963952677829E-5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3.0144947804655088E-5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1.3650105690214782E-4</v>
      </c>
      <c r="S602" s="3"/>
    </row>
    <row r="603" spans="2:19">
      <c r="B603" s="5" t="s">
        <v>211</v>
      </c>
      <c r="C603" s="5" t="s">
        <v>212</v>
      </c>
      <c r="D603" t="s">
        <v>801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2.5221470425095255E-5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2.1855691859519911E-5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2.7982668448214624E-5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2.8424385892609189E-5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8.3964396261380897E-5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3.6477268946028293E-5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2.0419959499291015E-4</v>
      </c>
      <c r="S603" s="3"/>
    </row>
    <row r="604" spans="2:19">
      <c r="B604" s="9" t="s">
        <v>211</v>
      </c>
      <c r="C604" s="9" t="s">
        <v>212</v>
      </c>
      <c r="D604" s="2" t="s">
        <v>36</v>
      </c>
      <c r="E604" s="9" t="s">
        <v>6</v>
      </c>
      <c r="F604" s="3">
        <f>F605+F608</f>
        <v>0.68702606939456135</v>
      </c>
      <c r="G604" s="3">
        <f t="shared" ref="G604:K604" si="678">G605+G608</f>
        <v>7.6143401006072348E-5</v>
      </c>
      <c r="H604" s="3">
        <f t="shared" si="678"/>
        <v>0.68699097300647161</v>
      </c>
      <c r="I604" s="3">
        <f t="shared" si="678"/>
        <v>1.0431653442606636E-4</v>
      </c>
      <c r="J604" s="3">
        <f t="shared" si="678"/>
        <v>1.4804682188079805E-4</v>
      </c>
      <c r="K604" s="3">
        <f t="shared" si="678"/>
        <v>2.3290405220709019E-4</v>
      </c>
      <c r="L604" s="3">
        <f t="shared" ref="L604:O604" si="679">L605+L608</f>
        <v>1.7930040955881839E-4</v>
      </c>
      <c r="M604" s="3">
        <f t="shared" si="679"/>
        <v>2.0634363101329977E-4</v>
      </c>
      <c r="N604" s="3">
        <f t="shared" si="679"/>
        <v>2.0800153254275298E-4</v>
      </c>
      <c r="O604" s="3">
        <f t="shared" si="679"/>
        <v>6.0048857577006914E-4</v>
      </c>
      <c r="P604" s="3">
        <f>P605+P608</f>
        <v>2.6528041219522203E-4</v>
      </c>
      <c r="Q604" s="3">
        <f>Q605+Q608</f>
        <v>1.3647452452653051E-3</v>
      </c>
      <c r="S604" s="3"/>
    </row>
    <row r="605" spans="2:19">
      <c r="B605" s="5" t="s">
        <v>211</v>
      </c>
      <c r="C605" s="5" t="s">
        <v>212</v>
      </c>
      <c r="D605" t="s">
        <v>802</v>
      </c>
      <c r="E605" s="5" t="s">
        <v>6</v>
      </c>
      <c r="F605" s="1">
        <f>SUM(F606:F607)</f>
        <v>0.38495562601464672</v>
      </c>
      <c r="G605" s="1">
        <f t="shared" ref="G605:K605" si="680">SUM(G606:G607)</f>
        <v>4.2664801099917227E-5</v>
      </c>
      <c r="H605" s="1">
        <f t="shared" si="680"/>
        <v>0.38493596074625358</v>
      </c>
      <c r="I605" s="1">
        <f t="shared" si="680"/>
        <v>5.8450819557769093E-5</v>
      </c>
      <c r="J605" s="1">
        <f t="shared" si="680"/>
        <v>8.2953849257605351E-5</v>
      </c>
      <c r="K605" s="1">
        <f t="shared" si="680"/>
        <v>1.240004148649147E-4</v>
      </c>
      <c r="L605" s="1">
        <f t="shared" ref="L605:O605" si="681">SUM(L606:L607)</f>
        <v>9.4832652499782303E-5</v>
      </c>
      <c r="M605" s="1">
        <f t="shared" si="681"/>
        <v>1.0840634085031712E-4</v>
      </c>
      <c r="N605" s="1">
        <f t="shared" si="681"/>
        <v>1.0922144729683631E-4</v>
      </c>
      <c r="O605" s="1">
        <f t="shared" si="681"/>
        <v>3.148251347972527E-4</v>
      </c>
      <c r="P605" s="1">
        <f>SUM(P606:P607)</f>
        <v>1.3924043300892828E-4</v>
      </c>
      <c r="Q605" s="1">
        <f>SUM(Q606:Q607)</f>
        <v>7.1206436246067117E-4</v>
      </c>
      <c r="S605" s="3"/>
    </row>
    <row r="606" spans="2:19">
      <c r="B606" s="5" t="s">
        <v>211</v>
      </c>
      <c r="C606" s="5" t="s">
        <v>212</v>
      </c>
      <c r="D606" t="s">
        <v>803</v>
      </c>
      <c r="E606" s="5" t="s">
        <v>6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0.38495562601464672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4.2664801099917227E-5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0.38493596074625358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5.8450819557769093E-5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8.2953849257605351E-5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7.1287541676465655E-5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4.9154256513385644E-5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4.9922563793548571E-5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4.9814480781283161E-5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1.3933954661096666E-4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6.3002940911729109E-5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2.852872089254889E-4</v>
      </c>
      <c r="S606" s="3"/>
    </row>
    <row r="607" spans="2:19">
      <c r="B607" s="5" t="s">
        <v>211</v>
      </c>
      <c r="C607" s="5" t="s">
        <v>212</v>
      </c>
      <c r="D607" t="s">
        <v>804</v>
      </c>
      <c r="E607" s="5" t="s">
        <v>6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5.2712873188449036E-5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4.5678395986396653E-5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5.8483777056768549E-5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5.9406966515553145E-5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1.7548558818628607E-4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7.6237492097199166E-5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4.2677715353518233E-4</v>
      </c>
      <c r="S607" s="3"/>
    </row>
    <row r="608" spans="2:19">
      <c r="B608" s="5" t="s">
        <v>211</v>
      </c>
      <c r="C608" s="5" t="s">
        <v>212</v>
      </c>
      <c r="D608" t="s">
        <v>805</v>
      </c>
      <c r="E608" s="5" t="s">
        <v>6</v>
      </c>
      <c r="F608" s="1">
        <f>SUM(F609:F610)</f>
        <v>0.30207044337991457</v>
      </c>
      <c r="G608" s="1">
        <f t="shared" ref="G608:K608" si="682">SUM(G609:G610)</f>
        <v>3.3478599906155121E-5</v>
      </c>
      <c r="H608" s="1">
        <f t="shared" si="682"/>
        <v>0.30205501226021797</v>
      </c>
      <c r="I608" s="1">
        <f t="shared" si="682"/>
        <v>4.5865714868297264E-5</v>
      </c>
      <c r="J608" s="1">
        <f t="shared" si="682"/>
        <v>6.5092972623192685E-5</v>
      </c>
      <c r="K608" s="1">
        <f t="shared" si="682"/>
        <v>1.0890363734217549E-4</v>
      </c>
      <c r="L608" s="1">
        <f t="shared" ref="L608:O608" si="683">SUM(L609:L610)</f>
        <v>8.4467757059036083E-5</v>
      </c>
      <c r="M608" s="1">
        <f t="shared" si="683"/>
        <v>9.7937290162982652E-5</v>
      </c>
      <c r="N608" s="1">
        <f t="shared" si="683"/>
        <v>9.8780085245916689E-5</v>
      </c>
      <c r="O608" s="1">
        <f t="shared" si="683"/>
        <v>2.8566344097281639E-4</v>
      </c>
      <c r="P608" s="1">
        <f>SUM(P609:P610)</f>
        <v>1.2603997918629375E-4</v>
      </c>
      <c r="Q608" s="1">
        <f>SUM(Q609:Q610)</f>
        <v>6.5268088280463397E-4</v>
      </c>
      <c r="S608" s="3"/>
    </row>
    <row r="609" spans="2:19">
      <c r="B609" s="5" t="s">
        <v>211</v>
      </c>
      <c r="C609" s="5" t="s">
        <v>212</v>
      </c>
      <c r="D609" t="s">
        <v>806</v>
      </c>
      <c r="E609" s="5" t="s">
        <v>6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0.30207044337991457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3.3478599906155121E-5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0.30205501226021797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4.5865714868297264E-5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6.5092972623192685E-5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5.5938549449475473E-5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3.8570804154044255E-5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3.917368642173192E-5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3.9088874871437457E-5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1.0933820882391643E-4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4.9437714399634265E-5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2.2386173331952235E-4</v>
      </c>
      <c r="S609" s="3"/>
    </row>
    <row r="610" spans="2:19">
      <c r="B610" s="5" t="s">
        <v>211</v>
      </c>
      <c r="C610" s="5" t="s">
        <v>212</v>
      </c>
      <c r="D610" t="s">
        <v>807</v>
      </c>
      <c r="E610" s="5" t="s">
        <v>6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5.2965087892700014E-5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4.5896952904991827E-5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5.8763603741250732E-5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5.9691210374479232E-5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1.7632523214889997E-4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7.6602264786659486E-5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4.2881914948511161E-4</v>
      </c>
      <c r="S610" s="3"/>
    </row>
    <row r="611" spans="2:19">
      <c r="B611" s="9" t="s">
        <v>211</v>
      </c>
      <c r="C611" s="9" t="s">
        <v>212</v>
      </c>
      <c r="D611" s="2" t="s">
        <v>38</v>
      </c>
      <c r="E611" s="9" t="s">
        <v>21</v>
      </c>
      <c r="F611" t="s">
        <v>725</v>
      </c>
      <c r="G611" t="s">
        <v>725</v>
      </c>
      <c r="H611" t="s">
        <v>725</v>
      </c>
      <c r="I611" t="s">
        <v>725</v>
      </c>
      <c r="J611" t="s">
        <v>725</v>
      </c>
      <c r="K611" t="s">
        <v>725</v>
      </c>
      <c r="L611" t="s">
        <v>725</v>
      </c>
      <c r="M611" t="s">
        <v>725</v>
      </c>
      <c r="N611" t="s">
        <v>725</v>
      </c>
      <c r="O611" t="s">
        <v>725</v>
      </c>
      <c r="P611" t="s">
        <v>725</v>
      </c>
      <c r="Q611" t="s">
        <v>725</v>
      </c>
      <c r="S611" s="3"/>
    </row>
    <row r="612" spans="2:19">
      <c r="B612" s="5" t="s">
        <v>211</v>
      </c>
      <c r="C612" s="5" t="s">
        <v>212</v>
      </c>
      <c r="D612" t="s">
        <v>808</v>
      </c>
      <c r="E612" s="5" t="s">
        <v>21</v>
      </c>
      <c r="F612" s="4">
        <f>IFERROR(F602/SUM(F606,F609),"-")</f>
        <v>0.26809651474530821</v>
      </c>
      <c r="G612">
        <f t="shared" ref="G612:K613" si="684">IFERROR(G602/SUM(G606,G609),"-")</f>
        <v>0.26809651474530816</v>
      </c>
      <c r="H612">
        <f t="shared" si="684"/>
        <v>0.26809651474530843</v>
      </c>
      <c r="I612">
        <f t="shared" si="684"/>
        <v>0.26809651474530855</v>
      </c>
      <c r="J612">
        <f t="shared" si="684"/>
        <v>0.26809651474530832</v>
      </c>
      <c r="K612">
        <f t="shared" si="684"/>
        <v>0.2680965147453086</v>
      </c>
      <c r="L612">
        <f t="shared" ref="L612:O612" si="685">IFERROR(L602/SUM(L606,L609),"-")</f>
        <v>0.26809651474530832</v>
      </c>
      <c r="M612">
        <f t="shared" si="685"/>
        <v>0.2680965147453081</v>
      </c>
      <c r="N612">
        <f t="shared" si="685"/>
        <v>0.26809651474530827</v>
      </c>
      <c r="O612">
        <f t="shared" si="685"/>
        <v>0.26809651474530821</v>
      </c>
      <c r="P612">
        <f>IFERROR(P602/SUM(P606,P609),"-")</f>
        <v>0.26809651474530855</v>
      </c>
      <c r="Q612">
        <f>IFERROR(Q602/SUM(Q606,Q609),"-")</f>
        <v>0.26809651474530838</v>
      </c>
      <c r="S612" s="3"/>
    </row>
    <row r="613" spans="2:19">
      <c r="B613" s="5" t="s">
        <v>211</v>
      </c>
      <c r="C613" s="5" t="s">
        <v>212</v>
      </c>
      <c r="D613" t="s">
        <v>809</v>
      </c>
      <c r="E613" s="5" t="s">
        <v>21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0.23866348448687366</v>
      </c>
      <c r="L613">
        <f t="shared" ref="L613:O613" si="686">IFERROR(L603/SUM(L607,L610),"-")</f>
        <v>0.23866348448687336</v>
      </c>
      <c r="M613">
        <f t="shared" si="686"/>
        <v>0.2386634844868735</v>
      </c>
      <c r="N613">
        <f t="shared" si="686"/>
        <v>0.23866348448687377</v>
      </c>
      <c r="O613">
        <f t="shared" si="686"/>
        <v>0.23866348448687344</v>
      </c>
      <c r="P613">
        <f>IFERROR(P603/SUM(P607,P610),"-")</f>
        <v>0.23866348448687336</v>
      </c>
      <c r="Q613">
        <f>IFERROR(Q603/SUM(Q607,Q610),"-")</f>
        <v>0.23866348448687341</v>
      </c>
      <c r="S613" s="3"/>
    </row>
    <row r="614" spans="2:19">
      <c r="B614" s="5" t="s">
        <v>211</v>
      </c>
      <c r="C614" s="5" t="s">
        <v>212</v>
      </c>
      <c r="D614" s="2" t="s">
        <v>40</v>
      </c>
      <c r="E614" s="9" t="s">
        <v>6</v>
      </c>
      <c r="F614" s="3">
        <f>F615+F616+F621</f>
        <v>6.9574126800468434</v>
      </c>
      <c r="G614" s="3">
        <f t="shared" ref="G614" si="687">G615+G616+G621</f>
        <v>9.7727748753759585</v>
      </c>
      <c r="H614" s="3">
        <f t="shared" ref="H614" si="688">H615+H616+H621</f>
        <v>10.374761521442332</v>
      </c>
      <c r="I614" s="3">
        <f t="shared" ref="I614" si="689">I615+I616+I621</f>
        <v>10.564989455088636</v>
      </c>
      <c r="J614" s="3">
        <f t="shared" ref="J614" si="690">J615+J616+J621</f>
        <v>10.552825828495159</v>
      </c>
      <c r="K614" s="3">
        <f t="shared" ref="K614" si="691">K615+K616+K621</f>
        <v>10.250513354418784</v>
      </c>
      <c r="L614" s="3">
        <f t="shared" ref="L614:O614" si="692">L615+L616+L621</f>
        <v>13.608663812257845</v>
      </c>
      <c r="M614" s="3">
        <f t="shared" si="692"/>
        <v>16.424060283514343</v>
      </c>
      <c r="N614" s="3">
        <f t="shared" si="692"/>
        <v>16.886203032867101</v>
      </c>
      <c r="O614" s="3">
        <f t="shared" si="692"/>
        <v>16.886189472134454</v>
      </c>
      <c r="P614" s="3">
        <f>P615+P616+P621</f>
        <v>16.886254767445209</v>
      </c>
      <c r="Q614" s="3">
        <f>Q615+Q616+Q621</f>
        <v>16.887257508389474</v>
      </c>
      <c r="S614" s="3"/>
    </row>
    <row r="615" spans="2:19">
      <c r="B615" s="5" t="s">
        <v>211</v>
      </c>
      <c r="C615" s="5" t="s">
        <v>212</v>
      </c>
      <c r="D615" t="s">
        <v>810</v>
      </c>
      <c r="E615" s="5" t="s">
        <v>6</v>
      </c>
      <c r="F615" s="1">
        <f>[1]Other_transformation!B$19</f>
        <v>1.3280005757970579</v>
      </c>
      <c r="G615" s="1">
        <f>[1]Other_transformation!C$19</f>
        <v>3.5735751673282827</v>
      </c>
      <c r="H615" s="1">
        <f>[1]Other_transformation!D$19</f>
        <v>4.3847291918002007</v>
      </c>
      <c r="I615" s="1">
        <f>[1]Other_transformation!E$19</f>
        <v>4.384764572250778</v>
      </c>
      <c r="J615" s="1">
        <f>[1]Other_transformation!F$19</f>
        <v>4.384764850149967</v>
      </c>
      <c r="K615" s="1">
        <f>[1]Other_transformation!G$19</f>
        <v>4.3851380436787011</v>
      </c>
      <c r="L615" s="1">
        <f>[1]Other_transformation!H$19</f>
        <v>4.3904182408302734</v>
      </c>
      <c r="M615" s="1">
        <f>[1]Other_transformation!I$19</f>
        <v>6.5774670293277229</v>
      </c>
      <c r="N615" s="1">
        <f>[1]Other_transformation!J$19</f>
        <v>6.5774667560184934</v>
      </c>
      <c r="O615" s="1">
        <f>[1]Other_transformation!K$19</f>
        <v>6.5774690431001472</v>
      </c>
      <c r="P615" s="1">
        <f>[1]Other_transformation!L$19</f>
        <v>6.5774704360800662</v>
      </c>
      <c r="Q615" s="1">
        <f>[1]Other_transformation!M$19</f>
        <v>6.5777176324024191</v>
      </c>
      <c r="S615" s="3"/>
    </row>
    <row r="616" spans="2:19">
      <c r="B616" s="5" t="s">
        <v>211</v>
      </c>
      <c r="C616" s="5" t="s">
        <v>212</v>
      </c>
      <c r="D616" t="s">
        <v>811</v>
      </c>
      <c r="E616" s="5" t="s">
        <v>6</v>
      </c>
      <c r="F616" s="1">
        <f>[1]Other_transformation!B$20</f>
        <v>5.629412104249786</v>
      </c>
      <c r="G616" s="1">
        <f>[1]Other_transformation!C$20</f>
        <v>6.1991791467949495</v>
      </c>
      <c r="H616" s="1">
        <f>[1]Other_transformation!D$20</f>
        <v>5.9899969688946122</v>
      </c>
      <c r="I616" s="1">
        <f>[1]Other_transformation!E$20</f>
        <v>6.1797065168751981</v>
      </c>
      <c r="J616" s="1">
        <f>[1]Other_transformation!F$20</f>
        <v>6.1675415572964756</v>
      </c>
      <c r="K616" s="1">
        <f>[1]Other_transformation!G$20</f>
        <v>5.864853659155159</v>
      </c>
      <c r="L616" s="1">
        <f>[1]Other_transformation!H$20</f>
        <v>9.2177229655868995</v>
      </c>
      <c r="M616" s="1">
        <f>[1]Other_transformation!I$20</f>
        <v>9.8460684488359433</v>
      </c>
      <c r="N616" s="1">
        <f>[1]Other_transformation!J$20</f>
        <v>10.308212341398839</v>
      </c>
      <c r="O616" s="1">
        <f>[1]Other_transformation!K$20</f>
        <v>10.308193932468491</v>
      </c>
      <c r="P616" s="1">
        <f>[1]Other_transformation!L$20</f>
        <v>10.308257710315077</v>
      </c>
      <c r="Q616" s="1">
        <f>[1]Other_transformation!M$20</f>
        <v>10.308556904751827</v>
      </c>
      <c r="S616" s="3"/>
    </row>
    <row r="617" spans="2:19">
      <c r="B617" s="5" t="s">
        <v>211</v>
      </c>
      <c r="C617" s="5" t="s">
        <v>212</v>
      </c>
      <c r="D617" t="s">
        <v>812</v>
      </c>
      <c r="E617" s="5" t="s">
        <v>6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5.629412104249786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6.1991791467949495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5.9899969688946122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6.1797065168751981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6.1675415572964756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5.8645948406175554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9.2173777845552483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9.8446950355320233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10.306933100172971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10.307305932875755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10.307376473982439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10.307253375800325</v>
      </c>
      <c r="S617" s="3"/>
    </row>
    <row r="618" spans="2:19">
      <c r="B618" s="5" t="s">
        <v>211</v>
      </c>
      <c r="C618" s="5" t="s">
        <v>212</v>
      </c>
      <c r="D618" t="s">
        <v>813</v>
      </c>
      <c r="E618" s="5" t="s">
        <v>6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>
      <c r="B619" s="5" t="s">
        <v>211</v>
      </c>
      <c r="C619" s="5" t="s">
        <v>212</v>
      </c>
      <c r="D619" t="s">
        <v>814</v>
      </c>
      <c r="E619" s="5" t="s">
        <v>6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2.1603596427084159E-4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2.8573124498338471E-4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9.5273895652328501E-4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8.9758027565843936E-4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6.0335669104153117E-4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5.766972373187503E-4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9.9133494288311964E-4</v>
      </c>
      <c r="S619" s="3"/>
    </row>
    <row r="620" spans="2:19">
      <c r="B620" s="5" t="s">
        <v>211</v>
      </c>
      <c r="C620" s="5" t="s">
        <v>212</v>
      </c>
      <c r="D620" t="s">
        <v>815</v>
      </c>
      <c r="E620" s="5" t="s">
        <v>6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4.2782573333222543E-5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5.9449786668991836E-5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4.2067434739824776E-4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3.8166095020901789E-4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2.8464290169435063E-4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3.0453909531979355E-4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3.1219400861821119E-4</v>
      </c>
      <c r="S620" s="3"/>
    </row>
    <row r="621" spans="2:19">
      <c r="B621" s="5" t="s">
        <v>211</v>
      </c>
      <c r="C621" s="5" t="s">
        <v>212</v>
      </c>
      <c r="D621" t="s">
        <v>816</v>
      </c>
      <c r="E621" s="5" t="s">
        <v>6</v>
      </c>
      <c r="F621" s="1">
        <f>[1]Other_transformation!B$21</f>
        <v>0</v>
      </c>
      <c r="G621" s="1">
        <f>[1]Other_transformation!C$21</f>
        <v>2.0561252724522775E-5</v>
      </c>
      <c r="H621" s="1">
        <f>[1]Other_transformation!D$21</f>
        <v>3.5360747519900919E-5</v>
      </c>
      <c r="I621" s="1">
        <f>[1]Other_transformation!E$21</f>
        <v>5.1836596265914035E-4</v>
      </c>
      <c r="J621" s="1">
        <f>[1]Other_transformation!F$21</f>
        <v>5.1942104871594344E-4</v>
      </c>
      <c r="K621" s="1">
        <f>[1]Other_transformation!G$21</f>
        <v>5.2165158492358953E-4</v>
      </c>
      <c r="L621" s="1">
        <f>[1]Other_transformation!H$21</f>
        <v>5.226058406726298E-4</v>
      </c>
      <c r="M621" s="1">
        <f>[1]Other_transformation!I$21</f>
        <v>5.2480535067802312E-4</v>
      </c>
      <c r="N621" s="1">
        <f>[1]Other_transformation!J$21</f>
        <v>5.2393544977153632E-4</v>
      </c>
      <c r="O621" s="1">
        <f>[1]Other_transformation!K$21</f>
        <v>5.2649656581599724E-4</v>
      </c>
      <c r="P621" s="1">
        <f>[1]Other_transformation!L$21</f>
        <v>5.2662105006509726E-4</v>
      </c>
      <c r="Q621" s="1">
        <f>[1]Other_transformation!M$21</f>
        <v>9.8297123522814688E-4</v>
      </c>
      <c r="S621" s="3"/>
    </row>
    <row r="622" spans="2:19">
      <c r="B622" s="5" t="s">
        <v>211</v>
      </c>
      <c r="C622" s="5" t="s">
        <v>212</v>
      </c>
      <c r="D622" t="s">
        <v>817</v>
      </c>
      <c r="E622" s="5" t="s">
        <v>6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2.0561252724522775E-5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3.5360747519900919E-5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5.1836596265914035E-4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5.1942104871594344E-4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3.7355272979405513E-4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3.1287322264855261E-4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7.9662566466677653E-5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9.4486479612651612E-5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1.1498752945004682E-4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1.1721522157055443E-4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3.5948273041447142E-4</v>
      </c>
      <c r="S622" s="3"/>
    </row>
    <row r="623" spans="2:19">
      <c r="B623" s="5" t="s">
        <v>211</v>
      </c>
      <c r="C623" s="5" t="s">
        <v>212</v>
      </c>
      <c r="D623" t="s">
        <v>818</v>
      </c>
      <c r="E623" s="5" t="s">
        <v>6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1.4809885512953434E-4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2.0973261802407714E-4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4.4514278421134548E-4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4.2944897015888473E-4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4.1150903636595046E-4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4.0940582849454283E-4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6.234885048136754E-4</v>
      </c>
      <c r="S623" s="3"/>
    </row>
    <row r="624" spans="2:19">
      <c r="B624" s="5" t="s">
        <v>211</v>
      </c>
      <c r="C624" s="5" t="s">
        <v>212</v>
      </c>
      <c r="D624" s="2" t="s">
        <v>42</v>
      </c>
      <c r="E624" s="9" t="s">
        <v>6</v>
      </c>
      <c r="F624" s="3">
        <f>F625+F626+F631</f>
        <v>0.11258824208499579</v>
      </c>
      <c r="G624" s="3">
        <f t="shared" ref="G624" si="693">G625+G626+G631</f>
        <v>0.12398358293589896</v>
      </c>
      <c r="H624" s="3">
        <f t="shared" ref="H624" si="694">H625+H626+H631</f>
        <v>0.11979993937789216</v>
      </c>
      <c r="I624" s="3">
        <f t="shared" ref="I624" si="695">I625+I626+I631</f>
        <v>0.12361486497601015</v>
      </c>
      <c r="J624" s="3">
        <f t="shared" ref="J624" si="696">J625+J626+J631</f>
        <v>0.12337160798787818</v>
      </c>
      <c r="K624" s="3">
        <f t="shared" ref="K624" si="697">K625+K626+K631</f>
        <v>0.11731301760337891</v>
      </c>
      <c r="L624" s="3">
        <f t="shared" ref="L624:O624" si="698">L625+L626+L631</f>
        <v>0.18436869416986137</v>
      </c>
      <c r="M624" s="3">
        <f t="shared" si="698"/>
        <v>0.19691349495878419</v>
      </c>
      <c r="N624" s="3">
        <f t="shared" si="698"/>
        <v>0.20615820556913289</v>
      </c>
      <c r="O624" s="3">
        <f t="shared" si="698"/>
        <v>0.20616744090802475</v>
      </c>
      <c r="P624" s="3">
        <f>P625+P626+P631</f>
        <v>0.20616903825551663</v>
      </c>
      <c r="Q624" s="3">
        <f>Q625+Q626+Q631</f>
        <v>0.2061851947261103</v>
      </c>
      <c r="S624" s="3"/>
    </row>
    <row r="625" spans="2:19">
      <c r="B625" s="5" t="s">
        <v>211</v>
      </c>
      <c r="C625" s="5" t="s">
        <v>212</v>
      </c>
      <c r="D625" t="s">
        <v>819</v>
      </c>
      <c r="E625" s="5" t="s">
        <v>6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>
      <c r="B626" s="5" t="s">
        <v>211</v>
      </c>
      <c r="C626" s="5" t="s">
        <v>212</v>
      </c>
      <c r="D626" t="s">
        <v>820</v>
      </c>
      <c r="E626" s="5" t="s">
        <v>6</v>
      </c>
      <c r="F626" s="1">
        <f>SUM(F627:F630)</f>
        <v>0.11258824208499579</v>
      </c>
      <c r="G626" s="1">
        <f t="shared" ref="G626:K626" si="699">SUM(G627:G630)</f>
        <v>0.12398358293589896</v>
      </c>
      <c r="H626" s="1">
        <f t="shared" si="699"/>
        <v>0.11979993937789216</v>
      </c>
      <c r="I626" s="1">
        <f t="shared" si="699"/>
        <v>0.12359413033750379</v>
      </c>
      <c r="J626" s="1">
        <f t="shared" si="699"/>
        <v>0.12335083114592954</v>
      </c>
      <c r="K626" s="1">
        <f t="shared" si="699"/>
        <v>0.11729189681235122</v>
      </c>
      <c r="L626" s="1">
        <f t="shared" ref="L626:O626" si="700">SUM(L627:L630)</f>
        <v>0.18434755569110495</v>
      </c>
      <c r="M626" s="1">
        <f t="shared" si="700"/>
        <v>0.19689390071064045</v>
      </c>
      <c r="N626" s="1">
        <f t="shared" si="700"/>
        <v>0.20613866200345943</v>
      </c>
      <c r="O626" s="1">
        <f t="shared" si="700"/>
        <v>0.20614611865751495</v>
      </c>
      <c r="P626" s="1">
        <f>SUM(P627:P630)</f>
        <v>0.20614752947964862</v>
      </c>
      <c r="Q626" s="1">
        <f>SUM(Q627:Q630)</f>
        <v>0.20614506751600664</v>
      </c>
      <c r="S626" s="3"/>
    </row>
    <row r="627" spans="2:19">
      <c r="B627" s="5" t="s">
        <v>211</v>
      </c>
      <c r="C627" s="5" t="s">
        <v>212</v>
      </c>
      <c r="D627" t="s">
        <v>821</v>
      </c>
      <c r="E627" s="5" t="s">
        <v>6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0.11258824208499579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0.12398358293589896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0.11979993937789216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0.12359413033750379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0.12335083114592954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0.11729189681235122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0.18434755569110495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0.19689390071064045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0.20613866200345943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0.20614611865751495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0.20614752947964862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0.20614506751600664</v>
      </c>
      <c r="S627" s="3"/>
    </row>
    <row r="628" spans="2:19">
      <c r="B628" s="5" t="s">
        <v>211</v>
      </c>
      <c r="C628" s="5" t="s">
        <v>212</v>
      </c>
      <c r="D628" t="s">
        <v>822</v>
      </c>
      <c r="E628" s="5" t="s">
        <v>6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>
      <c r="B629" s="5" t="s">
        <v>211</v>
      </c>
      <c r="C629" s="5" t="s">
        <v>212</v>
      </c>
      <c r="D629" t="s">
        <v>823</v>
      </c>
      <c r="E629" s="5" t="s">
        <v>6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>
      <c r="B630" s="5" t="s">
        <v>211</v>
      </c>
      <c r="C630" s="5" t="s">
        <v>212</v>
      </c>
      <c r="D630" t="s">
        <v>824</v>
      </c>
      <c r="E630" s="5" t="s">
        <v>6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>
      <c r="B631" s="5" t="s">
        <v>211</v>
      </c>
      <c r="C631" s="5" t="s">
        <v>212</v>
      </c>
      <c r="D631" t="s">
        <v>825</v>
      </c>
      <c r="E631" s="5" t="s">
        <v>6</v>
      </c>
      <c r="F631" s="1">
        <f>SUM(F632:F633)</f>
        <v>0</v>
      </c>
      <c r="G631" s="1">
        <f t="shared" ref="G631:K631" si="701">SUM(G632:G633)</f>
        <v>0</v>
      </c>
      <c r="H631" s="1">
        <f t="shared" si="701"/>
        <v>0</v>
      </c>
      <c r="I631" s="1">
        <f t="shared" si="701"/>
        <v>2.0734638506365644E-5</v>
      </c>
      <c r="J631" s="1">
        <f t="shared" si="701"/>
        <v>2.0776841948637754E-5</v>
      </c>
      <c r="K631" s="1">
        <f t="shared" si="701"/>
        <v>2.1120791027687161E-5</v>
      </c>
      <c r="L631" s="1">
        <f t="shared" ref="L631:O631" si="702">SUM(L632:L633)</f>
        <v>2.1138478756433742E-5</v>
      </c>
      <c r="M631" s="1">
        <f t="shared" si="702"/>
        <v>1.959424814374814E-5</v>
      </c>
      <c r="N631" s="1">
        <f t="shared" si="702"/>
        <v>1.9543565673452841E-5</v>
      </c>
      <c r="O631" s="1">
        <f t="shared" si="702"/>
        <v>2.1322250509789247E-5</v>
      </c>
      <c r="P631" s="1">
        <f>SUM(P632:P633)</f>
        <v>2.1508775867998417E-5</v>
      </c>
      <c r="Q631" s="1">
        <f>SUM(Q632:Q633)</f>
        <v>4.0127210103651657E-5</v>
      </c>
      <c r="S631" s="3"/>
    </row>
    <row r="632" spans="2:19">
      <c r="B632" s="5" t="s">
        <v>211</v>
      </c>
      <c r="C632" s="5" t="s">
        <v>212</v>
      </c>
      <c r="D632" t="s">
        <v>826</v>
      </c>
      <c r="E632" s="5" t="s">
        <v>6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2.0734638506365644E-5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2.0776841948637754E-5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1.494210919176225E-5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1.2505946926190496E-5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1.5261488981449598E-6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2.0932831005193604E-6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4.5995011780018825E-6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4.6886088628221806E-6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1.4379309216578865E-5</v>
      </c>
      <c r="S632" s="3"/>
    </row>
    <row r="633" spans="2:19">
      <c r="B633" s="5" t="s">
        <v>211</v>
      </c>
      <c r="C633" s="5" t="s">
        <v>212</v>
      </c>
      <c r="D633" t="s">
        <v>827</v>
      </c>
      <c r="E633" s="5" t="s">
        <v>6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6.1786818359249101E-6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8.6325318302432437E-6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1.8068099245603181E-5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1.7450282572933481E-5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1.6722749331787365E-5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1.6820167005176237E-5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2.5747900887072789E-5</v>
      </c>
      <c r="S633" s="3"/>
    </row>
    <row r="634" spans="2:19">
      <c r="B634" s="5" t="s">
        <v>211</v>
      </c>
      <c r="C634" s="5" t="s">
        <v>212</v>
      </c>
      <c r="D634" s="2" t="s">
        <v>44</v>
      </c>
      <c r="E634" s="9" t="s">
        <v>6</v>
      </c>
      <c r="F634" s="3">
        <f>F635+F636+F641</f>
        <v>0</v>
      </c>
      <c r="G634" s="3">
        <f t="shared" ref="G634" si="703">G635+G636+G641</f>
        <v>2.4275828663911612E-7</v>
      </c>
      <c r="H634" s="3">
        <f t="shared" ref="H634" si="704">H635+H636+H641</f>
        <v>4.243289702388112E-6</v>
      </c>
      <c r="I634" s="3">
        <f t="shared" ref="I634" si="705">I635+I636+I641</f>
        <v>6.2203915519096908E-5</v>
      </c>
      <c r="J634" s="3">
        <f t="shared" ref="J634" si="706">J635+J636+J641</f>
        <v>6.2330525845913208E-5</v>
      </c>
      <c r="K634" s="3">
        <f t="shared" ref="K634" si="707">K635+K636+K641</f>
        <v>6.3052466141546429E-5</v>
      </c>
      <c r="L634" s="3">
        <f t="shared" ref="L634:O634" si="708">L635+L636+L641</f>
        <v>6.3108263787235239E-5</v>
      </c>
      <c r="M634" s="3">
        <f t="shared" si="708"/>
        <v>6.3453898771295876E-5</v>
      </c>
      <c r="N634" s="3">
        <f t="shared" si="708"/>
        <v>6.3335737667153085E-5</v>
      </c>
      <c r="O634" s="3">
        <f t="shared" si="708"/>
        <v>6.3656844587852755E-5</v>
      </c>
      <c r="P634" s="3">
        <f>P635+P636+P641</f>
        <v>6.3596606779450367E-5</v>
      </c>
      <c r="Q634" s="3">
        <f>Q635+Q636+Q641</f>
        <v>1.1853994374705609E-4</v>
      </c>
      <c r="S634" s="3"/>
    </row>
    <row r="635" spans="2:19">
      <c r="B635" s="5" t="s">
        <v>211</v>
      </c>
      <c r="C635" s="5" t="s">
        <v>212</v>
      </c>
      <c r="D635" t="s">
        <v>828</v>
      </c>
      <c r="E635" s="5" t="s">
        <v>6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>
      <c r="B636" s="5" t="s">
        <v>211</v>
      </c>
      <c r="C636" s="5" t="s">
        <v>212</v>
      </c>
      <c r="D636" t="s">
        <v>829</v>
      </c>
      <c r="E636" s="5" t="s">
        <v>6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>
      <c r="B637" s="5" t="s">
        <v>211</v>
      </c>
      <c r="C637" s="5" t="s">
        <v>212</v>
      </c>
      <c r="D637" t="s">
        <v>830</v>
      </c>
      <c r="E637" s="5" t="s">
        <v>6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>
      <c r="B638" s="5" t="s">
        <v>211</v>
      </c>
      <c r="C638" s="5" t="s">
        <v>212</v>
      </c>
      <c r="D638" t="s">
        <v>831</v>
      </c>
      <c r="E638" s="5" t="s">
        <v>6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>
      <c r="B639" s="5" t="s">
        <v>211</v>
      </c>
      <c r="C639" s="5" t="s">
        <v>212</v>
      </c>
      <c r="D639" t="s">
        <v>832</v>
      </c>
      <c r="E639" s="5" t="s">
        <v>6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>
      <c r="B640" s="5" t="s">
        <v>211</v>
      </c>
      <c r="C640" s="5" t="s">
        <v>212</v>
      </c>
      <c r="D640" t="s">
        <v>833</v>
      </c>
      <c r="E640" s="5" t="s">
        <v>6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>
      <c r="B641" s="5" t="s">
        <v>211</v>
      </c>
      <c r="C641" s="5" t="s">
        <v>212</v>
      </c>
      <c r="D641" t="s">
        <v>834</v>
      </c>
      <c r="E641" s="5" t="s">
        <v>6</v>
      </c>
      <c r="F641" s="1">
        <f>SUM(F642:F643)</f>
        <v>0</v>
      </c>
      <c r="G641" s="1">
        <f t="shared" ref="G641" si="715">SUM(G642:G643)</f>
        <v>2.4275828663911612E-7</v>
      </c>
      <c r="H641" s="1">
        <f t="shared" ref="H641" si="716">SUM(H642:H643)</f>
        <v>4.243289702388112E-6</v>
      </c>
      <c r="I641" s="1">
        <f t="shared" ref="I641" si="717">SUM(I642:I643)</f>
        <v>6.2203915519096908E-5</v>
      </c>
      <c r="J641" s="1">
        <f t="shared" ref="J641" si="718">SUM(J642:J643)</f>
        <v>6.2330525845913208E-5</v>
      </c>
      <c r="K641" s="1">
        <f t="shared" ref="K641" si="719">SUM(K642:K643)</f>
        <v>6.3052466141546429E-5</v>
      </c>
      <c r="L641" s="1">
        <f t="shared" ref="L641:O641" si="720">SUM(L642:L643)</f>
        <v>6.3108263787235239E-5</v>
      </c>
      <c r="M641" s="1">
        <f t="shared" si="720"/>
        <v>6.3453898771295876E-5</v>
      </c>
      <c r="N641" s="1">
        <f t="shared" si="720"/>
        <v>6.3335737667153085E-5</v>
      </c>
      <c r="O641" s="1">
        <f t="shared" si="720"/>
        <v>6.3656844587852755E-5</v>
      </c>
      <c r="P641" s="1">
        <f>SUM(P642:P643)</f>
        <v>6.3596606779450367E-5</v>
      </c>
      <c r="Q641" s="1">
        <f>SUM(Q642:Q643)</f>
        <v>1.1853994374705609E-4</v>
      </c>
      <c r="S641" s="3"/>
    </row>
    <row r="642" spans="2:19">
      <c r="B642" s="5" t="s">
        <v>211</v>
      </c>
      <c r="C642" s="5" t="s">
        <v>212</v>
      </c>
      <c r="D642" t="s">
        <v>835</v>
      </c>
      <c r="E642" s="5" t="s">
        <v>6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2.4275828663911612E-7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4.243289702388112E-6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6.2203915519096908E-5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6.2330525845913208E-5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4.4826327575286687E-5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3.7544786717826326E-5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9.5595079760013229E-6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1.1338377553518198E-5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1.3798503534005621E-5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1.4065826588466529E-5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4.3137927649736558E-5</v>
      </c>
      <c r="S642" s="3"/>
    </row>
    <row r="643" spans="2:19">
      <c r="B643" s="5" t="s">
        <v>211</v>
      </c>
      <c r="C643" s="5" t="s">
        <v>212</v>
      </c>
      <c r="D643" t="s">
        <v>836</v>
      </c>
      <c r="E643" s="5" t="s">
        <v>6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1.8226138566259742E-5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2.5563477069408909E-5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5.3894390795294558E-5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5.1997360113634893E-5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4.9858341053847133E-5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4.9530780190983841E-5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7.540201609731953E-5</v>
      </c>
      <c r="S643" s="3"/>
    </row>
    <row r="644" spans="2:19">
      <c r="B644" s="5" t="s">
        <v>211</v>
      </c>
      <c r="C644" s="5" t="s">
        <v>212</v>
      </c>
      <c r="D644" s="2" t="s">
        <v>46</v>
      </c>
      <c r="E644" s="9" t="s">
        <v>6</v>
      </c>
      <c r="F644" s="3">
        <f>F645+F646+F651</f>
        <v>13.4774536591725</v>
      </c>
      <c r="G644" s="3">
        <f t="shared" ref="G644" si="721">G645+G646+G651</f>
        <v>20.879498480653485</v>
      </c>
      <c r="H644" s="3">
        <f t="shared" ref="H644" si="722">H645+H646+H651</f>
        <v>22.839745156645648</v>
      </c>
      <c r="I644" s="3">
        <f t="shared" ref="I644" si="723">I645+I646+I651</f>
        <v>23.166690418845331</v>
      </c>
      <c r="J644" s="3">
        <f t="shared" ref="J644" si="724">J645+J646+J651</f>
        <v>23.145775858933273</v>
      </c>
      <c r="K644" s="3">
        <f t="shared" ref="K644" si="725">K645+K646+K651</f>
        <v>22.626348875311496</v>
      </c>
      <c r="L644" s="3">
        <f t="shared" ref="L644:O644" si="726">L645+L646+L651</f>
        <v>28.406457734689116</v>
      </c>
      <c r="M644" s="3">
        <f t="shared" si="726"/>
        <v>35.741607318572001</v>
      </c>
      <c r="N644" s="3">
        <f t="shared" si="726"/>
        <v>36.536247808890288</v>
      </c>
      <c r="O644" s="3">
        <f t="shared" si="726"/>
        <v>36.536321758633726</v>
      </c>
      <c r="P644" s="3">
        <f>P645+P646+P651</f>
        <v>36.536442626336488</v>
      </c>
      <c r="Q644" s="3">
        <f>Q645+Q646+Q651</f>
        <v>36.538190745229215</v>
      </c>
      <c r="S644" s="3"/>
    </row>
    <row r="645" spans="2:19">
      <c r="B645" s="5" t="s">
        <v>211</v>
      </c>
      <c r="C645" s="5" t="s">
        <v>212</v>
      </c>
      <c r="D645" t="s">
        <v>837</v>
      </c>
      <c r="E645" s="5" t="s">
        <v>6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3.7980816467795826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10.220424978558874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12.540325488548564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12.54042667663721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12.540427471428883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12.541494804921067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12.556596168774574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18.811555703877275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18.81155492221286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18.811561463266401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18.811565447188951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18.812272428670884</v>
      </c>
      <c r="S645" s="3"/>
    </row>
    <row r="646" spans="2:19">
      <c r="B646" s="5" t="s">
        <v>211</v>
      </c>
      <c r="C646" s="5" t="s">
        <v>212</v>
      </c>
      <c r="D646" t="s">
        <v>838</v>
      </c>
      <c r="E646" s="5" t="s">
        <v>6</v>
      </c>
      <c r="F646" s="1">
        <f>SUM(F647:F650)</f>
        <v>9.6793720123929177</v>
      </c>
      <c r="G646" s="1">
        <f t="shared" ref="G646" si="727">SUM(G647:G650)</f>
        <v>10.659045744403432</v>
      </c>
      <c r="H646" s="1">
        <f t="shared" ref="H646" si="728">SUM(H647:H650)</f>
        <v>10.299371931087933</v>
      </c>
      <c r="I646" s="1">
        <f t="shared" ref="I646" si="729">SUM(I647:I650)</f>
        <v>10.625563948158531</v>
      </c>
      <c r="J646" s="1">
        <f t="shared" ref="J646" si="730">SUM(J647:J650)</f>
        <v>10.604647169088622</v>
      </c>
      <c r="K646" s="1">
        <f t="shared" ref="K646" si="731">SUM(K647:K650)</f>
        <v>10.084128460463077</v>
      </c>
      <c r="L646" s="1">
        <f t="shared" ref="L646:O646" si="732">SUM(L647:L650)</f>
        <v>15.84912526864886</v>
      </c>
      <c r="M646" s="1">
        <f t="shared" si="732"/>
        <v>16.929278713806291</v>
      </c>
      <c r="N646" s="1">
        <f t="shared" si="732"/>
        <v>17.723923324809004</v>
      </c>
      <c r="O646" s="1">
        <f t="shared" si="732"/>
        <v>17.723990067701497</v>
      </c>
      <c r="P646" s="1">
        <f>SUM(P647:P650)</f>
        <v>17.724104854421647</v>
      </c>
      <c r="Q646" s="1">
        <f>SUM(Q647:Q650)</f>
        <v>17.724497686125641</v>
      </c>
      <c r="S646" s="3"/>
    </row>
    <row r="647" spans="2:19">
      <c r="B647" s="5" t="s">
        <v>211</v>
      </c>
      <c r="C647" s="5" t="s">
        <v>212</v>
      </c>
      <c r="D647" t="s">
        <v>839</v>
      </c>
      <c r="E647" s="5" t="s">
        <v>6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9.6793720123929177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10.659045744403432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10.299371931087933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10.625563948158531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10.604647169088622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10.083751928810416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15.848622716415282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16.927249921094752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17.722035256240272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17.722676315441767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17.722797605836082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17.722585947304669</v>
      </c>
      <c r="S647" s="3"/>
    </row>
    <row r="648" spans="2:19">
      <c r="B648" s="5" t="s">
        <v>211</v>
      </c>
      <c r="C648" s="5" t="s">
        <v>212</v>
      </c>
      <c r="D648" t="s">
        <v>840</v>
      </c>
      <c r="E648" s="5" t="s">
        <v>6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>
      <c r="B649" s="5" t="s">
        <v>211</v>
      </c>
      <c r="C649" s="5" t="s">
        <v>212</v>
      </c>
      <c r="D649" t="s">
        <v>841</v>
      </c>
      <c r="E649" s="5" t="s">
        <v>6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3.0862280610120238E-4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4.0818749283340713E-4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1.3610556521761199E-3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1.2822575366549121E-3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8.619381300593303E-4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8.2385319616964361E-4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1.4161927755473138E-3</v>
      </c>
      <c r="S649" s="3"/>
    </row>
    <row r="650" spans="2:19">
      <c r="B650" s="5" t="s">
        <v>211</v>
      </c>
      <c r="C650" s="5" t="s">
        <v>212</v>
      </c>
      <c r="D650" t="s">
        <v>842</v>
      </c>
      <c r="E650" s="5" t="s">
        <v>6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6.7908846560670605E-5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9.4364740744431471E-5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6.6773705936229812E-4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6.0581103207780606E-4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4.5181412967357253E-4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4.833953893964977E-4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4.9554604542573243E-4</v>
      </c>
      <c r="S650" s="3"/>
    </row>
    <row r="651" spans="2:19">
      <c r="B651" s="5" t="s">
        <v>211</v>
      </c>
      <c r="C651" s="5" t="s">
        <v>212</v>
      </c>
      <c r="D651" t="s">
        <v>843</v>
      </c>
      <c r="E651" s="5" t="s">
        <v>6</v>
      </c>
      <c r="F651" s="1">
        <f>SUM(F652:F653)</f>
        <v>0</v>
      </c>
      <c r="G651" s="1">
        <f t="shared" ref="G651" si="733">SUM(G652:G653)</f>
        <v>2.775769117810579E-5</v>
      </c>
      <c r="H651" s="1">
        <f t="shared" ref="H651" si="734">SUM(H652:H653)</f>
        <v>4.7737009151866291E-5</v>
      </c>
      <c r="I651" s="1">
        <f t="shared" ref="I651" si="735">SUM(I652:I653)</f>
        <v>6.9979404958984016E-4</v>
      </c>
      <c r="J651" s="1">
        <f t="shared" ref="J651" si="736">SUM(J652:J653)</f>
        <v>7.0121841576652427E-4</v>
      </c>
      <c r="K651" s="1">
        <f t="shared" ref="K651" si="737">SUM(K652:K653)</f>
        <v>7.2560992735389983E-4</v>
      </c>
      <c r="L651" s="1">
        <f t="shared" ref="L651:O651" si="738">SUM(L652:L653)</f>
        <v>7.3629726568258261E-4</v>
      </c>
      <c r="M651" s="1">
        <f t="shared" si="738"/>
        <v>7.7290088843855263E-4</v>
      </c>
      <c r="N651" s="1">
        <f t="shared" si="738"/>
        <v>7.6956186842119334E-4</v>
      </c>
      <c r="O651" s="1">
        <f t="shared" si="738"/>
        <v>7.7022766583505426E-4</v>
      </c>
      <c r="P651" s="1">
        <f>SUM(P652:P653)</f>
        <v>7.7232472589343554E-4</v>
      </c>
      <c r="Q651" s="1">
        <f>SUM(Q652:Q653)</f>
        <v>1.4206304326907415E-3</v>
      </c>
      <c r="S651" s="3"/>
    </row>
    <row r="652" spans="2:19">
      <c r="B652" s="5" t="s">
        <v>211</v>
      </c>
      <c r="C652" s="5" t="s">
        <v>212</v>
      </c>
      <c r="D652" t="s">
        <v>844</v>
      </c>
      <c r="E652" s="5" t="s">
        <v>6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2.775769117810579E-5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4.7737009151866291E-5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6.9979404958984016E-4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7.0121841576652427E-4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5.0429618522197491E-4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4.2237885057554609E-4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1.0754446473001489E-4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1.2755674747707971E-4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1.5523316475756312E-4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1.5824054912024841E-4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4.8530168605953649E-4</v>
      </c>
      <c r="S652" s="3"/>
    </row>
    <row r="653" spans="2:19">
      <c r="B653" s="5" t="s">
        <v>211</v>
      </c>
      <c r="C653" s="5" t="s">
        <v>212</v>
      </c>
      <c r="D653" t="s">
        <v>845</v>
      </c>
      <c r="E653" s="5" t="s">
        <v>6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2.2131374213192492E-4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3.1391841510703647E-4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6.6535642370853774E-4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6.4200512094411363E-4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6.1499450107749113E-4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6.1408417677318711E-4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9.3532874663120502E-4</v>
      </c>
      <c r="S653" s="3"/>
    </row>
    <row r="654" spans="2:19">
      <c r="B654" s="5" t="s">
        <v>211</v>
      </c>
      <c r="C654" s="5" t="s">
        <v>212</v>
      </c>
      <c r="D654" s="2" t="s">
        <v>47</v>
      </c>
      <c r="E654" s="9" t="s">
        <v>6</v>
      </c>
      <c r="F654" s="14" t="s">
        <v>725</v>
      </c>
      <c r="G654" s="14" t="s">
        <v>725</v>
      </c>
      <c r="H654" s="14" t="s">
        <v>725</v>
      </c>
      <c r="I654" s="14" t="s">
        <v>725</v>
      </c>
      <c r="J654" s="14" t="s">
        <v>725</v>
      </c>
      <c r="K654" s="14" t="s">
        <v>725</v>
      </c>
      <c r="L654" s="14" t="s">
        <v>725</v>
      </c>
      <c r="M654" s="14" t="s">
        <v>725</v>
      </c>
      <c r="N654" s="14" t="s">
        <v>725</v>
      </c>
      <c r="O654" s="14" t="s">
        <v>725</v>
      </c>
      <c r="P654" s="14" t="s">
        <v>725</v>
      </c>
      <c r="Q654" s="14" t="s">
        <v>725</v>
      </c>
      <c r="S654" s="3"/>
    </row>
    <row r="655" spans="2:19">
      <c r="B655" s="5" t="s">
        <v>211</v>
      </c>
      <c r="C655" s="5" t="s">
        <v>212</v>
      </c>
      <c r="D655" t="s">
        <v>846</v>
      </c>
      <c r="E655" s="5" t="s">
        <v>6</v>
      </c>
      <c r="F655" s="4">
        <f t="shared" ref="F655:K655" si="739">IFERROR(SUM(F635,F625,F615)/F645,"-")</f>
        <v>0.34965034965034991</v>
      </c>
      <c r="G655" s="4">
        <f t="shared" si="739"/>
        <v>0.34965034965035013</v>
      </c>
      <c r="H655" s="4">
        <f t="shared" si="739"/>
        <v>0.34965034965034991</v>
      </c>
      <c r="I655" s="4">
        <f t="shared" si="739"/>
        <v>0.34965034965035008</v>
      </c>
      <c r="J655" s="4">
        <f t="shared" si="739"/>
        <v>0.3496503496503503</v>
      </c>
      <c r="K655" s="4">
        <f t="shared" si="739"/>
        <v>0.34965034965035013</v>
      </c>
      <c r="L655" s="4">
        <f t="shared" ref="L655:O655" si="740">IFERROR(SUM(L635,L625,L615)/L645,"-")</f>
        <v>0.34965034965034986</v>
      </c>
      <c r="M655" s="4">
        <f t="shared" si="740"/>
        <v>0.34965034965034986</v>
      </c>
      <c r="N655" s="4">
        <f t="shared" si="740"/>
        <v>0.34965034965035025</v>
      </c>
      <c r="O655" s="4">
        <f t="shared" si="740"/>
        <v>0.34965034965035002</v>
      </c>
      <c r="P655" s="4">
        <f>IFERROR(SUM(P635,P625,P615)/P645,"-")</f>
        <v>0.34965034965035036</v>
      </c>
      <c r="Q655" s="4">
        <f>IFERROR(SUM(Q635,Q625,Q615)/Q645,"-")</f>
        <v>0.3496503496503503</v>
      </c>
      <c r="S655" s="3"/>
    </row>
    <row r="656" spans="2:19">
      <c r="B656" s="5" t="s">
        <v>211</v>
      </c>
      <c r="C656" s="5" t="s">
        <v>212</v>
      </c>
      <c r="D656" t="s">
        <v>847</v>
      </c>
      <c r="E656" s="5" t="s">
        <v>6</v>
      </c>
      <c r="F656" s="4">
        <f t="shared" ref="F656:K659" si="741">IFERROR(SUM(F637,F627,F617)/F647,"-")</f>
        <v>0.59322033898305093</v>
      </c>
      <c r="G656" s="4">
        <f t="shared" si="741"/>
        <v>0.59322033898305071</v>
      </c>
      <c r="H656" s="4">
        <f t="shared" si="741"/>
        <v>0.59322033898305104</v>
      </c>
      <c r="I656" s="4">
        <f t="shared" si="741"/>
        <v>0.59322033898305215</v>
      </c>
      <c r="J656" s="4">
        <f t="shared" si="741"/>
        <v>0.59322033898305104</v>
      </c>
      <c r="K656" s="4">
        <f t="shared" si="741"/>
        <v>0.59322033898305071</v>
      </c>
      <c r="L656" s="4">
        <f t="shared" ref="L656:O656" si="742">IFERROR(SUM(L637,L627,L617)/L647,"-")</f>
        <v>0.59322033898305082</v>
      </c>
      <c r="M656" s="4">
        <f t="shared" si="742"/>
        <v>0.5932203389830516</v>
      </c>
      <c r="N656" s="4">
        <f t="shared" si="742"/>
        <v>0.59322033898305071</v>
      </c>
      <c r="O656" s="4">
        <f t="shared" si="742"/>
        <v>0.59322033898305182</v>
      </c>
      <c r="P656" s="4">
        <f t="shared" ref="P656:Q659" si="743">IFERROR(SUM(P637,P627,P617)/P647,"-")</f>
        <v>0.59322033898305115</v>
      </c>
      <c r="Q656" s="4">
        <f t="shared" si="743"/>
        <v>0.59322033898305104</v>
      </c>
      <c r="S656" s="3"/>
    </row>
    <row r="657" spans="2:19">
      <c r="B657" s="5" t="s">
        <v>211</v>
      </c>
      <c r="C657" s="5" t="s">
        <v>212</v>
      </c>
      <c r="D657" t="s">
        <v>848</v>
      </c>
      <c r="E657" s="5" t="s">
        <v>6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>
      <c r="B658" s="5" t="s">
        <v>211</v>
      </c>
      <c r="C658" s="5" t="s">
        <v>212</v>
      </c>
      <c r="D658" t="s">
        <v>849</v>
      </c>
      <c r="E658" s="5" t="s">
        <v>6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0.69999999999999973</v>
      </c>
      <c r="L658" s="4">
        <f t="shared" ref="L658:O658" si="745">IFERROR(SUM(L639,L629,L619)/L649,"-")</f>
        <v>0.69999999999999929</v>
      </c>
      <c r="M658" s="4">
        <f t="shared" si="745"/>
        <v>0.70000000000000084</v>
      </c>
      <c r="N658" s="4">
        <f t="shared" si="745"/>
        <v>0.70000000000000073</v>
      </c>
      <c r="O658" s="4">
        <f t="shared" si="745"/>
        <v>0.7</v>
      </c>
      <c r="P658" s="4">
        <f t="shared" si="743"/>
        <v>0.69999999999999973</v>
      </c>
      <c r="Q658" s="4">
        <f t="shared" si="743"/>
        <v>0.7</v>
      </c>
      <c r="S658" s="3"/>
    </row>
    <row r="659" spans="2:19">
      <c r="B659" s="5" t="s">
        <v>211</v>
      </c>
      <c r="C659" s="5" t="s">
        <v>212</v>
      </c>
      <c r="D659" t="s">
        <v>850</v>
      </c>
      <c r="E659" s="5" t="s">
        <v>6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0.63000000000000089</v>
      </c>
      <c r="L659" s="4">
        <f t="shared" ref="L659:O659" si="746">IFERROR(SUM(L640,L630,L620)/L650,"-")</f>
        <v>0.63000000000000012</v>
      </c>
      <c r="M659" s="4">
        <f t="shared" si="746"/>
        <v>0.62999999999999989</v>
      </c>
      <c r="N659" s="4">
        <f t="shared" si="746"/>
        <v>0.63000000000000012</v>
      </c>
      <c r="O659" s="4">
        <f t="shared" si="746"/>
        <v>0.62999999999999989</v>
      </c>
      <c r="P659" s="4">
        <f t="shared" si="743"/>
        <v>0.63</v>
      </c>
      <c r="Q659" s="4">
        <f t="shared" si="743"/>
        <v>0.62999999999999956</v>
      </c>
      <c r="S659" s="3"/>
    </row>
    <row r="660" spans="2:19">
      <c r="B660" s="5" t="s">
        <v>211</v>
      </c>
      <c r="C660" s="5" t="s">
        <v>212</v>
      </c>
      <c r="D660" t="s">
        <v>851</v>
      </c>
      <c r="E660" s="5" t="s">
        <v>6</v>
      </c>
      <c r="F660" s="4" t="str">
        <f t="shared" ref="F660:K661" si="747">IFERROR(SUM(F642,F632,F622)/F652,"-")</f>
        <v>-</v>
      </c>
      <c r="G660" s="4">
        <f t="shared" si="747"/>
        <v>0.74948636317314832</v>
      </c>
      <c r="H660" s="4">
        <f t="shared" si="747"/>
        <v>0.82962962962962872</v>
      </c>
      <c r="I660" s="4">
        <f t="shared" si="747"/>
        <v>0.8592592592592585</v>
      </c>
      <c r="J660" s="4">
        <f t="shared" si="747"/>
        <v>0.85925925925925861</v>
      </c>
      <c r="K660" s="4">
        <f t="shared" si="747"/>
        <v>0.85925925925925872</v>
      </c>
      <c r="L660" s="4">
        <f t="shared" ref="L660:O660" si="748">IFERROR(SUM(L642,L632,L622)/L652,"-")</f>
        <v>0.8592379940379079</v>
      </c>
      <c r="M660" s="4">
        <f t="shared" si="748"/>
        <v>0.84382049386403013</v>
      </c>
      <c r="N660" s="4">
        <f t="shared" si="748"/>
        <v>0.84604023229802605</v>
      </c>
      <c r="O660" s="4">
        <f t="shared" si="748"/>
        <v>0.85925925925925983</v>
      </c>
      <c r="P660" s="4">
        <f>IFERROR(SUM(P642,P632,P622)/P652,"-")</f>
        <v>0.85925925925925972</v>
      </c>
      <c r="Q660" s="4">
        <f>IFERROR(SUM(Q642,Q632,Q622)/Q652,"-")</f>
        <v>0.85925925925925917</v>
      </c>
      <c r="S660" s="3"/>
    </row>
    <row r="661" spans="2:19">
      <c r="B661" s="5" t="s">
        <v>211</v>
      </c>
      <c r="C661" s="5" t="s">
        <v>212</v>
      </c>
      <c r="D661" t="s">
        <v>852</v>
      </c>
      <c r="E661" s="5" t="s">
        <v>6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0.77945306906829892</v>
      </c>
      <c r="L661" s="4">
        <f t="shared" ref="L661:O661" si="749">IFERROR(SUM(L643,L633,L623)/L653,"-")</f>
        <v>0.77704465614276619</v>
      </c>
      <c r="M661" s="4">
        <f t="shared" si="749"/>
        <v>0.77718536385358983</v>
      </c>
      <c r="N661" s="4">
        <f t="shared" si="749"/>
        <v>0.77709132929000713</v>
      </c>
      <c r="O661" s="4">
        <f t="shared" si="749"/>
        <v>0.77738927082104781</v>
      </c>
      <c r="P661" s="4">
        <f>IFERROR(SUM(P643,P633,P623)/P653,"-")</f>
        <v>0.77474195506982479</v>
      </c>
      <c r="Q661" s="4">
        <f>IFERROR(SUM(Q643,Q633,Q623)/Q653,"-")</f>
        <v>0.77474195506982391</v>
      </c>
      <c r="S661" s="3"/>
    </row>
    <row r="662" spans="2:19">
      <c r="B662" s="9" t="s">
        <v>211</v>
      </c>
      <c r="C662" s="9" t="s">
        <v>212</v>
      </c>
      <c r="D662" s="2" t="s">
        <v>49</v>
      </c>
      <c r="E662" s="9" t="s">
        <v>6</v>
      </c>
      <c r="F662" s="3">
        <f>SUM(F663,F667,F676)</f>
        <v>3.3716583865223818E-3</v>
      </c>
      <c r="G662" s="3">
        <f t="shared" ref="G662:K662" si="750">SUM(G663,G667,G676)</f>
        <v>4.7806701791658418E-3</v>
      </c>
      <c r="H662" s="3">
        <f t="shared" si="750"/>
        <v>4.7869461042294864E-3</v>
      </c>
      <c r="I662" s="3">
        <f t="shared" si="750"/>
        <v>3.3386933225231702E-2</v>
      </c>
      <c r="J662" s="3">
        <f t="shared" si="750"/>
        <v>11.596822176549814</v>
      </c>
      <c r="K662" s="3">
        <f t="shared" si="750"/>
        <v>11.596823436853146</v>
      </c>
      <c r="L662" s="3">
        <f t="shared" ref="L662:O662" si="751">SUM(L663,L667,L676)</f>
        <v>11.596825769762086</v>
      </c>
      <c r="M662" s="3">
        <f t="shared" si="751"/>
        <v>18.526253856420134</v>
      </c>
      <c r="N662" s="3">
        <f t="shared" si="751"/>
        <v>22.569596674852345</v>
      </c>
      <c r="O662" s="3">
        <f t="shared" si="751"/>
        <v>27.121894776032086</v>
      </c>
      <c r="P662" s="3">
        <f>SUM(P663,P667,P676)</f>
        <v>27.122503296706306</v>
      </c>
      <c r="Q662" s="3">
        <f>SUM(Q663,Q667,Q676)</f>
        <v>27.122812400568037</v>
      </c>
      <c r="S662" s="3"/>
    </row>
    <row r="663" spans="2:19">
      <c r="B663" t="str">
        <f>B662</f>
        <v>SPS1</v>
      </c>
      <c r="C663" t="str">
        <f>C662</f>
        <v>CH</v>
      </c>
      <c r="D663" t="s">
        <v>853</v>
      </c>
      <c r="E663" s="5" t="s">
        <v>6</v>
      </c>
      <c r="F663" s="1">
        <f>[1]Other_transformation!B$28</f>
        <v>3.3716583865223818E-3</v>
      </c>
      <c r="G663" s="1">
        <f>[1]Other_transformation!C$28</f>
        <v>4.7806701791658418E-3</v>
      </c>
      <c r="H663" s="1">
        <f>[1]Other_transformation!D$28</f>
        <v>4.7869461042294864E-3</v>
      </c>
      <c r="I663" s="1">
        <f>[1]Other_transformation!E$28</f>
        <v>3.3386933225231702E-2</v>
      </c>
      <c r="J663" s="1">
        <f>[1]Other_transformation!F$28</f>
        <v>11.596822176549814</v>
      </c>
      <c r="K663" s="1">
        <f>[1]Other_transformation!G$28</f>
        <v>11.596823436853146</v>
      </c>
      <c r="L663" s="1">
        <f>[1]Other_transformation!H$28</f>
        <v>11.596825769762086</v>
      </c>
      <c r="M663" s="1">
        <f>[1]Other_transformation!I$28</f>
        <v>13.646377453981907</v>
      </c>
      <c r="N663" s="1">
        <f>[1]Other_transformation!J$28</f>
        <v>17.689712349220667</v>
      </c>
      <c r="O663" s="1">
        <f>[1]Other_transformation!K$28</f>
        <v>21.688358402989341</v>
      </c>
      <c r="P663" s="1">
        <f>[1]Other_transformation!L$28</f>
        <v>21.688928627718592</v>
      </c>
      <c r="Q663" s="1">
        <f>[1]Other_transformation!M$28</f>
        <v>21.689009907556052</v>
      </c>
      <c r="S663" s="3"/>
    </row>
    <row r="664" spans="2:19">
      <c r="B664" t="str">
        <f t="shared" ref="B664:B675" si="752">B663</f>
        <v>SPS1</v>
      </c>
      <c r="C664" t="str">
        <f t="shared" ref="C664:C675" si="753">C663</f>
        <v>CH</v>
      </c>
      <c r="D664" t="s">
        <v>854</v>
      </c>
      <c r="E664" s="5" t="s">
        <v>6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3.3716583865223818E-3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4.7806701791658418E-3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4.7869461042294864E-3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3.3386150485801673E-2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11.596682435027233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11.593191085405344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11.592407142405181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13.64432357648881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17.684110783919021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21.68363465442005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21.685311391091375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21.681844055576963</v>
      </c>
      <c r="S664" s="3"/>
    </row>
    <row r="665" spans="2:19">
      <c r="B665" t="str">
        <f t="shared" ref="B665" si="754">B664</f>
        <v>SPS1</v>
      </c>
      <c r="C665" t="str">
        <f t="shared" ref="C665" si="755">C664</f>
        <v>CH</v>
      </c>
      <c r="D665" t="s">
        <v>855</v>
      </c>
      <c r="E665" s="5" t="s">
        <v>6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7.8273943002821533E-7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1.3974152258189061E-4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4.6818914498433306E-4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5.8228417725954902E-4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6.0053845655455476E-4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6.0030503886233119E-4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6.0173976483214782E-4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4.3053065112027801E-4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4.5768946310856127E-4</v>
      </c>
      <c r="S665" s="3"/>
    </row>
    <row r="666" spans="2:19">
      <c r="B666" t="str">
        <f>B664</f>
        <v>SPS1</v>
      </c>
      <c r="C666" t="str">
        <f>C664</f>
        <v>CH</v>
      </c>
      <c r="D666" t="s">
        <v>856</v>
      </c>
      <c r="E666" s="5" t="s">
        <v>6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3.1641623028172473E-3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3.8363431796459716E-3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1.4533390365416108E-3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5.0012602627826424E-3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4.1220088044565733E-3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3.186705976098205E-3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6.7081625159815111E-3</v>
      </c>
      <c r="S666" s="3"/>
    </row>
    <row r="667" spans="2:19">
      <c r="B667" t="str">
        <f t="shared" si="752"/>
        <v>SPS1</v>
      </c>
      <c r="C667" t="str">
        <f t="shared" si="753"/>
        <v>CH</v>
      </c>
      <c r="D667" t="s">
        <v>857</v>
      </c>
      <c r="E667" s="5" t="s">
        <v>6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8.6349836545458389E-5</v>
      </c>
      <c r="N667" s="1">
        <f>SUM([1]Other_transformation!J$29:J$30)</f>
        <v>8.6439827826093472E-5</v>
      </c>
      <c r="O667" s="1">
        <f>SUM([1]Other_transformation!K$29:K$30)</f>
        <v>1.1341250477427285E-4</v>
      </c>
      <c r="P667" s="1">
        <f>SUM([1]Other_transformation!L$29:L$30)</f>
        <v>1.1836491958293891E-4</v>
      </c>
      <c r="Q667" s="1">
        <f>SUM([1]Other_transformation!M$29:M$30)</f>
        <v>2.0403042539294917E-4</v>
      </c>
      <c r="S667" s="3"/>
    </row>
    <row r="668" spans="2:19">
      <c r="B668" t="str">
        <f t="shared" si="752"/>
        <v>SPS1</v>
      </c>
      <c r="C668" t="str">
        <f t="shared" si="753"/>
        <v>CH</v>
      </c>
      <c r="D668" t="s">
        <v>858</v>
      </c>
      <c r="E668" s="5" t="s">
        <v>6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3.1905621948586728E-5</v>
      </c>
      <c r="N668" s="1">
        <f>[1]Other_transformation!J$29</f>
        <v>3.154555411212463E-5</v>
      </c>
      <c r="O668" s="1">
        <f>[1]Other_transformation!K$29</f>
        <v>4.8323785131514535E-5</v>
      </c>
      <c r="P668" s="1">
        <f>[1]Other_transformation!L$29</f>
        <v>4.1767422379229366E-5</v>
      </c>
      <c r="Q668" s="1">
        <f>[1]Other_transformation!M$29</f>
        <v>9.4939478347726264E-5</v>
      </c>
      <c r="S668" s="3"/>
    </row>
    <row r="669" spans="2:19">
      <c r="B669" t="str">
        <f t="shared" si="752"/>
        <v>SPS1</v>
      </c>
      <c r="C669" t="str">
        <f t="shared" si="753"/>
        <v>CH</v>
      </c>
      <c r="D669" t="s">
        <v>859</v>
      </c>
      <c r="E669" s="5" t="s">
        <v>6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5.4444214596871661E-5</v>
      </c>
      <c r="N669" s="1">
        <f>[1]Other_transformation!J$30</f>
        <v>5.4894273713968842E-5</v>
      </c>
      <c r="O669" s="1">
        <f>[1]Other_transformation!K$30</f>
        <v>6.5088719642758319E-5</v>
      </c>
      <c r="P669" s="1">
        <f>[1]Other_transformation!L$30</f>
        <v>7.6597497203709545E-5</v>
      </c>
      <c r="Q669" s="1">
        <f>[1]Other_transformation!M$30</f>
        <v>1.0909094704522291E-4</v>
      </c>
      <c r="S669" s="3"/>
    </row>
    <row r="670" spans="2:19">
      <c r="B670" t="str">
        <f t="shared" si="752"/>
        <v>SPS1</v>
      </c>
      <c r="C670" t="str">
        <f t="shared" si="753"/>
        <v>CH</v>
      </c>
      <c r="D670" t="s">
        <v>860</v>
      </c>
      <c r="E670" s="5" t="s">
        <v>6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>
      <c r="B671" t="str">
        <f t="shared" si="752"/>
        <v>SPS1</v>
      </c>
      <c r="C671" t="str">
        <f t="shared" si="753"/>
        <v>CH</v>
      </c>
      <c r="D671" t="s">
        <v>861</v>
      </c>
      <c r="E671" s="5" t="s">
        <v>6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>
      <c r="B672" t="str">
        <f t="shared" si="752"/>
        <v>SPS1</v>
      </c>
      <c r="C672" t="str">
        <f t="shared" si="753"/>
        <v>CH</v>
      </c>
      <c r="D672" t="s">
        <v>862</v>
      </c>
      <c r="E672" s="5" t="s">
        <v>6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>
      <c r="B673" t="str">
        <f t="shared" si="752"/>
        <v>SPS1</v>
      </c>
      <c r="C673" t="str">
        <f t="shared" si="753"/>
        <v>CH</v>
      </c>
      <c r="D673" t="s">
        <v>863</v>
      </c>
      <c r="E673" s="5" t="s">
        <v>6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8.6349836545458389E-5</v>
      </c>
      <c r="N673" s="1">
        <f t="shared" si="764"/>
        <v>8.6439827826093472E-5</v>
      </c>
      <c r="O673" s="1">
        <f t="shared" si="764"/>
        <v>1.1341250477427285E-4</v>
      </c>
      <c r="P673" s="1">
        <f>SUM(P674:P675)</f>
        <v>1.1836491958293891E-4</v>
      </c>
      <c r="Q673" s="1">
        <f>SUM(Q674:Q675)</f>
        <v>2.0403042539294917E-4</v>
      </c>
      <c r="S673" s="3"/>
    </row>
    <row r="674" spans="2:19">
      <c r="B674" t="str">
        <f t="shared" si="752"/>
        <v>SPS1</v>
      </c>
      <c r="C674" t="str">
        <f t="shared" si="753"/>
        <v>CH</v>
      </c>
      <c r="D674" t="s">
        <v>864</v>
      </c>
      <c r="E674" s="5" t="s">
        <v>6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3.1905621948586728E-5</v>
      </c>
      <c r="N674" s="1">
        <f>IFERROR([1]Energy_Balances!J$157/([1]Energy_Balances!J$157+[1]Energy_Balances!J$72),0)*N668</f>
        <v>3.154555411212463E-5</v>
      </c>
      <c r="O674" s="1">
        <f>IFERROR([1]Energy_Balances!K$157/([1]Energy_Balances!K$157+[1]Energy_Balances!K$72),0)*O668</f>
        <v>4.8323785131514535E-5</v>
      </c>
      <c r="P674" s="1">
        <f>IFERROR([1]Energy_Balances!L$157/([1]Energy_Balances!L$157+[1]Energy_Balances!L$72),0)*P668</f>
        <v>4.1767422379229366E-5</v>
      </c>
      <c r="Q674" s="1">
        <f>IFERROR([1]Energy_Balances!M$157/([1]Energy_Balances!M$157+[1]Energy_Balances!M$72),0)*Q668</f>
        <v>9.4939478347726264E-5</v>
      </c>
      <c r="S674" s="3"/>
    </row>
    <row r="675" spans="2:19">
      <c r="B675" t="str">
        <f t="shared" si="752"/>
        <v>SPS1</v>
      </c>
      <c r="C675" t="str">
        <f t="shared" si="753"/>
        <v>CH</v>
      </c>
      <c r="D675" t="s">
        <v>865</v>
      </c>
      <c r="E675" s="5" t="s">
        <v>6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5.4444214596871661E-5</v>
      </c>
      <c r="N675" s="1">
        <f>IFERROR([1]Energy_Balances!J$157/([1]Energy_Balances!J$157+[1]Energy_Balances!J$72),0)*N669</f>
        <v>5.4894273713968842E-5</v>
      </c>
      <c r="O675" s="1">
        <f>IFERROR([1]Energy_Balances!K$157/([1]Energy_Balances!K$157+[1]Energy_Balances!K$72),0)*O669</f>
        <v>6.5088719642758319E-5</v>
      </c>
      <c r="P675" s="1">
        <f>IFERROR([1]Energy_Balances!L$157/([1]Energy_Balances!L$157+[1]Energy_Balances!L$72),0)*P669</f>
        <v>7.6597497203709545E-5</v>
      </c>
      <c r="Q675" s="1">
        <f>IFERROR([1]Energy_Balances!M$157/([1]Energy_Balances!M$157+[1]Energy_Balances!M$72),0)*Q669</f>
        <v>1.0909094704522291E-4</v>
      </c>
      <c r="S675" s="3"/>
    </row>
    <row r="676" spans="2:19">
      <c r="B676" t="str">
        <f t="shared" ref="B676:B678" si="765">B675</f>
        <v>SPS1</v>
      </c>
      <c r="C676" t="str">
        <f t="shared" ref="C676:C678" si="766">C675</f>
        <v>CH</v>
      </c>
      <c r="D676" t="s">
        <v>866</v>
      </c>
      <c r="E676" s="5" t="s">
        <v>6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4.8797900526016829</v>
      </c>
      <c r="N676" s="1">
        <f t="shared" si="768"/>
        <v>4.8797978858038542</v>
      </c>
      <c r="O676" s="1">
        <f t="shared" si="768"/>
        <v>5.4334229605379711</v>
      </c>
      <c r="P676" s="1">
        <f>SUM(P677:P678)</f>
        <v>5.4334563040681321</v>
      </c>
      <c r="Q676" s="1">
        <f>SUM(Q677:Q678)</f>
        <v>5.4335984625865894</v>
      </c>
      <c r="S676" s="3"/>
    </row>
    <row r="677" spans="2:19">
      <c r="B677" t="str">
        <f t="shared" si="765"/>
        <v>SPS1</v>
      </c>
      <c r="C677" t="str">
        <f t="shared" si="766"/>
        <v>CH</v>
      </c>
      <c r="D677" t="s">
        <v>867</v>
      </c>
      <c r="E677" s="5" t="s">
        <v>6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2.7273207031441871E-5</v>
      </c>
      <c r="N677" s="1">
        <f>[1]Other_transformation!J31</f>
        <v>2.8477636618617908E-5</v>
      </c>
      <c r="O677" s="1">
        <f>[1]Other_transformation!K31</f>
        <v>5.8327181189810062E-5</v>
      </c>
      <c r="P677" s="1">
        <f>[1]Other_transformation!L31</f>
        <v>3.4466754115669573E-5</v>
      </c>
      <c r="Q677" s="1">
        <f>[1]Other_transformation!M31</f>
        <v>1.8616936735238454E-4</v>
      </c>
      <c r="S677" s="3"/>
    </row>
    <row r="678" spans="2:19">
      <c r="B678" t="str">
        <f t="shared" si="765"/>
        <v>SPS1</v>
      </c>
      <c r="C678" t="str">
        <f t="shared" si="766"/>
        <v>CH</v>
      </c>
      <c r="D678" t="s">
        <v>868</v>
      </c>
      <c r="E678" s="5" t="s">
        <v>6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4.8797627793946514</v>
      </c>
      <c r="N678" s="1">
        <f>[1]Other_transformation!J32</f>
        <v>4.8797694081672356</v>
      </c>
      <c r="O678" s="1">
        <f>[1]Other_transformation!K32</f>
        <v>5.4333646333567813</v>
      </c>
      <c r="P678" s="1">
        <f>[1]Other_transformation!L32</f>
        <v>5.4334218373140164</v>
      </c>
      <c r="Q678" s="1">
        <f>[1]Other_transformation!M32</f>
        <v>5.433412293219237</v>
      </c>
      <c r="S678" s="3"/>
    </row>
    <row r="679" spans="2:19">
      <c r="B679" s="9" t="s">
        <v>211</v>
      </c>
      <c r="C679" s="9" t="s">
        <v>212</v>
      </c>
      <c r="D679" s="2" t="s">
        <v>50</v>
      </c>
      <c r="E679" s="9" t="s">
        <v>6</v>
      </c>
      <c r="F679" s="3">
        <f>SUM(F680,F684,F686,F695)</f>
        <v>4.9221290314195362E-3</v>
      </c>
      <c r="G679" s="3">
        <f t="shared" ref="G679:K679" si="769">SUM(G680,G684,G686,G695)</f>
        <v>6.8885737451957422E-3</v>
      </c>
      <c r="H679" s="3">
        <f t="shared" si="769"/>
        <v>6.7660015607483893E-3</v>
      </c>
      <c r="I679" s="3">
        <f t="shared" si="769"/>
        <v>4.5735524966070813E-2</v>
      </c>
      <c r="J679" s="3">
        <f t="shared" si="769"/>
        <v>15.411059370830312</v>
      </c>
      <c r="K679" s="3">
        <f t="shared" si="769"/>
        <v>14.963197322422641</v>
      </c>
      <c r="L679" s="3">
        <f t="shared" ref="L679:O679" si="770">SUM(L680,L684,L686,L695)</f>
        <v>14.540999954480911</v>
      </c>
      <c r="M679" s="3">
        <f t="shared" si="770"/>
        <v>25.055316624331123</v>
      </c>
      <c r="N679" s="3">
        <f t="shared" si="770"/>
        <v>29.985841854317066</v>
      </c>
      <c r="O679" s="3">
        <f t="shared" si="770"/>
        <v>35.816895919284335</v>
      </c>
      <c r="P679" s="3">
        <f>SUM(P680,P684,P686,P695)</f>
        <v>35.81775961586483</v>
      </c>
      <c r="Q679" s="3">
        <f>SUM(Q680,Q684,Q686,Q695)</f>
        <v>35.817830445452302</v>
      </c>
      <c r="S679" s="3"/>
    </row>
    <row r="680" spans="2:19">
      <c r="B680" t="str">
        <f>B679</f>
        <v>SPS1</v>
      </c>
      <c r="C680" t="str">
        <f>C679</f>
        <v>CH</v>
      </c>
      <c r="D680" t="s">
        <v>869</v>
      </c>
      <c r="E680" s="5" t="s">
        <v>6</v>
      </c>
      <c r="F680" s="1">
        <f>SUM(F681:F683)</f>
        <v>4.9221290314195362E-3</v>
      </c>
      <c r="G680" s="1">
        <f t="shared" ref="G680:K680" si="771">SUM(G681:G683)</f>
        <v>6.8885737451957422E-3</v>
      </c>
      <c r="H680" s="1">
        <f t="shared" si="771"/>
        <v>6.7660015607483893E-3</v>
      </c>
      <c r="I680" s="1">
        <f t="shared" si="771"/>
        <v>4.5735524966070813E-2</v>
      </c>
      <c r="J680" s="1">
        <f t="shared" si="771"/>
        <v>15.411059370830312</v>
      </c>
      <c r="K680" s="1">
        <f t="shared" si="771"/>
        <v>14.9627245165613</v>
      </c>
      <c r="L680" s="1">
        <f t="shared" ref="L680:O680" si="772">SUM(L681:L683)</f>
        <v>14.540500200963256</v>
      </c>
      <c r="M680" s="1">
        <f t="shared" si="772"/>
        <v>16.641604698725988</v>
      </c>
      <c r="N680" s="1">
        <f t="shared" si="772"/>
        <v>21.571722100455325</v>
      </c>
      <c r="O680" s="1">
        <f t="shared" si="772"/>
        <v>26.44831273342016</v>
      </c>
      <c r="P680" s="1">
        <f>SUM(P681:P683)</f>
        <v>26.449213439808453</v>
      </c>
      <c r="Q680" s="1">
        <f>SUM(Q681:Q683)</f>
        <v>26.448539558906315</v>
      </c>
      <c r="S680" s="3"/>
    </row>
    <row r="681" spans="2:19">
      <c r="B681" t="str">
        <f t="shared" ref="B681:B697" si="773">B680</f>
        <v>SPS1</v>
      </c>
      <c r="C681" t="str">
        <f t="shared" ref="C681:C697" si="774">C680</f>
        <v>CH</v>
      </c>
      <c r="D681" t="s">
        <v>870</v>
      </c>
      <c r="E681" s="5" t="s">
        <v>6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4.9221290314195362E-3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6.8885737451957422E-3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6.7660015607483893E-3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4.5734452720276257E-2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15.41087366781027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14.958956239232698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14.535933720884225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16.639418995718039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21.565988760876856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26.443456895634199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26.44550169645294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26.441273238508494</v>
      </c>
      <c r="S681" s="3"/>
    </row>
    <row r="682" spans="2:19">
      <c r="B682" t="str">
        <f t="shared" ref="B682" si="775">B681</f>
        <v>SPS1</v>
      </c>
      <c r="C682" t="str">
        <f t="shared" ref="C682" si="776">C681</f>
        <v>CH</v>
      </c>
      <c r="D682" t="s">
        <v>871</v>
      </c>
      <c r="E682" s="5" t="s">
        <v>6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1.0722457945591993E-6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1.8570302004237957E-4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6.041150257862359E-4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7.3013689938501442E-4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7.3236397140799341E-4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7.320793156857698E-4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7.3382898150261893E-4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5.2503737941497308E-4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5.581578818397091E-4</v>
      </c>
      <c r="S682" s="3"/>
    </row>
    <row r="683" spans="2:19">
      <c r="B683" t="str">
        <f>B681</f>
        <v>SPS1</v>
      </c>
      <c r="C683" t="str">
        <f>C681</f>
        <v>CH</v>
      </c>
      <c r="D683" t="s">
        <v>872</v>
      </c>
      <c r="E683" s="5" t="s">
        <v>6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3.1641623028172473E-3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3.8363431796459716E-3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1.4533390365416108E-3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5.0012602627826424E-3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4.1220088044565733E-3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3.186705976098205E-3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6.7081625159815111E-3</v>
      </c>
      <c r="S683" s="3"/>
    </row>
    <row r="684" spans="2:19">
      <c r="B684" t="str">
        <f t="shared" ref="B684:B685" si="777">B683</f>
        <v>SPS1</v>
      </c>
      <c r="C684" t="str">
        <f t="shared" ref="C684:C685" si="778">C683</f>
        <v>CH</v>
      </c>
      <c r="D684" t="s">
        <v>873</v>
      </c>
      <c r="E684" s="5" t="s">
        <v>6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4.7280586134050941E-4</v>
      </c>
      <c r="L684" s="1">
        <f t="shared" si="779"/>
        <v>4.9975351765503171E-4</v>
      </c>
      <c r="M684" s="1">
        <f t="shared" si="779"/>
        <v>1.6148211517129E-4</v>
      </c>
      <c r="N684" s="1">
        <f t="shared" si="779"/>
        <v>5.5569558475362544E-4</v>
      </c>
      <c r="O684" s="1">
        <f t="shared" si="779"/>
        <v>4.5800097827295257E-4</v>
      </c>
      <c r="P684" s="1">
        <f>P685</f>
        <v>3.5407844178868899E-4</v>
      </c>
      <c r="Q684" s="1">
        <f>Q685</f>
        <v>7.4535139066461145E-4</v>
      </c>
      <c r="S684" s="3"/>
    </row>
    <row r="685" spans="2:19">
      <c r="B685" t="str">
        <f t="shared" si="777"/>
        <v>SPS1</v>
      </c>
      <c r="C685" t="str">
        <f t="shared" si="778"/>
        <v>CH</v>
      </c>
      <c r="D685" t="s">
        <v>874</v>
      </c>
      <c r="E685" s="5" t="s">
        <v>6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4.7280586134050941E-4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4.9975351765503171E-4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1.6148211517129E-4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5.5569558475362544E-4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4.5800097827295257E-4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3.5407844178868899E-4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7.4535139066461145E-4</v>
      </c>
      <c r="S685" s="3"/>
    </row>
    <row r="686" spans="2:19">
      <c r="B686" t="str">
        <f>B683</f>
        <v>SPS1</v>
      </c>
      <c r="C686" t="str">
        <f>C683</f>
        <v>CH</v>
      </c>
      <c r="D686" t="s">
        <v>875</v>
      </c>
      <c r="E686" s="5" t="s">
        <v>6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1.2088574034734424E-4</v>
      </c>
      <c r="N686" s="1">
        <f t="shared" si="781"/>
        <v>1.21064226468311E-4</v>
      </c>
      <c r="O686" s="1">
        <f t="shared" si="781"/>
        <v>1.5791540554775237E-4</v>
      </c>
      <c r="P686" s="1">
        <f>SUM(P687:P688)</f>
        <v>1.6596800022213487E-4</v>
      </c>
      <c r="Q686" s="1">
        <f>SUM(Q687:Q688)</f>
        <v>2.8302318805167913E-4</v>
      </c>
      <c r="S686" s="3"/>
    </row>
    <row r="687" spans="2:19">
      <c r="B687" t="str">
        <f t="shared" si="773"/>
        <v>SPS1</v>
      </c>
      <c r="C687" t="str">
        <f t="shared" si="774"/>
        <v>CH</v>
      </c>
      <c r="D687" t="s">
        <v>876</v>
      </c>
      <c r="E687" s="5" t="s">
        <v>6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4.1981081511298345E-5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4.1507308042269197E-5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6.3583927804624393E-5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5.4957134709512333E-5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1.2492036624700819E-4</v>
      </c>
      <c r="S687" s="3"/>
    </row>
    <row r="688" spans="2:19">
      <c r="B688" t="str">
        <f t="shared" si="773"/>
        <v>SPS1</v>
      </c>
      <c r="C688" t="str">
        <f t="shared" si="774"/>
        <v>CH</v>
      </c>
      <c r="D688" t="s">
        <v>877</v>
      </c>
      <c r="E688" s="5" t="s">
        <v>6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7.8904658836045902E-5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7.9556918426041811E-5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9.4331477743127978E-5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1.1101086551262253E-4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1.5810282180467097E-4</v>
      </c>
      <c r="S688" s="3"/>
    </row>
    <row r="689" spans="2:19">
      <c r="B689" t="str">
        <f t="shared" si="773"/>
        <v>SPS1</v>
      </c>
      <c r="C689" t="str">
        <f t="shared" si="774"/>
        <v>CH</v>
      </c>
      <c r="D689" t="s">
        <v>878</v>
      </c>
      <c r="E689" s="5" t="s">
        <v>6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>
      <c r="B690" t="str">
        <f t="shared" si="773"/>
        <v>SPS1</v>
      </c>
      <c r="C690" t="str">
        <f t="shared" si="774"/>
        <v>CH</v>
      </c>
      <c r="D690" t="s">
        <v>879</v>
      </c>
      <c r="E690" s="5" t="s">
        <v>6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>
      <c r="B691" t="str">
        <f t="shared" si="773"/>
        <v>SPS1</v>
      </c>
      <c r="C691" t="str">
        <f t="shared" si="774"/>
        <v>CH</v>
      </c>
      <c r="D691" t="s">
        <v>880</v>
      </c>
      <c r="E691" s="5" t="s">
        <v>6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>
      <c r="B692" t="str">
        <f t="shared" si="773"/>
        <v>SPS1</v>
      </c>
      <c r="C692" t="str">
        <f t="shared" si="774"/>
        <v>CH</v>
      </c>
      <c r="D692" t="s">
        <v>881</v>
      </c>
      <c r="E692" s="5" t="s">
        <v>6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1.2088574034734424E-4</v>
      </c>
      <c r="N692" s="1">
        <f t="shared" si="790"/>
        <v>1.21064226468311E-4</v>
      </c>
      <c r="O692" s="1">
        <f t="shared" si="790"/>
        <v>1.5791540554775237E-4</v>
      </c>
      <c r="P692" s="1">
        <f>SUM(P693:P694)</f>
        <v>1.6596800022213487E-4</v>
      </c>
      <c r="Q692" s="1">
        <f>SUM(Q693:Q694)</f>
        <v>2.8302318805167913E-4</v>
      </c>
      <c r="S692" s="3"/>
    </row>
    <row r="693" spans="2:19">
      <c r="B693" t="str">
        <f t="shared" si="773"/>
        <v>SPS1</v>
      </c>
      <c r="C693" t="str">
        <f t="shared" si="774"/>
        <v>CH</v>
      </c>
      <c r="D693" t="s">
        <v>882</v>
      </c>
      <c r="E693" s="5" t="s">
        <v>6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4.1981081511298345E-5</v>
      </c>
      <c r="N693" s="1">
        <f t="shared" si="792"/>
        <v>4.1507308042269197E-5</v>
      </c>
      <c r="O693" s="1">
        <f t="shared" si="792"/>
        <v>6.3583927804624393E-5</v>
      </c>
      <c r="P693" s="1">
        <f>IFERROR(P674/P668,0)*P687</f>
        <v>5.4957134709512333E-5</v>
      </c>
      <c r="Q693" s="1">
        <f>IFERROR(Q674/Q668,0)*Q687</f>
        <v>1.2492036624700819E-4</v>
      </c>
      <c r="S693" s="3"/>
    </row>
    <row r="694" spans="2:19">
      <c r="B694" t="str">
        <f t="shared" si="773"/>
        <v>SPS1</v>
      </c>
      <c r="C694" t="str">
        <f t="shared" si="774"/>
        <v>CH</v>
      </c>
      <c r="D694" t="s">
        <v>883</v>
      </c>
      <c r="E694" s="5" t="s">
        <v>6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7.8904658836045902E-5</v>
      </c>
      <c r="N694" s="1">
        <f t="shared" si="793"/>
        <v>7.9556918426041811E-5</v>
      </c>
      <c r="O694" s="1">
        <f t="shared" si="793"/>
        <v>9.4331477743127978E-5</v>
      </c>
      <c r="P694" s="1">
        <f>IFERROR(P675/P669,0)*P688</f>
        <v>1.1101086551262253E-4</v>
      </c>
      <c r="Q694" s="1">
        <f>IFERROR(Q675/Q669,0)*Q688</f>
        <v>1.5810282180467097E-4</v>
      </c>
      <c r="S694" s="3"/>
    </row>
    <row r="695" spans="2:19">
      <c r="B695" t="str">
        <f t="shared" si="773"/>
        <v>SPS1</v>
      </c>
      <c r="C695" t="str">
        <f t="shared" si="774"/>
        <v>CH</v>
      </c>
      <c r="D695" t="s">
        <v>884</v>
      </c>
      <c r="E695" s="5" t="s">
        <v>6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8.4134295577496161</v>
      </c>
      <c r="N695" s="1">
        <f t="shared" si="795"/>
        <v>8.4134429940505147</v>
      </c>
      <c r="O695" s="1">
        <f t="shared" si="795"/>
        <v>9.3679672694803493</v>
      </c>
      <c r="P695" s="1">
        <f>SUM(P696:P697)</f>
        <v>9.3680261296143694</v>
      </c>
      <c r="Q695" s="1">
        <f>SUM(Q696:Q697)</f>
        <v>9.3682625119672682</v>
      </c>
      <c r="S695" s="3"/>
    </row>
    <row r="696" spans="2:19">
      <c r="B696" t="str">
        <f t="shared" si="773"/>
        <v>SPS1</v>
      </c>
      <c r="C696" t="str">
        <f t="shared" si="774"/>
        <v>CH</v>
      </c>
      <c r="D696" t="s">
        <v>885</v>
      </c>
      <c r="E696" s="5" t="s">
        <v>6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4.5455345052689401E-5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4.7462727697831281E-5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9.7211968649012849E-5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5.7444590192294248E-5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3.1028227892047178E-4</v>
      </c>
      <c r="S696" s="3"/>
    </row>
    <row r="697" spans="2:19">
      <c r="B697" t="str">
        <f t="shared" si="773"/>
        <v>SPS1</v>
      </c>
      <c r="C697" t="str">
        <f t="shared" si="774"/>
        <v>CH</v>
      </c>
      <c r="D697" t="s">
        <v>886</v>
      </c>
      <c r="E697" s="5" t="s">
        <v>6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8.4133841024045637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8.4133955313228164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9.3678700575117002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9.3679686850241772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9.3679522296883473</v>
      </c>
      <c r="S697" s="3"/>
    </row>
    <row r="698" spans="2:19">
      <c r="B698" s="9" t="s">
        <v>211</v>
      </c>
      <c r="C698" s="9" t="s">
        <v>212</v>
      </c>
      <c r="D698" s="2" t="s">
        <v>52</v>
      </c>
      <c r="E698" s="9" t="s">
        <v>21</v>
      </c>
      <c r="F698" s="4" t="s">
        <v>725</v>
      </c>
      <c r="G698" s="4" t="s">
        <v>725</v>
      </c>
      <c r="H698" s="4" t="s">
        <v>725</v>
      </c>
      <c r="I698" s="4" t="s">
        <v>725</v>
      </c>
      <c r="J698" s="4" t="s">
        <v>725</v>
      </c>
      <c r="K698" s="4" t="s">
        <v>725</v>
      </c>
      <c r="L698" s="4" t="s">
        <v>725</v>
      </c>
      <c r="M698" s="4" t="s">
        <v>725</v>
      </c>
      <c r="N698" s="4" t="s">
        <v>725</v>
      </c>
      <c r="O698" s="4" t="s">
        <v>725</v>
      </c>
      <c r="P698" s="4" t="s">
        <v>725</v>
      </c>
      <c r="Q698" s="4" t="s">
        <v>725</v>
      </c>
      <c r="S698" s="3"/>
    </row>
    <row r="699" spans="2:19">
      <c r="B699" t="str">
        <f>B698</f>
        <v>SPS1</v>
      </c>
      <c r="C699" t="str">
        <f t="shared" ref="C699:C705" si="796">C698</f>
        <v>CH</v>
      </c>
      <c r="D699" t="s">
        <v>887</v>
      </c>
      <c r="E699" s="5" t="s">
        <v>21</v>
      </c>
      <c r="F699" s="4">
        <f>IFERROR(F664/F681,"-")</f>
        <v>0.68499999999999994</v>
      </c>
      <c r="G699" s="4">
        <f t="shared" ref="G699:K699" si="797">IFERROR(G664/G681,"-")</f>
        <v>0.69399999999999951</v>
      </c>
      <c r="H699" s="4">
        <f t="shared" si="797"/>
        <v>0.70750000000000013</v>
      </c>
      <c r="I699" s="4">
        <f t="shared" si="797"/>
        <v>0.73000000000000009</v>
      </c>
      <c r="J699" s="4">
        <f t="shared" si="797"/>
        <v>0.75250000000000039</v>
      </c>
      <c r="K699" s="4">
        <f t="shared" si="797"/>
        <v>0.77500000000000024</v>
      </c>
      <c r="L699" s="4">
        <f t="shared" ref="L699:O699" si="798">IFERROR(L664/L681,"-")</f>
        <v>0.79750000000000076</v>
      </c>
      <c r="M699" s="4">
        <f t="shared" si="798"/>
        <v>0.82000000000000117</v>
      </c>
      <c r="N699" s="4">
        <f t="shared" si="798"/>
        <v>0.82</v>
      </c>
      <c r="O699" s="4">
        <f t="shared" si="798"/>
        <v>0.82000000000000028</v>
      </c>
      <c r="P699" s="4">
        <f>IFERROR(P664/P681,"-")</f>
        <v>0.81999999999999862</v>
      </c>
      <c r="Q699" s="4">
        <f>IFERROR(Q664/Q681,"-")</f>
        <v>0.82</v>
      </c>
      <c r="S699" s="3"/>
    </row>
    <row r="700" spans="2:19">
      <c r="B700" t="str">
        <f t="shared" ref="B700:B705" si="799">B699</f>
        <v>SPS1</v>
      </c>
      <c r="C700" t="str">
        <f t="shared" si="796"/>
        <v>CH</v>
      </c>
      <c r="D700" t="s">
        <v>888</v>
      </c>
      <c r="E700" s="5" t="s">
        <v>21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0.72999999999999987</v>
      </c>
      <c r="J700" s="4">
        <f t="shared" si="800"/>
        <v>0.75249999999999984</v>
      </c>
      <c r="K700" s="4">
        <f t="shared" si="800"/>
        <v>0.77500000000000036</v>
      </c>
      <c r="L700" s="4">
        <f t="shared" ref="L700:O700" si="801">IFERROR(L665/L682,"-")</f>
        <v>0.79749999999999999</v>
      </c>
      <c r="M700" s="4">
        <f t="shared" si="801"/>
        <v>0.82000000000000017</v>
      </c>
      <c r="N700" s="4">
        <f t="shared" si="801"/>
        <v>0.82</v>
      </c>
      <c r="O700" s="4">
        <f t="shared" si="801"/>
        <v>0.8200000000000004</v>
      </c>
      <c r="P700" s="4">
        <f>IFERROR(P665/P682,"-")</f>
        <v>0.82000000000000017</v>
      </c>
      <c r="Q700" s="4">
        <f>IFERROR(Q665/Q682,"-")</f>
        <v>0.81999999999999962</v>
      </c>
      <c r="S700" s="3"/>
    </row>
    <row r="701" spans="2:19">
      <c r="B701" t="str">
        <f t="shared" si="799"/>
        <v>SPS1</v>
      </c>
      <c r="C701" t="str">
        <f t="shared" si="796"/>
        <v>CH</v>
      </c>
      <c r="D701" t="s">
        <v>889</v>
      </c>
      <c r="E701" s="5" t="s">
        <v>21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0.86999999999999966</v>
      </c>
      <c r="L701" s="4">
        <f t="shared" ref="L701:O701" si="803">IFERROR(L666/SUM(L683,L685),"-")</f>
        <v>0.88474576271186411</v>
      </c>
      <c r="M701" s="4">
        <f t="shared" si="803"/>
        <v>0.90000000000000013</v>
      </c>
      <c r="N701" s="4">
        <f t="shared" si="803"/>
        <v>0.90000000000000036</v>
      </c>
      <c r="O701" s="4">
        <f t="shared" si="803"/>
        <v>0.9</v>
      </c>
      <c r="P701" s="4">
        <f>IFERROR(P666/SUM(P683,P685),"-")</f>
        <v>0.90000000000000013</v>
      </c>
      <c r="Q701" s="4">
        <f>IFERROR(Q666/SUM(Q683,Q685),"-")</f>
        <v>0.9</v>
      </c>
      <c r="S701" s="3"/>
    </row>
    <row r="702" spans="2:19">
      <c r="B702" t="str">
        <f t="shared" si="799"/>
        <v>SPS1</v>
      </c>
      <c r="C702" t="str">
        <f t="shared" si="796"/>
        <v>CH</v>
      </c>
      <c r="D702" t="s">
        <v>890</v>
      </c>
      <c r="E702" s="5" t="s">
        <v>21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0.75999999999999968</v>
      </c>
      <c r="N702" s="4">
        <f t="shared" si="805"/>
        <v>0.76000000000000101</v>
      </c>
      <c r="O702" s="4">
        <f t="shared" si="805"/>
        <v>0.7599999999999999</v>
      </c>
      <c r="P702" s="4">
        <f>IFERROR(P668/P687,"-")</f>
        <v>0.7599999999999999</v>
      </c>
      <c r="Q702" s="4">
        <f>IFERROR(Q668/Q687,"-")</f>
        <v>0.76000000000000034</v>
      </c>
      <c r="S702" s="3"/>
    </row>
    <row r="703" spans="2:19">
      <c r="B703" t="str">
        <f t="shared" si="799"/>
        <v>SPS1</v>
      </c>
      <c r="C703" t="str">
        <f t="shared" si="796"/>
        <v>CH</v>
      </c>
      <c r="D703" t="s">
        <v>891</v>
      </c>
      <c r="E703" s="5" t="s">
        <v>21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0.68999999999999984</v>
      </c>
      <c r="N703" s="4">
        <f t="shared" si="806"/>
        <v>0.69</v>
      </c>
      <c r="O703" s="4">
        <f t="shared" si="806"/>
        <v>0.69000000000000017</v>
      </c>
      <c r="P703" s="4">
        <f>IFERROR(P669/P688,"-")</f>
        <v>0.69</v>
      </c>
      <c r="Q703" s="4">
        <f>IFERROR(Q669/Q688,"-")</f>
        <v>0.68999999999999961</v>
      </c>
      <c r="S703" s="3"/>
    </row>
    <row r="704" spans="2:19">
      <c r="B704" t="str">
        <f>B703</f>
        <v>SPS1</v>
      </c>
      <c r="C704" t="str">
        <f>C703</f>
        <v>CH</v>
      </c>
      <c r="D704" t="s">
        <v>892</v>
      </c>
      <c r="E704" s="5" t="s">
        <v>21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0.59999999999622111</v>
      </c>
      <c r="N704" s="4">
        <f t="shared" si="808"/>
        <v>0.59999999999829634</v>
      </c>
      <c r="O704" s="4">
        <f t="shared" si="808"/>
        <v>0.60000000000413889</v>
      </c>
      <c r="P704" s="4">
        <f>IFERROR(P677/P696,"-")</f>
        <v>0.60000000000510101</v>
      </c>
      <c r="Q704" s="4">
        <f>IFERROR(Q677/Q696,"-")</f>
        <v>0.60000000000032705</v>
      </c>
      <c r="S704" s="3"/>
    </row>
    <row r="705" spans="2:19">
      <c r="B705" t="str">
        <f t="shared" si="799"/>
        <v>SPS1</v>
      </c>
      <c r="C705" t="str">
        <f t="shared" si="796"/>
        <v>CH</v>
      </c>
      <c r="D705" t="s">
        <v>893</v>
      </c>
      <c r="E705" s="5" t="s">
        <v>21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0.58000000000000052</v>
      </c>
      <c r="N705" s="4">
        <f t="shared" si="809"/>
        <v>0.58000000000000029</v>
      </c>
      <c r="O705" s="4">
        <f t="shared" si="809"/>
        <v>0.57999999999999952</v>
      </c>
      <c r="P705" s="4">
        <f>IFERROR(P678/P697,"-")</f>
        <v>0.57999999999999929</v>
      </c>
      <c r="Q705" s="4">
        <f>IFERROR(Q678/Q697,"-")</f>
        <v>0.57999999999999952</v>
      </c>
      <c r="S705" s="3"/>
    </row>
    <row r="706" spans="2:19">
      <c r="B706" s="9" t="s">
        <v>211</v>
      </c>
      <c r="C706" s="9" t="s">
        <v>212</v>
      </c>
      <c r="D706" s="2" t="s">
        <v>55</v>
      </c>
      <c r="E706" s="9" t="s">
        <v>6</v>
      </c>
      <c r="F706" s="1">
        <f>[1]Other_transformation!B$39</f>
        <v>1.1764711300605106</v>
      </c>
      <c r="G706" s="1">
        <f>[1]Other_transformation!C$39</f>
        <v>3.6232030965220683</v>
      </c>
      <c r="H706" s="1">
        <f>[1]Other_transformation!D$39</f>
        <v>2.8120490959151927</v>
      </c>
      <c r="I706" s="1">
        <f>[1]Other_transformation!E$39</f>
        <v>2.8120137746945915</v>
      </c>
      <c r="J706" s="1">
        <f>[1]Other_transformation!F$39</f>
        <v>2.8120751692600834</v>
      </c>
      <c r="K706" s="1">
        <f>[1]Other_transformation!G$39</f>
        <v>2.8155343831418542</v>
      </c>
      <c r="L706" s="1">
        <f>[1]Other_transformation!H$39</f>
        <v>2.8146898522821138</v>
      </c>
      <c r="M706" s="1">
        <f>[1]Other_transformation!I$39</f>
        <v>6.0613386741186508</v>
      </c>
      <c r="N706" s="1">
        <f>[1]Other_transformation!J$39</f>
        <v>8.6395131707739008</v>
      </c>
      <c r="O706" s="1">
        <f>[1]Other_transformation!K$39</f>
        <v>8.6396046474691168</v>
      </c>
      <c r="P706" s="1">
        <f>[1]Other_transformation!L$39</f>
        <v>8.6396350461491274</v>
      </c>
      <c r="Q706" s="1">
        <f>[1]Other_transformation!M$39</f>
        <v>8.6401466677600727</v>
      </c>
      <c r="S706" s="3"/>
    </row>
    <row r="707" spans="2:19">
      <c r="B707" s="9" t="s">
        <v>211</v>
      </c>
      <c r="C707" s="9" t="s">
        <v>212</v>
      </c>
      <c r="D707" s="2" t="s">
        <v>58</v>
      </c>
      <c r="E707" s="9" t="s">
        <v>6</v>
      </c>
      <c r="F707" s="1">
        <f>[1]Other_transformation!B$38</f>
        <v>1.2890707529968357</v>
      </c>
      <c r="G707" s="1">
        <f>[1]Other_transformation!C$38</f>
        <v>3.9699785439307278</v>
      </c>
      <c r="H707" s="1">
        <f>[1]Other_transformation!D$38</f>
        <v>3.0811892896590036</v>
      </c>
      <c r="I707" s="1">
        <f>[1]Other_transformation!E$38</f>
        <v>3.0811505878572558</v>
      </c>
      <c r="J707" s="1">
        <f>[1]Other_transformation!F$38</f>
        <v>3.0812178584742278</v>
      </c>
      <c r="K707" s="1">
        <f>[1]Other_transformation!G$38</f>
        <v>3.0850081524554529</v>
      </c>
      <c r="L707" s="1">
        <f>[1]Other_transformation!H$38</f>
        <v>3.0840827918550264</v>
      </c>
      <c r="M707" s="1">
        <f>[1]Other_transformation!I$38</f>
        <v>6.6414671887554952</v>
      </c>
      <c r="N707" s="1">
        <f>[1]Other_transformation!J$38</f>
        <v>9.4663978265261566</v>
      </c>
      <c r="O707" s="1">
        <f>[1]Other_transformation!K$38</f>
        <v>9.4664980584225287</v>
      </c>
      <c r="P707" s="1">
        <f>[1]Other_transformation!L$38</f>
        <v>9.4665313665491091</v>
      </c>
      <c r="Q707" s="1">
        <f>[1]Other_transformation!M$38</f>
        <v>9.4670919552779171</v>
      </c>
      <c r="S707" s="3"/>
    </row>
    <row r="708" spans="2:19">
      <c r="B708" s="9" t="s">
        <v>211</v>
      </c>
      <c r="C708" s="9" t="s">
        <v>212</v>
      </c>
      <c r="D708" s="2" t="s">
        <v>61</v>
      </c>
      <c r="E708" s="9" t="s">
        <v>6</v>
      </c>
      <c r="F708" s="14">
        <f t="shared" ref="F708:K708" si="810">F706/F707</f>
        <v>0.9126505487192591</v>
      </c>
      <c r="G708" s="14">
        <f t="shared" si="810"/>
        <v>0.91265054871926021</v>
      </c>
      <c r="H708" s="14">
        <f t="shared" si="810"/>
        <v>0.91265054871925877</v>
      </c>
      <c r="I708" s="14">
        <f t="shared" si="810"/>
        <v>0.91265054871925888</v>
      </c>
      <c r="J708" s="14">
        <f t="shared" si="810"/>
        <v>0.91265054871925877</v>
      </c>
      <c r="K708" s="14">
        <f t="shared" si="810"/>
        <v>0.91265054871925821</v>
      </c>
      <c r="L708" s="14">
        <f t="shared" ref="L708:O708" si="811">L706/L707</f>
        <v>0.91265054871925888</v>
      </c>
      <c r="M708" s="14">
        <f t="shared" si="811"/>
        <v>0.91265054871925799</v>
      </c>
      <c r="N708" s="14">
        <f t="shared" si="811"/>
        <v>0.91265054871925932</v>
      </c>
      <c r="O708" s="14">
        <f t="shared" si="811"/>
        <v>0.91265054871925855</v>
      </c>
      <c r="P708" s="14">
        <f>P706/P707</f>
        <v>0.91265054871925966</v>
      </c>
      <c r="Q708" s="14">
        <f>Q706/Q707</f>
        <v>0.91265054871925888</v>
      </c>
      <c r="S708" s="3"/>
    </row>
    <row r="709" spans="2:19">
      <c r="B709" s="9" t="s">
        <v>211</v>
      </c>
      <c r="C709" s="9" t="s">
        <v>211</v>
      </c>
      <c r="D709" s="2" t="s">
        <v>73</v>
      </c>
      <c r="E709" s="9" t="s">
        <v>6</v>
      </c>
      <c r="F709" s="17" cm="1">
        <f t="array" ref="F709">SUMPRODUCT(("CT_CWODPLT"=[1]OUT_SyntheticFuels!$C$4:$C$1000)*1,("Var_Fout"=[1]OUT_SyntheticFuels!$B$4:$B$1000)*1,[1]OUT_SyntheticFuels!E$4:E$1000)</f>
        <v>5.9796310274433369</v>
      </c>
      <c r="G709" s="17" cm="1">
        <f t="array" ref="G709">SUMPRODUCT(("CT_CWODPLT"=[1]OUT_SyntheticFuels!$C$4:$C$1000)*1,("Var_Fout"=[1]OUT_SyntheticFuels!$B$4:$B$1000)*1,[1]OUT_SyntheticFuels!F$4:F$1000)</f>
        <v>6.9696489193737019</v>
      </c>
      <c r="H709" s="17" cm="1">
        <f t="array" ref="H709">SUMPRODUCT(("CT_CWODPLT"=[1]OUT_SyntheticFuels!$C$4:$C$1000)*1,("Var_Fout"=[1]OUT_SyntheticFuels!$B$4:$B$1000)*1,[1]OUT_SyntheticFuels!G$4:G$1000)</f>
        <v>6.8254840785057427</v>
      </c>
      <c r="I709" s="17" cm="1">
        <f t="array" ref="I709">SUMPRODUCT(("CT_CWODPLT"=[1]OUT_SyntheticFuels!$C$4:$C$1000)*1,("Var_Fout"=[1]OUT_SyntheticFuels!$B$4:$B$1000)*1,[1]OUT_SyntheticFuels!H$4:H$1000)</f>
        <v>7.0341365780080221</v>
      </c>
      <c r="J709" s="17" cm="1">
        <f t="array" ref="J709">SUMPRODUCT(("CT_CWODPLT"=[1]OUT_SyntheticFuels!$C$4:$C$1000)*1,("Var_Fout"=[1]OUT_SyntheticFuels!$B$4:$B$1000)*1,[1]OUT_SyntheticFuels!I$4:I$1000)</f>
        <v>7.3228741326699591</v>
      </c>
      <c r="K709" s="17" cm="1">
        <f t="array" ref="K709">SUMPRODUCT(("CT_CWODPLT"=[1]OUT_SyntheticFuels!$C$4:$C$1000)*1,("Var_Fout"=[1]OUT_SyntheticFuels!$B$4:$B$1000)*1,[1]OUT_SyntheticFuels!J$4:J$1000)</f>
        <v>7.7336031420744105</v>
      </c>
      <c r="L709" s="17" cm="1">
        <f t="array" ref="L709">SUMPRODUCT(("CT_CWODPLT"=[1]OUT_SyntheticFuels!$C$4:$C$1000)*1,("Var_Fout"=[1]OUT_SyntheticFuels!$B$4:$B$1000)*1,[1]OUT_SyntheticFuels!K$4:K$1000)</f>
        <v>7.7471772194995276</v>
      </c>
      <c r="M709" s="17" cm="1">
        <f t="array" ref="M709">SUMPRODUCT(("CT_CWODPLT"=[1]OUT_SyntheticFuels!$C$4:$C$1000)*1,("Var_Fout"=[1]OUT_SyntheticFuels!$B$4:$B$1000)*1,[1]OUT_SyntheticFuels!L$4:L$1000)</f>
        <v>7.5266450559674789</v>
      </c>
      <c r="N709" s="17" cm="1">
        <f t="array" ref="N709">SUMPRODUCT(("CT_CWODPLT"=[1]OUT_SyntheticFuels!$C$4:$C$1000)*1,("Var_Fout"=[1]OUT_SyntheticFuels!$B$4:$B$1000)*1,[1]OUT_SyntheticFuels!M$4:M$1000)</f>
        <v>7.5519873851280854</v>
      </c>
      <c r="O709" s="17" cm="1">
        <f t="array" ref="O709">SUMPRODUCT(("CT_CWODPLT"=[1]OUT_SyntheticFuels!$C$4:$C$1000)*1,("Var_Fout"=[1]OUT_SyntheticFuels!$B$4:$B$1000)*1,[1]OUT_SyntheticFuels!N$4:N$1000)</f>
        <v>7.6403801192203167</v>
      </c>
      <c r="P709" s="17" cm="1">
        <f t="array" ref="P709">SUMPRODUCT(("CT_CWODPLT"=[1]OUT_SyntheticFuels!$C$4:$C$1000)*1,("Var_Fout"=[1]OUT_SyntheticFuels!$B$4:$B$1000)*1,[1]OUT_SyntheticFuels!O$4:O$1000)</f>
        <v>7.6412885713865792</v>
      </c>
      <c r="Q709" s="17" cm="1">
        <f t="array" ref="Q709">SUMPRODUCT(("CT_CWODPLT"=[1]OUT_SyntheticFuels!$C$4:$C$1000)*1,("Var_Fout"=[1]OUT_SyntheticFuels!$B$4:$B$1000)*1,[1]OUT_SyntheticFuels!P$4:P$1000)</f>
        <v>7.6416779464011837</v>
      </c>
      <c r="S709" s="3"/>
    </row>
    <row r="710" spans="2:19">
      <c r="B710" s="5" t="str">
        <f>B709</f>
        <v>SPS1</v>
      </c>
      <c r="C710" s="5" t="str">
        <f>C709</f>
        <v>SPS1</v>
      </c>
      <c r="D710" t="s">
        <v>894</v>
      </c>
      <c r="E710" s="5" t="s">
        <v>6</v>
      </c>
      <c r="F710" s="18">
        <f>F709</f>
        <v>5.9796310274433369</v>
      </c>
      <c r="G710" s="18">
        <f t="shared" ref="G710:K710" si="812">G709</f>
        <v>6.9696489193737019</v>
      </c>
      <c r="H710" s="18">
        <f t="shared" si="812"/>
        <v>6.8254840785057427</v>
      </c>
      <c r="I710" s="18">
        <f t="shared" si="812"/>
        <v>7.0341365780080221</v>
      </c>
      <c r="J710" s="18">
        <f t="shared" si="812"/>
        <v>7.3228741326699591</v>
      </c>
      <c r="K710" s="18">
        <f t="shared" si="812"/>
        <v>7.7336031420744105</v>
      </c>
      <c r="L710" s="18">
        <f t="shared" ref="L710:O710" si="813">L709</f>
        <v>7.7471772194995276</v>
      </c>
      <c r="M710" s="18">
        <f t="shared" si="813"/>
        <v>7.5266450559674789</v>
      </c>
      <c r="N710" s="18">
        <f t="shared" si="813"/>
        <v>7.5519873851280854</v>
      </c>
      <c r="O710" s="18">
        <f t="shared" si="813"/>
        <v>7.6403801192203167</v>
      </c>
      <c r="P710" s="18">
        <f>P709</f>
        <v>7.6412885713865792</v>
      </c>
      <c r="Q710" s="18">
        <f>Q709</f>
        <v>7.6416779464011837</v>
      </c>
      <c r="S710" s="3"/>
    </row>
    <row r="711" spans="2:19">
      <c r="B711" s="9" t="s">
        <v>211</v>
      </c>
      <c r="C711" s="9" t="s">
        <v>211</v>
      </c>
      <c r="D711" s="2" t="s">
        <v>76</v>
      </c>
      <c r="E711" s="9" t="s">
        <v>6</v>
      </c>
      <c r="F711" s="17" cm="1">
        <f t="array" ref="F711">SUMPRODUCT(("CT_CWODPLT"=[1]OUT_SyntheticFuels!$C$4:$C$1000)*1,("Var_Fin"=[1]OUT_SyntheticFuels!$B$4:$B$1000)*1,[1]OUT_SyntheticFuels!E$4:E$1000)</f>
        <v>7.1186083660039685</v>
      </c>
      <c r="G711" s="17" cm="1">
        <f t="array" ref="G711">SUMPRODUCT(("CT_CWODPLT"=[1]OUT_SyntheticFuels!$C$4:$C$1000)*1,("Var_Fin"=[1]OUT_SyntheticFuels!$B$4:$B$1000)*1,[1]OUT_SyntheticFuels!F$4:F$1000)</f>
        <v>8.2972010944924932</v>
      </c>
      <c r="H711" s="17" cm="1">
        <f t="array" ref="H711">SUMPRODUCT(("CT_CWODPLT"=[1]OUT_SyntheticFuels!$C$4:$C$1000)*1,("Var_Fin"=[1]OUT_SyntheticFuels!$B$4:$B$1000)*1,[1]OUT_SyntheticFuels!G$4:G$1000)</f>
        <v>8.1255762839354002</v>
      </c>
      <c r="I711" s="17" cm="1">
        <f t="array" ref="I711">SUMPRODUCT(("CT_CWODPLT"=[1]OUT_SyntheticFuels!$C$4:$C$1000)*1,("Var_Fin"=[1]OUT_SyntheticFuels!$B$4:$B$1000)*1,[1]OUT_SyntheticFuels!H$4:H$1000)</f>
        <v>8.3739721166762173</v>
      </c>
      <c r="J711" s="17" cm="1">
        <f t="array" ref="J711">SUMPRODUCT(("CT_CWODPLT"=[1]OUT_SyntheticFuels!$C$4:$C$1000)*1,("Var_Fin"=[1]OUT_SyntheticFuels!$B$4:$B$1000)*1,[1]OUT_SyntheticFuels!I$4:I$1000)</f>
        <v>8.7177073007975583</v>
      </c>
      <c r="K711" s="17" cm="1">
        <f t="array" ref="K711">SUMPRODUCT(("CT_CWODPLT"=[1]OUT_SyntheticFuels!$C$4:$C$1000)*1,("Var_Fin"=[1]OUT_SyntheticFuels!$B$4:$B$1000)*1,[1]OUT_SyntheticFuels!J$4:J$1000)</f>
        <v>9.206670407231444</v>
      </c>
      <c r="L711" s="17" cm="1">
        <f t="array" ref="L711">SUMPRODUCT(("CT_CWODPLT"=[1]OUT_SyntheticFuels!$C$4:$C$1000)*1,("Var_Fin"=[1]OUT_SyntheticFuels!$B$4:$B$1000)*1,[1]OUT_SyntheticFuels!K$4:K$1000)</f>
        <v>9.222830023213719</v>
      </c>
      <c r="M711" s="17" cm="1">
        <f t="array" ref="M711">SUMPRODUCT(("CT_CWODPLT"=[1]OUT_SyntheticFuels!$C$4:$C$1000)*1,("Var_Fin"=[1]OUT_SyntheticFuels!$B$4:$B$1000)*1,[1]OUT_SyntheticFuels!L$4:L$1000)</f>
        <v>8.9602917332946195</v>
      </c>
      <c r="N711" s="17" cm="1">
        <f t="array" ref="N711">SUMPRODUCT(("CT_CWODPLT"=[1]OUT_SyntheticFuels!$C$4:$C$1000)*1,("Var_Fin"=[1]OUT_SyntheticFuels!$B$4:$B$1000)*1,[1]OUT_SyntheticFuels!M$4:M$1000)</f>
        <v>8.9904611727715356</v>
      </c>
      <c r="O711" s="17" cm="1">
        <f t="array" ref="O711">SUMPRODUCT(("CT_CWODPLT"=[1]OUT_SyntheticFuels!$C$4:$C$1000)*1,("Var_Fin"=[1]OUT_SyntheticFuels!$B$4:$B$1000)*1,[1]OUT_SyntheticFuels!N$4:N$1000)</f>
        <v>9.0956906181194181</v>
      </c>
      <c r="P711" s="17" cm="1">
        <f t="array" ref="P711">SUMPRODUCT(("CT_CWODPLT"=[1]OUT_SyntheticFuels!$C$4:$C$1000)*1,("Var_Fin"=[1]OUT_SyntheticFuels!$B$4:$B$1000)*1,[1]OUT_SyntheticFuels!O$4:O$1000)</f>
        <v>9.0967721087935374</v>
      </c>
      <c r="Q711" s="17" cm="1">
        <f t="array" ref="Q711">SUMPRODUCT(("CT_CWODPLT"=[1]OUT_SyntheticFuels!$C$4:$C$1000)*1,("Var_Fin"=[1]OUT_SyntheticFuels!$B$4:$B$1000)*1,[1]OUT_SyntheticFuels!P$4:P$1000)</f>
        <v>9.0972356504776037</v>
      </c>
      <c r="S711" s="3"/>
    </row>
    <row r="712" spans="2:19">
      <c r="B712" s="5" t="str">
        <f>B711</f>
        <v>SPS1</v>
      </c>
      <c r="C712" s="5" t="str">
        <f>C711</f>
        <v>SPS1</v>
      </c>
      <c r="D712" s="5" t="s">
        <v>895</v>
      </c>
      <c r="E712" s="5" t="str">
        <f>E711</f>
        <v>PJ/yr.</v>
      </c>
      <c r="F712" s="18">
        <f t="shared" ref="F712:K712" si="814">F711</f>
        <v>7.1186083660039685</v>
      </c>
      <c r="G712" s="18">
        <f t="shared" si="814"/>
        <v>8.2972010944924932</v>
      </c>
      <c r="H712" s="18">
        <f t="shared" si="814"/>
        <v>8.1255762839354002</v>
      </c>
      <c r="I712" s="18">
        <f t="shared" si="814"/>
        <v>8.3739721166762173</v>
      </c>
      <c r="J712" s="18">
        <f t="shared" si="814"/>
        <v>8.7177073007975583</v>
      </c>
      <c r="K712" s="18">
        <f t="shared" si="814"/>
        <v>9.206670407231444</v>
      </c>
      <c r="L712" s="18">
        <f t="shared" ref="L712:O712" si="815">L711</f>
        <v>9.222830023213719</v>
      </c>
      <c r="M712" s="18">
        <f t="shared" si="815"/>
        <v>8.9602917332946195</v>
      </c>
      <c r="N712" s="18">
        <f t="shared" si="815"/>
        <v>8.9904611727715356</v>
      </c>
      <c r="O712" s="18">
        <f t="shared" si="815"/>
        <v>9.0956906181194181</v>
      </c>
      <c r="P712" s="18">
        <f>P711</f>
        <v>9.0967721087935374</v>
      </c>
      <c r="Q712" s="18">
        <f>Q711</f>
        <v>9.0972356504776037</v>
      </c>
      <c r="S712" s="3"/>
    </row>
    <row r="713" spans="2:19">
      <c r="B713" s="9" t="s">
        <v>211</v>
      </c>
      <c r="C713" s="9" t="s">
        <v>211</v>
      </c>
      <c r="D713" s="2" t="s">
        <v>78</v>
      </c>
      <c r="E713" s="9" t="s">
        <v>21</v>
      </c>
      <c r="F713" s="14">
        <f t="shared" ref="F713:K713" si="816">IFERROR(F709/F711,"-")</f>
        <v>0.84000000000000041</v>
      </c>
      <c r="G713" s="14">
        <f t="shared" si="816"/>
        <v>0.84000000000000097</v>
      </c>
      <c r="H713" s="14">
        <f t="shared" si="816"/>
        <v>0.84000000000000075</v>
      </c>
      <c r="I713" s="14">
        <f t="shared" si="816"/>
        <v>0.84</v>
      </c>
      <c r="J713" s="14">
        <f t="shared" si="816"/>
        <v>0.84000000000000119</v>
      </c>
      <c r="K713" s="14">
        <f t="shared" si="816"/>
        <v>0.83999999999999975</v>
      </c>
      <c r="L713" s="14">
        <f t="shared" ref="L713:O713" si="817">IFERROR(L709/L711,"-")</f>
        <v>0.84000000000000041</v>
      </c>
      <c r="M713" s="14">
        <f t="shared" si="817"/>
        <v>0.83999999999999986</v>
      </c>
      <c r="N713" s="14">
        <f t="shared" si="817"/>
        <v>0.83999999999999952</v>
      </c>
      <c r="O713" s="14">
        <f t="shared" si="817"/>
        <v>0.84000000000000064</v>
      </c>
      <c r="P713" s="14">
        <f>IFERROR(P709/P711,"-")</f>
        <v>0.84000000000000086</v>
      </c>
      <c r="Q713" s="14">
        <f>IFERROR(Q709/Q711,"-")</f>
        <v>0.83999999999999964</v>
      </c>
      <c r="S713" s="3"/>
    </row>
    <row r="714" spans="2:19">
      <c r="B714" s="9" t="str">
        <f>B708</f>
        <v>SPS1</v>
      </c>
      <c r="C714" s="9" t="str">
        <f>C708</f>
        <v>CH</v>
      </c>
      <c r="D714" s="2" t="s">
        <v>64</v>
      </c>
      <c r="E714" s="9" t="s">
        <v>6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0.29914740960705993</v>
      </c>
      <c r="L714" s="17">
        <f t="shared" ref="L714:O714" si="819">L715+L717</f>
        <v>0.1669023050611611</v>
      </c>
      <c r="M714" s="17">
        <f t="shared" si="819"/>
        <v>0.35346413499666279</v>
      </c>
      <c r="N714" s="17">
        <f t="shared" si="819"/>
        <v>1.0125918622054146</v>
      </c>
      <c r="O714" s="17">
        <f t="shared" si="819"/>
        <v>3.5578202409553672</v>
      </c>
      <c r="P714" s="17">
        <f>P715+P717</f>
        <v>3.7511344925011851</v>
      </c>
      <c r="Q714" s="17">
        <f>Q715+Q717</f>
        <v>3.7364389518046295</v>
      </c>
      <c r="S714" s="3"/>
    </row>
    <row r="715" spans="2:19">
      <c r="B715" s="5" t="str">
        <f>B708</f>
        <v>SPS1</v>
      </c>
      <c r="C715" s="5" t="str">
        <f>C708</f>
        <v>CH</v>
      </c>
      <c r="D715" t="s">
        <v>896</v>
      </c>
      <c r="E715" s="5" t="s">
        <v>6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2.5977689227553609E-4</v>
      </c>
      <c r="L715" s="18">
        <f t="shared" si="820"/>
        <v>1.096709777715014E-4</v>
      </c>
      <c r="M715" s="18">
        <f t="shared" si="820"/>
        <v>1.5534463654540951E-3</v>
      </c>
      <c r="N715" s="18">
        <f t="shared" si="820"/>
        <v>0.94529125090648836</v>
      </c>
      <c r="O715" s="18">
        <f t="shared" si="820"/>
        <v>3.4488615176759674</v>
      </c>
      <c r="P715" s="18">
        <f>P716</f>
        <v>3.6517566811134441</v>
      </c>
      <c r="Q715" s="18">
        <f>Q716</f>
        <v>3.6506288682218209</v>
      </c>
      <c r="S715" s="3"/>
    </row>
    <row r="716" spans="2:19">
      <c r="B716" s="5" t="str">
        <f t="shared" ref="B716:C718" si="821">B714</f>
        <v>SPS1</v>
      </c>
      <c r="C716" s="5" t="str">
        <f t="shared" si="821"/>
        <v>CH</v>
      </c>
      <c r="D716" t="s">
        <v>897</v>
      </c>
      <c r="E716" s="5" t="s">
        <v>6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2.5977689227553609E-4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1.096709777715014E-4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1.5534463654540951E-3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0.94529125090648836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3.4488615176759674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3.6517566811134441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3.6506288682218209</v>
      </c>
      <c r="S716" s="3"/>
    </row>
    <row r="717" spans="2:19">
      <c r="B717" s="5" t="str">
        <f t="shared" si="821"/>
        <v>SPS1</v>
      </c>
      <c r="C717" s="5" t="str">
        <f t="shared" si="821"/>
        <v>CH</v>
      </c>
      <c r="D717" t="s">
        <v>898</v>
      </c>
      <c r="E717" s="5" t="s">
        <v>6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0.29888763271478441</v>
      </c>
      <c r="L717" s="18">
        <f t="shared" ref="L717:O717" si="823">SUM(L718:L720)</f>
        <v>0.1667926340833896</v>
      </c>
      <c r="M717" s="18">
        <f t="shared" si="823"/>
        <v>0.35191068863120872</v>
      </c>
      <c r="N717" s="18">
        <f t="shared" si="823"/>
        <v>6.73006112989262E-2</v>
      </c>
      <c r="O717" s="18">
        <f t="shared" si="823"/>
        <v>0.10895872327939968</v>
      </c>
      <c r="P717" s="18">
        <f>SUM(P718:P720)</f>
        <v>9.9377811387740975E-2</v>
      </c>
      <c r="Q717" s="18">
        <f>SUM(Q718:Q720)</f>
        <v>8.5810083582808422E-2</v>
      </c>
      <c r="S717" s="3"/>
    </row>
    <row r="718" spans="2:19">
      <c r="B718" s="5" t="str">
        <f t="shared" si="821"/>
        <v>SPS1</v>
      </c>
      <c r="C718" s="5" t="str">
        <f t="shared" si="821"/>
        <v>CH</v>
      </c>
      <c r="D718" t="s">
        <v>899</v>
      </c>
      <c r="E718" s="5" t="s">
        <v>6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1.183477019201878E-3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5.7802506619959531E-4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1.8721056227754263E-4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3.3626690091724065E-4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4.5608845906464302E-4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3.5639333860266499E-4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1.4310462031785329E-3</v>
      </c>
      <c r="S718" s="3"/>
    </row>
    <row r="719" spans="2:19">
      <c r="B719" s="5" t="str">
        <f t="shared" ref="B719:C721" si="824">B718</f>
        <v>SPS1</v>
      </c>
      <c r="C719" s="5" t="str">
        <f t="shared" si="824"/>
        <v>CH</v>
      </c>
      <c r="D719" t="s">
        <v>900</v>
      </c>
      <c r="E719" s="5" t="s">
        <v>6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0.29755116086114985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0.16613846702722498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0.35172347806893117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6.6926408091017825E-2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0.10844251484395423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9.8975198701459682E-2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8.4258447895223784E-2</v>
      </c>
      <c r="S719" s="3"/>
    </row>
    <row r="720" spans="2:19">
      <c r="B720" s="5" t="str">
        <f t="shared" si="824"/>
        <v>SPS1</v>
      </c>
      <c r="C720" s="5" t="str">
        <f t="shared" si="824"/>
        <v>CH</v>
      </c>
      <c r="D720" t="s">
        <v>901</v>
      </c>
      <c r="E720" s="5" t="s">
        <v>6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1.5299483443271866E-4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7.614198996503924E-5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3.7936306991126968E-5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6.0119976380809765E-5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4.6219347678626312E-5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1.2058948440609973E-4</v>
      </c>
      <c r="S720" s="3"/>
    </row>
    <row r="721" spans="2:19">
      <c r="B721" s="9" t="str">
        <f t="shared" si="824"/>
        <v>SPS1</v>
      </c>
      <c r="C721" s="9" t="str">
        <f t="shared" si="824"/>
        <v>CH</v>
      </c>
      <c r="D721" s="2" t="s">
        <v>66</v>
      </c>
      <c r="E721" s="9" t="s">
        <v>6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0.42831742620621943</v>
      </c>
      <c r="L721" s="17">
        <f t="shared" si="825"/>
        <v>0.23890298684248309</v>
      </c>
      <c r="M721" s="17">
        <f t="shared" si="825"/>
        <v>0.50480259288765295</v>
      </c>
      <c r="N721" s="17">
        <f t="shared" si="825"/>
        <v>1.3239053075636431</v>
      </c>
      <c r="O721" s="17">
        <f t="shared" si="825"/>
        <v>4.6348485033718667</v>
      </c>
      <c r="P721" s="17">
        <f>P722</f>
        <v>4.8846277431486591</v>
      </c>
      <c r="Q721" s="17">
        <f>Q722</f>
        <v>4.8641207146085721</v>
      </c>
      <c r="S721" s="3"/>
    </row>
    <row r="722" spans="2:19">
      <c r="B722" s="5" t="str">
        <f>B721</f>
        <v>SPS1</v>
      </c>
      <c r="C722" s="5" t="str">
        <f t="shared" ref="C722:C728" si="826">C721</f>
        <v>CH</v>
      </c>
      <c r="D722" t="s">
        <v>902</v>
      </c>
      <c r="E722" s="5" t="s">
        <v>6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0.42831742620621943</v>
      </c>
      <c r="L722" s="18">
        <f t="shared" ref="L722:O722" si="828">SUM(L723,L725)</f>
        <v>0.23890298684248309</v>
      </c>
      <c r="M722" s="18">
        <f t="shared" si="828"/>
        <v>0.50480259288765295</v>
      </c>
      <c r="N722" s="18">
        <f t="shared" si="828"/>
        <v>1.3239053075636431</v>
      </c>
      <c r="O722" s="18">
        <f t="shared" si="828"/>
        <v>4.6348485033718667</v>
      </c>
      <c r="P722" s="18">
        <f>SUM(P723,P725)</f>
        <v>4.8846277431486591</v>
      </c>
      <c r="Q722" s="18">
        <f>SUM(Q723,Q725)</f>
        <v>4.8641207146085721</v>
      </c>
      <c r="S722" s="3"/>
    </row>
    <row r="723" spans="2:19">
      <c r="B723" s="5" t="str">
        <f t="shared" ref="B723:B728" si="829">B722</f>
        <v>SPS1</v>
      </c>
      <c r="C723" s="5" t="str">
        <f t="shared" si="826"/>
        <v>CH</v>
      </c>
      <c r="D723" t="s">
        <v>903</v>
      </c>
      <c r="E723" s="5" t="s">
        <v>6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3.373725873708263E-4</v>
      </c>
      <c r="L723" s="18">
        <f t="shared" si="830"/>
        <v>1.4242984126169021E-4</v>
      </c>
      <c r="M723" s="18">
        <f t="shared" si="830"/>
        <v>2.0174628122780485E-3</v>
      </c>
      <c r="N723" s="18">
        <f t="shared" si="830"/>
        <v>1.2276509752032336</v>
      </c>
      <c r="O723" s="18">
        <f t="shared" si="830"/>
        <v>4.4790409320467175</v>
      </c>
      <c r="P723" s="18">
        <f>P724</f>
        <v>4.7425411443031766</v>
      </c>
      <c r="Q723" s="18">
        <f>Q724</f>
        <v>4.7410764522361344</v>
      </c>
      <c r="S723" s="3"/>
    </row>
    <row r="724" spans="2:19">
      <c r="B724" s="5" t="str">
        <f t="shared" si="829"/>
        <v>SPS1</v>
      </c>
      <c r="C724" s="5" t="str">
        <f t="shared" si="826"/>
        <v>CH</v>
      </c>
      <c r="D724" t="s">
        <v>904</v>
      </c>
      <c r="E724" s="5" t="s">
        <v>6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3.373725873708263E-4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1.4242984126169021E-4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2.0174628122780485E-3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1.2276509752032336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4.4790409320467175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4.7425411443031766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4.7410764522361344</v>
      </c>
      <c r="S724" s="3"/>
    </row>
    <row r="725" spans="2:19">
      <c r="B725" s="5" t="str">
        <f t="shared" si="829"/>
        <v>SPS1</v>
      </c>
      <c r="C725" s="5" t="str">
        <f t="shared" si="826"/>
        <v>CH</v>
      </c>
      <c r="D725" t="s">
        <v>905</v>
      </c>
      <c r="E725" s="5" t="s">
        <v>6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0.42798005361884861</v>
      </c>
      <c r="L725" s="18">
        <f t="shared" ref="L725:O725" si="832">SUM(L726:L728)</f>
        <v>0.2387605570012214</v>
      </c>
      <c r="M725" s="18">
        <f t="shared" si="832"/>
        <v>0.50278513007537484</v>
      </c>
      <c r="N725" s="18">
        <f t="shared" si="832"/>
        <v>9.6254332360409423E-2</v>
      </c>
      <c r="O725" s="18">
        <f t="shared" si="832"/>
        <v>0.15580757132514919</v>
      </c>
      <c r="P725" s="18">
        <f>SUM(P726:P728)</f>
        <v>0.14208659884548203</v>
      </c>
      <c r="Q725" s="18">
        <f>SUM(Q726:Q728)</f>
        <v>0.12304426237243772</v>
      </c>
      <c r="S725" s="3"/>
    </row>
    <row r="726" spans="2:19">
      <c r="B726" s="5" t="str">
        <f t="shared" si="829"/>
        <v>SPS1</v>
      </c>
      <c r="C726" s="5" t="str">
        <f t="shared" si="826"/>
        <v>CH</v>
      </c>
      <c r="D726" t="s">
        <v>906</v>
      </c>
      <c r="E726" s="5" t="s">
        <v>6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2.5741868377710843E-3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1.2546212762650371E-3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3.230185483295802E-4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5.7977051882282765E-4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7.8607529613034367E-4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6.138498969593787E-4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2.4671524001149418E-3</v>
      </c>
      <c r="S726" s="3"/>
    </row>
    <row r="727" spans="2:19">
      <c r="B727" s="5" t="str">
        <f t="shared" si="829"/>
        <v>SPS1</v>
      </c>
      <c r="C727" s="5" t="str">
        <f t="shared" si="826"/>
        <v>CH</v>
      </c>
      <c r="D727" t="s">
        <v>907</v>
      </c>
      <c r="E727" s="5" t="s">
        <v>6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0.42507308694449963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0.23734066718175045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0.50246211152704523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9.5609154415739833E-2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0.15491787834850615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0.14139314100208547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0.12036921127889114</v>
      </c>
      <c r="S727" s="3"/>
    </row>
    <row r="728" spans="2:19">
      <c r="B728" s="5" t="str">
        <f t="shared" si="829"/>
        <v>SPS1</v>
      </c>
      <c r="C728" s="5" t="str">
        <f t="shared" si="826"/>
        <v>CH</v>
      </c>
      <c r="D728" t="s">
        <v>908</v>
      </c>
      <c r="E728" s="5" t="s">
        <v>6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3.3277983657787431E-4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1.6526854320589334E-4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6.5407425846770572E-5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1.0361768051270984E-4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7.9607946437196069E-5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2.0789869343164433E-4</v>
      </c>
      <c r="S728" s="3"/>
    </row>
    <row r="729" spans="2:19">
      <c r="B729" s="9" t="str">
        <f>B728</f>
        <v>SPS1</v>
      </c>
      <c r="C729" s="9" t="str">
        <f>C728</f>
        <v>CH</v>
      </c>
      <c r="D729" s="2" t="s">
        <v>68</v>
      </c>
      <c r="E729" s="9" t="s">
        <v>21</v>
      </c>
      <c r="F729" s="14" t="s">
        <v>725</v>
      </c>
      <c r="G729" s="14" t="s">
        <v>725</v>
      </c>
      <c r="H729" s="14" t="s">
        <v>725</v>
      </c>
      <c r="I729" s="14" t="s">
        <v>725</v>
      </c>
      <c r="J729" s="14" t="s">
        <v>725</v>
      </c>
      <c r="K729" s="14" t="s">
        <v>725</v>
      </c>
      <c r="L729" s="14" t="s">
        <v>725</v>
      </c>
      <c r="M729" s="14" t="s">
        <v>725</v>
      </c>
      <c r="N729" s="14" t="s">
        <v>725</v>
      </c>
      <c r="O729" s="14" t="s">
        <v>725</v>
      </c>
      <c r="P729" s="14" t="s">
        <v>725</v>
      </c>
      <c r="Q729" s="14" t="s">
        <v>725</v>
      </c>
      <c r="S729" s="3"/>
    </row>
    <row r="730" spans="2:19">
      <c r="B730" s="5" t="str">
        <f>B729</f>
        <v>SPS1</v>
      </c>
      <c r="C730" s="5" t="str">
        <f t="shared" ref="C730:C735" si="833">C729</f>
        <v>CH</v>
      </c>
      <c r="D730" t="s">
        <v>909</v>
      </c>
      <c r="E730" s="5" t="s">
        <v>21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0.76999999999999957</v>
      </c>
      <c r="L730" s="14">
        <f t="shared" ref="L730:O730" si="835">IFERROR(L716/L724,"-")</f>
        <v>0.76999999999999957</v>
      </c>
      <c r="M730" s="14">
        <f t="shared" si="835"/>
        <v>0.76999999999999891</v>
      </c>
      <c r="N730" s="14">
        <f t="shared" si="835"/>
        <v>0.7699999999999988</v>
      </c>
      <c r="O730" s="14">
        <f t="shared" si="835"/>
        <v>0.76999999999999891</v>
      </c>
      <c r="P730" s="14">
        <f>IFERROR(P716/P724,"-")</f>
        <v>0.76999999999999957</v>
      </c>
      <c r="Q730" s="14">
        <f>IFERROR(Q716/Q724,"-")</f>
        <v>0.76999999999999946</v>
      </c>
      <c r="S730" s="3"/>
    </row>
    <row r="731" spans="2:19">
      <c r="B731" s="5" t="str">
        <f t="shared" ref="B731:B735" si="836">B730</f>
        <v>SPS1</v>
      </c>
      <c r="C731" s="5" t="str">
        <f t="shared" si="833"/>
        <v>CH</v>
      </c>
      <c r="D731" t="s">
        <v>910</v>
      </c>
      <c r="E731" s="5" t="s">
        <v>21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0.45974791022807704</v>
      </c>
      <c r="L731" s="16">
        <f t="shared" ref="L731:O731" si="838">IFERROR(L718/L726,"-")</f>
        <v>0.46071677336794042</v>
      </c>
      <c r="M731" s="16">
        <f t="shared" si="838"/>
        <v>0.57956598234268941</v>
      </c>
      <c r="N731" s="16">
        <f t="shared" si="838"/>
        <v>0.58000000000000107</v>
      </c>
      <c r="O731" s="16">
        <f t="shared" si="838"/>
        <v>0.58020963298281336</v>
      </c>
      <c r="P731" s="16">
        <f t="shared" ref="P731:Q733" si="839">IFERROR(P718/P726,"-")</f>
        <v>0.58058711155285769</v>
      </c>
      <c r="Q731" s="16">
        <f t="shared" si="839"/>
        <v>0.58003964534653885</v>
      </c>
      <c r="S731" s="3"/>
    </row>
    <row r="732" spans="2:19">
      <c r="B732" s="5" t="str">
        <f t="shared" si="836"/>
        <v>SPS1</v>
      </c>
      <c r="C732" s="5" t="str">
        <f t="shared" si="833"/>
        <v>CH</v>
      </c>
      <c r="D732" t="s">
        <v>911</v>
      </c>
      <c r="E732" s="5" t="s">
        <v>21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0.70000000000000029</v>
      </c>
      <c r="L732" s="16">
        <f t="shared" ref="L732:O732" si="841">IFERROR(L719/L727,"-")</f>
        <v>0.69999999999999862</v>
      </c>
      <c r="M732" s="16">
        <f t="shared" si="841"/>
        <v>0.69999999999999907</v>
      </c>
      <c r="N732" s="16">
        <f t="shared" si="841"/>
        <v>0.6999999999999994</v>
      </c>
      <c r="O732" s="16">
        <f t="shared" si="841"/>
        <v>0.69999999999999951</v>
      </c>
      <c r="P732" s="16">
        <f t="shared" si="839"/>
        <v>0.69999999999999896</v>
      </c>
      <c r="Q732" s="16">
        <f t="shared" si="839"/>
        <v>0.7</v>
      </c>
      <c r="S732" s="3"/>
    </row>
    <row r="733" spans="2:19">
      <c r="B733" s="5" t="str">
        <f t="shared" si="836"/>
        <v>SPS1</v>
      </c>
      <c r="C733" s="5" t="str">
        <f t="shared" si="833"/>
        <v>CH</v>
      </c>
      <c r="D733" t="s">
        <v>912</v>
      </c>
      <c r="E733" s="5" t="s">
        <v>21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0.45974791022807693</v>
      </c>
      <c r="L733" s="16">
        <f t="shared" ref="L733:O733" si="843">IFERROR(L720/L728,"-")</f>
        <v>0.46071677336794048</v>
      </c>
      <c r="M733" s="16" t="str">
        <f t="shared" si="843"/>
        <v>-</v>
      </c>
      <c r="N733" s="16">
        <f t="shared" si="843"/>
        <v>0.58000000000000052</v>
      </c>
      <c r="O733" s="16">
        <f t="shared" si="843"/>
        <v>0.58020963298281314</v>
      </c>
      <c r="P733" s="16">
        <f t="shared" si="839"/>
        <v>0.58058711155285814</v>
      </c>
      <c r="Q733" s="16">
        <f t="shared" si="839"/>
        <v>0.58003964534653851</v>
      </c>
      <c r="S733" s="3"/>
    </row>
    <row r="734" spans="2:19">
      <c r="B734" s="5" t="str">
        <f t="shared" si="836"/>
        <v>SPS1</v>
      </c>
      <c r="C734" s="5" t="str">
        <f t="shared" si="833"/>
        <v>CH</v>
      </c>
      <c r="D734" s="2" t="s">
        <v>70</v>
      </c>
      <c r="E734" s="9" t="s">
        <v>71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2.2097513869470474E-2</v>
      </c>
      <c r="L734" s="17">
        <f t="shared" si="848"/>
        <v>1.2327569505540512E-2</v>
      </c>
      <c r="M734" s="17">
        <f t="shared" si="848"/>
        <v>2.6058539867062417E-2</v>
      </c>
      <c r="N734" s="17">
        <f t="shared" si="848"/>
        <v>5.8281024563382702E-2</v>
      </c>
      <c r="O734" s="17">
        <f t="shared" si="848"/>
        <v>0.20255667159961738</v>
      </c>
      <c r="P734" s="17">
        <f>P735</f>
        <v>0.21329292814571996</v>
      </c>
      <c r="Q734" s="17">
        <f>Q735</f>
        <v>0.21222746874456935</v>
      </c>
      <c r="S734" s="3"/>
    </row>
    <row r="735" spans="2:19">
      <c r="B735" s="5" t="str">
        <f t="shared" si="836"/>
        <v>SPS1</v>
      </c>
      <c r="C735" s="5" t="str">
        <f t="shared" si="833"/>
        <v>CH</v>
      </c>
      <c r="D735" t="s">
        <v>913</v>
      </c>
      <c r="E735" s="5" t="s">
        <v>71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2.2097513869470474E-2</v>
      </c>
      <c r="L735" s="18">
        <f t="shared" ref="L735:O735" si="854">SUM(L739,L741)</f>
        <v>1.2327569505540512E-2</v>
      </c>
      <c r="M735" s="18">
        <f t="shared" si="854"/>
        <v>2.6058539867062417E-2</v>
      </c>
      <c r="N735" s="18">
        <f t="shared" si="854"/>
        <v>5.8281024563382702E-2</v>
      </c>
      <c r="O735" s="18">
        <f t="shared" si="854"/>
        <v>0.20255667159961738</v>
      </c>
      <c r="P735" s="18">
        <f>SUM(P739,P741)</f>
        <v>0.21329292814571996</v>
      </c>
      <c r="Q735" s="18">
        <f>SUM(Q739,Q741)</f>
        <v>0.21222746874456935</v>
      </c>
      <c r="S735" s="3"/>
    </row>
    <row r="736" spans="2:19">
      <c r="B736" s="5" t="str">
        <f t="shared" ref="B736:C738" si="855">B735</f>
        <v>SPS1</v>
      </c>
      <c r="C736" s="5" t="str">
        <f t="shared" si="855"/>
        <v>CH</v>
      </c>
      <c r="D736" t="s">
        <v>914</v>
      </c>
      <c r="E736" s="5" t="s">
        <v>71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1.4244023568894501E-2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9.0523193050115261E-3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1.8240341363730973E-2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3.557867941493132E-2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0.11493639745711953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0.1125489355043981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>
      <c r="B737" s="5" t="str">
        <f t="shared" si="855"/>
        <v>SPS1</v>
      </c>
      <c r="C737" s="5" t="str">
        <f t="shared" si="855"/>
        <v>CH</v>
      </c>
      <c r="D737" t="s">
        <v>915</v>
      </c>
      <c r="E737" s="5" t="s">
        <v>71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7.8534758823137901E-3</v>
      </c>
      <c r="L737" s="18">
        <f t="shared" ref="L737:O737" si="856">L735-L736-L738</f>
        <v>3.1637367308402931E-3</v>
      </c>
      <c r="M737" s="18">
        <f t="shared" si="856"/>
        <v>6.3112009730089541E-3</v>
      </c>
      <c r="N737" s="18">
        <f t="shared" si="856"/>
        <v>1.2146035568921682E-2</v>
      </c>
      <c r="O737" s="18">
        <f t="shared" si="856"/>
        <v>3.8938918077181528E-2</v>
      </c>
      <c r="P737" s="18">
        <f>P735-P736-P738</f>
        <v>3.7980938131464873E-2</v>
      </c>
      <c r="Q737" s="18">
        <f>Q735-Q736-Q738</f>
        <v>0.21222746874456935</v>
      </c>
      <c r="S737" s="3"/>
    </row>
    <row r="738" spans="2:19">
      <c r="B738" s="5" t="str">
        <f t="shared" si="855"/>
        <v>SPS1</v>
      </c>
      <c r="C738" s="5" t="str">
        <f t="shared" si="855"/>
        <v>CH</v>
      </c>
      <c r="D738" t="s">
        <v>916</v>
      </c>
      <c r="E738" s="5" t="s">
        <v>71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1.4418262183698101E-8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1.1151346968869286E-4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1.5069975303224901E-3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1.05563095795297E-2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4.8681356065316317E-2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6.2763054509856989E-2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>
      <c r="B739" s="5" t="str">
        <f>B735</f>
        <v>SPS1</v>
      </c>
      <c r="C739" s="5" t="str">
        <f>C735</f>
        <v>CH</v>
      </c>
      <c r="D739" t="s">
        <v>917</v>
      </c>
      <c r="E739" s="5" t="s">
        <v>71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1.4651416724340241E-5</v>
      </c>
      <c r="L739" s="18">
        <f t="shared" si="861"/>
        <v>6.185443146312676E-6</v>
      </c>
      <c r="M739" s="18">
        <f t="shared" si="861"/>
        <v>8.7614375011611017E-5</v>
      </c>
      <c r="N739" s="18">
        <f t="shared" si="861"/>
        <v>5.3314426551125907E-2</v>
      </c>
      <c r="O739" s="18">
        <f t="shared" si="861"/>
        <v>0.19451578959692456</v>
      </c>
      <c r="P739" s="18">
        <f>P740</f>
        <v>0.20595907681479805</v>
      </c>
      <c r="Q739" s="18">
        <f>Q740</f>
        <v>0.20589546816771079</v>
      </c>
      <c r="S739" s="3"/>
    </row>
    <row r="740" spans="2:19">
      <c r="B740" s="5" t="str">
        <f>B739</f>
        <v>SPS1</v>
      </c>
      <c r="C740" s="5" t="str">
        <f>C739</f>
        <v>CH</v>
      </c>
      <c r="D740" t="s">
        <v>918</v>
      </c>
      <c r="E740" s="5" t="s">
        <v>71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1.4651416724340241E-5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6.185443146312676E-6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8.7614375011611017E-5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5.3314426551125907E-2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0.19451578959692456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0.20595907681479805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0.20589546816771079</v>
      </c>
      <c r="S740" s="3"/>
    </row>
    <row r="741" spans="2:19">
      <c r="B741" s="5" t="str">
        <f t="shared" ref="B741:B744" si="862">B740</f>
        <v>SPS1</v>
      </c>
      <c r="C741" s="5" t="str">
        <f t="shared" ref="C741:C744" si="863">C740</f>
        <v>CH</v>
      </c>
      <c r="D741" t="s">
        <v>919</v>
      </c>
      <c r="E741" s="5" t="s">
        <v>71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2.2082862452746134E-2</v>
      </c>
      <c r="L741" s="18">
        <f t="shared" ref="L741:O741" si="869">SUM(L742:L744)</f>
        <v>1.23213840623942E-2</v>
      </c>
      <c r="M741" s="18">
        <f t="shared" si="869"/>
        <v>2.5970925492050805E-2</v>
      </c>
      <c r="N741" s="18">
        <f t="shared" si="869"/>
        <v>4.9665980122567972E-3</v>
      </c>
      <c r="O741" s="18">
        <f t="shared" si="869"/>
        <v>8.0408820026928209E-3</v>
      </c>
      <c r="P741" s="18">
        <f>SUM(P742:P744)</f>
        <v>7.3338513309218912E-3</v>
      </c>
      <c r="Q741" s="18">
        <f>SUM(Q742:Q744)</f>
        <v>6.3320005768585574E-3</v>
      </c>
      <c r="S741" s="3"/>
    </row>
    <row r="742" spans="2:19">
      <c r="B742" s="5" t="str">
        <f t="shared" si="862"/>
        <v>SPS1</v>
      </c>
      <c r="C742" s="5" t="str">
        <f t="shared" si="863"/>
        <v>CH</v>
      </c>
      <c r="D742" t="s">
        <v>920</v>
      </c>
      <c r="E742" s="5" t="s">
        <v>71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1.0943897922100004E-4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5.3338968939131888E-5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1.3732810563683817E-5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2.464836383723373E-5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3.3419205139685464E-5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2.6097214519331065E-5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1.0488851713848685E-4</v>
      </c>
      <c r="S742" s="3"/>
    </row>
    <row r="743" spans="2:19">
      <c r="B743" s="5" t="str">
        <f t="shared" si="862"/>
        <v>SPS1</v>
      </c>
      <c r="C743" s="5" t="str">
        <f t="shared" si="863"/>
        <v>CH</v>
      </c>
      <c r="D743" t="s">
        <v>921</v>
      </c>
      <c r="E743" s="5" t="s">
        <v>71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2.1959275671552862E-2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1.2261018866609213E-2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2.5957192681487121E-2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4.939168917117113E-3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8.0030575954838177E-3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7.3043696641677293E-3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6.2182734546675179E-3</v>
      </c>
      <c r="S743" s="3"/>
    </row>
    <row r="744" spans="2:19">
      <c r="B744" s="5" t="str">
        <f t="shared" si="862"/>
        <v>SPS1</v>
      </c>
      <c r="C744" s="5" t="str">
        <f t="shared" si="863"/>
        <v>CH</v>
      </c>
      <c r="D744" t="s">
        <v>922</v>
      </c>
      <c r="E744" s="5" t="s">
        <v>71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1.4147801972271779E-5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7.0262268458553699E-6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2.780731302449604E-6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4.4052020693173565E-6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3.3844522348309602E-6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8.8386050525529538E-6</v>
      </c>
      <c r="S744" s="3"/>
    </row>
    <row r="745" spans="2:19">
      <c r="B745" s="5" t="str">
        <f>B741</f>
        <v>SPS1</v>
      </c>
      <c r="C745" s="5" t="str">
        <f>C741</f>
        <v>CH</v>
      </c>
      <c r="D745" t="s">
        <v>923</v>
      </c>
      <c r="E745" s="5" t="s">
        <v>71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9.4442807626213036E-6</v>
      </c>
      <c r="L745" s="18">
        <f t="shared" ref="L745:O745" si="871">IFERROR(L$736/L$735,0)*L739</f>
        <v>4.5420637359417934E-6</v>
      </c>
      <c r="M745" s="18">
        <f t="shared" si="871"/>
        <v>6.1327922313932846E-5</v>
      </c>
      <c r="N745" s="18">
        <f t="shared" si="871"/>
        <v>3.2546732056683583E-2</v>
      </c>
      <c r="O745" s="18">
        <f t="shared" si="871"/>
        <v>0.11037377306924405</v>
      </c>
      <c r="P745" s="18">
        <f t="shared" ref="P745:Q750" si="872">IFERROR(P$736/P$735,0)*P739</f>
        <v>0.10867905961297213</v>
      </c>
      <c r="Q745" s="18">
        <f t="shared" si="872"/>
        <v>0</v>
      </c>
      <c r="S745" s="3"/>
    </row>
    <row r="746" spans="2:19">
      <c r="B746" s="5" t="str">
        <f>B745</f>
        <v>SPS1</v>
      </c>
      <c r="C746" s="5" t="str">
        <f>C745</f>
        <v>CH</v>
      </c>
      <c r="D746" t="s">
        <v>924</v>
      </c>
      <c r="E746" s="5" t="s">
        <v>71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9.4442807626213036E-6</v>
      </c>
      <c r="L746" s="18">
        <f t="shared" ref="L746:O746" si="874">IFERROR(L$736/L$735,0)*L740</f>
        <v>4.5420637359417934E-6</v>
      </c>
      <c r="M746" s="18">
        <f t="shared" si="874"/>
        <v>6.1327922313932846E-5</v>
      </c>
      <c r="N746" s="18">
        <f t="shared" si="874"/>
        <v>3.2546732056683583E-2</v>
      </c>
      <c r="O746" s="18">
        <f t="shared" si="874"/>
        <v>0.11037377306924405</v>
      </c>
      <c r="P746" s="18">
        <f t="shared" si="872"/>
        <v>0.10867905961297213</v>
      </c>
      <c r="Q746" s="18">
        <f t="shared" si="872"/>
        <v>0</v>
      </c>
      <c r="S746" s="3"/>
    </row>
    <row r="747" spans="2:19">
      <c r="B747" s="5" t="str">
        <f t="shared" ref="B747:B750" si="875">B746</f>
        <v>SPS1</v>
      </c>
      <c r="C747" s="5" t="str">
        <f t="shared" ref="C747:C750" si="876">C746</f>
        <v>CH</v>
      </c>
      <c r="D747" t="s">
        <v>925</v>
      </c>
      <c r="E747" s="5" t="s">
        <v>71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1.423457928813188E-2</v>
      </c>
      <c r="L747" s="18">
        <f t="shared" ref="L747:O747" si="878">IFERROR(L$736/L$735,0)*L741</f>
        <v>9.0477772412755845E-3</v>
      </c>
      <c r="M747" s="18">
        <f t="shared" si="878"/>
        <v>1.8179013441417039E-2</v>
      </c>
      <c r="N747" s="18">
        <f t="shared" si="878"/>
        <v>3.031947358247738E-3</v>
      </c>
      <c r="O747" s="18">
        <f t="shared" si="878"/>
        <v>4.5626243878754925E-3</v>
      </c>
      <c r="P747" s="18">
        <f t="shared" si="872"/>
        <v>3.8698758914259639E-3</v>
      </c>
      <c r="Q747" s="18">
        <f t="shared" si="872"/>
        <v>0</v>
      </c>
      <c r="S747" s="3"/>
    </row>
    <row r="748" spans="2:19">
      <c r="B748" s="5" t="str">
        <f t="shared" si="875"/>
        <v>SPS1</v>
      </c>
      <c r="C748" s="5" t="str">
        <f t="shared" si="876"/>
        <v>CH</v>
      </c>
      <c r="D748" t="s">
        <v>926</v>
      </c>
      <c r="E748" s="5" t="s">
        <v>71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7.0544198256318827E-5</v>
      </c>
      <c r="L748" s="18">
        <f t="shared" ref="L748:O748" si="880">IFERROR(L$736/L$735,0)*L742</f>
        <v>3.9167605424581473E-5</v>
      </c>
      <c r="M748" s="18">
        <f t="shared" si="880"/>
        <v>9.6126319372813532E-6</v>
      </c>
      <c r="N748" s="18">
        <f t="shared" si="880"/>
        <v>1.5047028456299767E-5</v>
      </c>
      <c r="O748" s="18">
        <f t="shared" si="880"/>
        <v>1.8963004349856014E-5</v>
      </c>
      <c r="P748" s="18">
        <f t="shared" si="872"/>
        <v>1.3770797462979897E-5</v>
      </c>
      <c r="Q748" s="18">
        <f t="shared" si="872"/>
        <v>0</v>
      </c>
      <c r="S748" s="3"/>
    </row>
    <row r="749" spans="2:19">
      <c r="B749" s="5" t="str">
        <f t="shared" si="875"/>
        <v>SPS1</v>
      </c>
      <c r="C749" s="5" t="str">
        <f t="shared" si="876"/>
        <v>CH</v>
      </c>
      <c r="D749" t="s">
        <v>927</v>
      </c>
      <c r="E749" s="5" t="s">
        <v>71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1.4154915438410175E-2</v>
      </c>
      <c r="L749" s="18">
        <f t="shared" ref="L749:O749" si="882">IFERROR(L$736/L$735,0)*L743</f>
        <v>9.0034501720256694E-3</v>
      </c>
      <c r="M749" s="18">
        <f t="shared" si="882"/>
        <v>1.8169400809479756E-2</v>
      </c>
      <c r="N749" s="18">
        <f t="shared" si="882"/>
        <v>3.0152027833208654E-3</v>
      </c>
      <c r="O749" s="18">
        <f t="shared" si="882"/>
        <v>4.5411617469946867E-3</v>
      </c>
      <c r="P749" s="18">
        <f t="shared" si="872"/>
        <v>3.8543192096413274E-3</v>
      </c>
      <c r="Q749" s="18">
        <f t="shared" si="872"/>
        <v>0</v>
      </c>
      <c r="S749" s="3"/>
    </row>
    <row r="750" spans="2:19">
      <c r="B750" s="5" t="str">
        <f t="shared" si="875"/>
        <v>SPS1</v>
      </c>
      <c r="C750" s="5" t="str">
        <f t="shared" si="876"/>
        <v>CH</v>
      </c>
      <c r="D750" t="s">
        <v>928</v>
      </c>
      <c r="E750" s="5" t="s">
        <v>71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9.1196514653854319E-6</v>
      </c>
      <c r="L750" s="18">
        <f t="shared" ref="L750:O750" si="884">IFERROR(L$736/L$735,0)*L744</f>
        <v>5.1594638253339993E-6</v>
      </c>
      <c r="M750" s="18">
        <f t="shared" si="884"/>
        <v>0</v>
      </c>
      <c r="N750" s="18">
        <f t="shared" si="884"/>
        <v>1.6975464705724897E-6</v>
      </c>
      <c r="O750" s="18">
        <f t="shared" si="884"/>
        <v>2.4996365309496996E-6</v>
      </c>
      <c r="P750" s="18">
        <f t="shared" si="872"/>
        <v>1.7858843216567723E-6</v>
      </c>
      <c r="Q750" s="18">
        <f t="shared" si="872"/>
        <v>0</v>
      </c>
      <c r="S750" s="3"/>
    </row>
    <row r="751" spans="2:19">
      <c r="B751" s="5" t="str">
        <f>B747</f>
        <v>SPS1</v>
      </c>
      <c r="C751" s="5" t="str">
        <f>C747</f>
        <v>CH</v>
      </c>
      <c r="D751" t="s">
        <v>929</v>
      </c>
      <c r="E751" s="5" t="s">
        <v>71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5.2071264019119403E-6</v>
      </c>
      <c r="L751" s="18">
        <f t="shared" ref="L751:O751" si="886">IFERROR(L$737/L$735,0)*L739</f>
        <v>1.5874267567275612E-6</v>
      </c>
      <c r="M751" s="18">
        <f t="shared" si="886"/>
        <v>2.1219605228985731E-5</v>
      </c>
      <c r="N751" s="18">
        <f t="shared" si="886"/>
        <v>1.1110973530027671E-2</v>
      </c>
      <c r="O751" s="18">
        <f t="shared" si="886"/>
        <v>3.7393161805129263E-2</v>
      </c>
      <c r="P751" s="18">
        <f t="shared" ref="P751:Q756" si="887">IFERROR(P$737/P$735,0)*P739</f>
        <v>3.6675003818092772E-2</v>
      </c>
      <c r="Q751" s="18">
        <f t="shared" si="887"/>
        <v>0.20589546816771079</v>
      </c>
      <c r="S751" s="3"/>
    </row>
    <row r="752" spans="2:19">
      <c r="B752" s="5" t="str">
        <f>B751</f>
        <v>SPS1</v>
      </c>
      <c r="C752" s="5" t="str">
        <f>C751</f>
        <v>CH</v>
      </c>
      <c r="D752" t="s">
        <v>930</v>
      </c>
      <c r="E752" s="5" t="s">
        <v>71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5.2071264019119403E-6</v>
      </c>
      <c r="L752" s="18">
        <f t="shared" ref="L752:O752" si="889">IFERROR(L$737/L$735,0)*L740</f>
        <v>1.5874267567275612E-6</v>
      </c>
      <c r="M752" s="18">
        <f t="shared" si="889"/>
        <v>2.1219605228985731E-5</v>
      </c>
      <c r="N752" s="18">
        <f t="shared" si="889"/>
        <v>1.1110973530027671E-2</v>
      </c>
      <c r="O752" s="18">
        <f t="shared" si="889"/>
        <v>3.7393161805129263E-2</v>
      </c>
      <c r="P752" s="18">
        <f t="shared" si="887"/>
        <v>3.6675003818092772E-2</v>
      </c>
      <c r="Q752" s="18">
        <f t="shared" si="887"/>
        <v>0.20589546816771079</v>
      </c>
      <c r="S752" s="3"/>
    </row>
    <row r="753" spans="2:19">
      <c r="B753" s="5" t="str">
        <f t="shared" ref="B753:B756" si="890">B752</f>
        <v>SPS1</v>
      </c>
      <c r="C753" s="5" t="str">
        <f t="shared" ref="C753:C756" si="891">C752</f>
        <v>CH</v>
      </c>
      <c r="D753" t="s">
        <v>931</v>
      </c>
      <c r="E753" s="5" t="s">
        <v>71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7.8482687559118785E-3</v>
      </c>
      <c r="L753" s="18">
        <f t="shared" ref="L753:O753" si="893">IFERROR(L$737/L$735,0)*L741</f>
        <v>3.1621493040835656E-3</v>
      </c>
      <c r="M753" s="18">
        <f t="shared" si="893"/>
        <v>6.289981367779968E-3</v>
      </c>
      <c r="N753" s="18">
        <f t="shared" si="893"/>
        <v>1.03506203889401E-3</v>
      </c>
      <c r="O753" s="18">
        <f t="shared" si="893"/>
        <v>1.5457562720522632E-3</v>
      </c>
      <c r="P753" s="18">
        <f t="shared" si="887"/>
        <v>1.305934313372101E-3</v>
      </c>
      <c r="Q753" s="18">
        <f t="shared" si="887"/>
        <v>6.3320005768585574E-3</v>
      </c>
      <c r="S753" s="3"/>
    </row>
    <row r="754" spans="2:19">
      <c r="B754" s="5" t="str">
        <f t="shared" si="890"/>
        <v>SPS1</v>
      </c>
      <c r="C754" s="5" t="str">
        <f t="shared" si="891"/>
        <v>CH</v>
      </c>
      <c r="D754" t="s">
        <v>932</v>
      </c>
      <c r="E754" s="5" t="s">
        <v>71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3.8894709557558004E-5</v>
      </c>
      <c r="L754" s="18">
        <f t="shared" ref="L754:O754" si="895">IFERROR(L$737/L$735,0)*L742</f>
        <v>1.3688866661188786E-5</v>
      </c>
      <c r="M754" s="18">
        <f t="shared" si="895"/>
        <v>3.3259932380639301E-6</v>
      </c>
      <c r="N754" s="18">
        <f t="shared" si="895"/>
        <v>5.1368332338972081E-6</v>
      </c>
      <c r="O754" s="18">
        <f t="shared" si="895"/>
        <v>6.424412885846384E-6</v>
      </c>
      <c r="P754" s="18">
        <f t="shared" si="887"/>
        <v>4.6471146450064328E-6</v>
      </c>
      <c r="Q754" s="18">
        <f t="shared" si="887"/>
        <v>1.0488851713848685E-4</v>
      </c>
      <c r="S754" s="3"/>
    </row>
    <row r="755" spans="2:19">
      <c r="B755" s="5" t="str">
        <f t="shared" si="890"/>
        <v>SPS1</v>
      </c>
      <c r="C755" s="5" t="str">
        <f t="shared" si="891"/>
        <v>CH</v>
      </c>
      <c r="D755" t="s">
        <v>933</v>
      </c>
      <c r="E755" s="5" t="s">
        <v>71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7.8043459050786404E-3</v>
      </c>
      <c r="L755" s="18">
        <f t="shared" ref="L755:O755" si="897">IFERROR(L$737/L$735,0)*L743</f>
        <v>3.146657232667258E-3</v>
      </c>
      <c r="M755" s="18">
        <f t="shared" si="897"/>
        <v>6.2866553745419039E-3</v>
      </c>
      <c r="N755" s="18">
        <f t="shared" si="897"/>
        <v>1.0293456883719353E-3</v>
      </c>
      <c r="O755" s="18">
        <f t="shared" si="897"/>
        <v>1.5384850156577041E-3</v>
      </c>
      <c r="P755" s="18">
        <f t="shared" si="887"/>
        <v>1.3006845314372901E-3</v>
      </c>
      <c r="Q755" s="18">
        <f t="shared" si="887"/>
        <v>6.2182734546675179E-3</v>
      </c>
      <c r="S755" s="3"/>
    </row>
    <row r="756" spans="2:19">
      <c r="B756" s="5" t="str">
        <f t="shared" si="890"/>
        <v>SPS1</v>
      </c>
      <c r="C756" s="5" t="str">
        <f t="shared" si="891"/>
        <v>CH</v>
      </c>
      <c r="D756" t="s">
        <v>934</v>
      </c>
      <c r="E756" s="5" t="s">
        <v>71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5.0281412756796441E-6</v>
      </c>
      <c r="L756" s="18">
        <f t="shared" ref="L756:O756" si="899">IFERROR(L$737/L$735,0)*L744</f>
        <v>1.803204755118849E-6</v>
      </c>
      <c r="M756" s="18">
        <f t="shared" si="899"/>
        <v>0</v>
      </c>
      <c r="N756" s="18">
        <f t="shared" si="899"/>
        <v>5.7951728817731115E-7</v>
      </c>
      <c r="O756" s="18">
        <f t="shared" si="899"/>
        <v>8.4684350871266541E-7</v>
      </c>
      <c r="P756" s="18">
        <f t="shared" si="887"/>
        <v>6.026672898043392E-7</v>
      </c>
      <c r="Q756" s="18">
        <f t="shared" si="887"/>
        <v>8.8386050525529538E-6</v>
      </c>
      <c r="S756" s="3"/>
    </row>
    <row r="757" spans="2:19">
      <c r="B757" s="5" t="str">
        <f>B753</f>
        <v>SPS1</v>
      </c>
      <c r="C757" s="5" t="str">
        <f>C753</f>
        <v>CH</v>
      </c>
      <c r="D757" t="s">
        <v>935</v>
      </c>
      <c r="E757" s="5" t="s">
        <v>71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9.5598069964790545E-12</v>
      </c>
      <c r="L757" s="18">
        <f t="shared" ref="L757:O757" si="901">IFERROR(L$738/L$735,0)*L739</f>
        <v>5.5952653643320792E-8</v>
      </c>
      <c r="M757" s="18">
        <f t="shared" si="901"/>
        <v>5.066847468692442E-6</v>
      </c>
      <c r="N757" s="18">
        <f t="shared" si="901"/>
        <v>9.6567209644146512E-3</v>
      </c>
      <c r="O757" s="18">
        <f t="shared" si="901"/>
        <v>4.6748854722551254E-2</v>
      </c>
      <c r="P757" s="18">
        <f t="shared" ref="P757:Q762" si="902">IFERROR(P$738/P$735,0)*P739</f>
        <v>6.0605013383733163E-2</v>
      </c>
      <c r="Q757" s="18">
        <f t="shared" si="902"/>
        <v>0</v>
      </c>
      <c r="S757" s="3"/>
    </row>
    <row r="758" spans="2:19">
      <c r="B758" s="5" t="str">
        <f>B757</f>
        <v>SPS1</v>
      </c>
      <c r="C758" s="5" t="str">
        <f>C757</f>
        <v>CH</v>
      </c>
      <c r="D758" t="s">
        <v>936</v>
      </c>
      <c r="E758" s="5" t="s">
        <v>71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9.5598069964790545E-12</v>
      </c>
      <c r="L758" s="18">
        <f t="shared" ref="L758:O758" si="904">IFERROR(L$738/L$735,0)*L740</f>
        <v>5.5952653643320792E-8</v>
      </c>
      <c r="M758" s="18">
        <f t="shared" si="904"/>
        <v>5.066847468692442E-6</v>
      </c>
      <c r="N758" s="18">
        <f t="shared" si="904"/>
        <v>9.6567209644146512E-3</v>
      </c>
      <c r="O758" s="18">
        <f t="shared" si="904"/>
        <v>4.6748854722551254E-2</v>
      </c>
      <c r="P758" s="18">
        <f t="shared" si="902"/>
        <v>6.0605013383733163E-2</v>
      </c>
      <c r="Q758" s="18">
        <f t="shared" si="902"/>
        <v>0</v>
      </c>
      <c r="S758" s="3"/>
    </row>
    <row r="759" spans="2:19">
      <c r="B759" s="5" t="str">
        <f t="shared" ref="B759:B762" si="905">B758</f>
        <v>SPS1</v>
      </c>
      <c r="C759" s="5" t="str">
        <f t="shared" ref="C759:C762" si="906">C758</f>
        <v>CH</v>
      </c>
      <c r="D759" t="s">
        <v>937</v>
      </c>
      <c r="E759" s="5" t="s">
        <v>71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1.4408702376701622E-8</v>
      </c>
      <c r="L759" s="18">
        <f t="shared" ref="L759:O759" si="908">IFERROR(L$738/L$735,0)*L741</f>
        <v>1.1145751703504955E-4</v>
      </c>
      <c r="M759" s="18">
        <f t="shared" si="908"/>
        <v>1.5019306828537977E-3</v>
      </c>
      <c r="N759" s="18">
        <f t="shared" si="908"/>
        <v>8.9958861511504895E-4</v>
      </c>
      <c r="O759" s="18">
        <f t="shared" si="908"/>
        <v>1.9325013427650653E-3</v>
      </c>
      <c r="P759" s="18">
        <f t="shared" si="902"/>
        <v>2.1580411261238265E-3</v>
      </c>
      <c r="Q759" s="18">
        <f t="shared" si="902"/>
        <v>0</v>
      </c>
      <c r="S759" s="3"/>
    </row>
    <row r="760" spans="2:19">
      <c r="B760" s="5" t="str">
        <f t="shared" si="905"/>
        <v>SPS1</v>
      </c>
      <c r="C760" s="5" t="str">
        <f t="shared" si="906"/>
        <v>CH</v>
      </c>
      <c r="D760" t="s">
        <v>938</v>
      </c>
      <c r="E760" s="5" t="s">
        <v>71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7.1407123210574957E-11</v>
      </c>
      <c r="L760" s="18">
        <f t="shared" ref="L760:O760" si="910">IFERROR(L$738/L$735,0)*L742</f>
        <v>4.8249685336162447E-7</v>
      </c>
      <c r="M760" s="18">
        <f t="shared" si="910"/>
        <v>7.9418538833853323E-7</v>
      </c>
      <c r="N760" s="18">
        <f t="shared" si="910"/>
        <v>4.4645021470367541E-6</v>
      </c>
      <c r="O760" s="18">
        <f t="shared" si="910"/>
        <v>8.0317879039830662E-6</v>
      </c>
      <c r="P760" s="18">
        <f t="shared" si="902"/>
        <v>7.6793024113447372E-6</v>
      </c>
      <c r="Q760" s="18">
        <f t="shared" si="902"/>
        <v>0</v>
      </c>
      <c r="S760" s="3"/>
    </row>
    <row r="761" spans="2:19">
      <c r="B761" s="5" t="str">
        <f t="shared" si="905"/>
        <v>SPS1</v>
      </c>
      <c r="C761" s="5" t="str">
        <f t="shared" si="906"/>
        <v>CH</v>
      </c>
      <c r="D761" t="s">
        <v>939</v>
      </c>
      <c r="E761" s="5" t="s">
        <v>71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1.4328064046787696E-8</v>
      </c>
      <c r="L761" s="18">
        <f t="shared" ref="L761:O761" si="912">IFERROR(L$738/L$735,0)*L743</f>
        <v>1.1091146191628541E-4</v>
      </c>
      <c r="M761" s="18">
        <f t="shared" si="912"/>
        <v>1.5011364974654589E-3</v>
      </c>
      <c r="N761" s="18">
        <f t="shared" si="912"/>
        <v>8.9462044542431229E-4</v>
      </c>
      <c r="O761" s="18">
        <f t="shared" si="912"/>
        <v>1.9234108328314273E-3</v>
      </c>
      <c r="P761" s="18">
        <f t="shared" si="902"/>
        <v>2.149365923089112E-3</v>
      </c>
      <c r="Q761" s="18">
        <f t="shared" si="902"/>
        <v>0</v>
      </c>
      <c r="S761" s="3"/>
    </row>
    <row r="762" spans="2:19">
      <c r="B762" s="5" t="str">
        <f t="shared" si="905"/>
        <v>SPS1</v>
      </c>
      <c r="C762" s="5" t="str">
        <f t="shared" si="906"/>
        <v>CH</v>
      </c>
      <c r="D762" t="s">
        <v>940</v>
      </c>
      <c r="E762" s="5" t="s">
        <v>71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9.2312067033513646E-12</v>
      </c>
      <c r="L762" s="18">
        <f t="shared" ref="L762:O762" si="914">IFERROR(L$738/L$735,0)*L744</f>
        <v>6.355826540252136E-8</v>
      </c>
      <c r="M762" s="18">
        <f t="shared" si="914"/>
        <v>0</v>
      </c>
      <c r="N762" s="18">
        <f t="shared" si="914"/>
        <v>5.036675436998031E-7</v>
      </c>
      <c r="O762" s="18">
        <f t="shared" si="914"/>
        <v>1.0587220296549914E-6</v>
      </c>
      <c r="P762" s="18">
        <f t="shared" si="902"/>
        <v>9.9590062336984878E-7</v>
      </c>
      <c r="Q762" s="18">
        <f t="shared" si="902"/>
        <v>0</v>
      </c>
      <c r="S762" s="3"/>
    </row>
    <row r="763" spans="2:19">
      <c r="B763" s="9" t="str">
        <f t="shared" ref="B763" si="915">B762</f>
        <v>SPS1</v>
      </c>
      <c r="C763" s="9" t="str">
        <f t="shared" ref="C763:C777" si="916">C762</f>
        <v>CH</v>
      </c>
      <c r="D763" s="2" t="s">
        <v>80</v>
      </c>
      <c r="E763" s="9" t="s">
        <v>6</v>
      </c>
      <c r="F763" s="17">
        <f t="shared" ref="F763:K763" si="917">F764+F768+F778+F789+F791+F803+F805+F807+F811+F813+F815</f>
        <v>142.21738138903672</v>
      </c>
      <c r="G763" s="17">
        <f t="shared" si="917"/>
        <v>141.15648081480174</v>
      </c>
      <c r="H763" s="17">
        <f t="shared" si="917"/>
        <v>142.67316818575449</v>
      </c>
      <c r="I763" s="17">
        <f t="shared" si="917"/>
        <v>144.09292663686747</v>
      </c>
      <c r="J763" s="17">
        <f t="shared" si="917"/>
        <v>142.67612943399917</v>
      </c>
      <c r="K763" s="17">
        <f t="shared" si="917"/>
        <v>142.04349582247653</v>
      </c>
      <c r="L763" s="17">
        <f t="shared" ref="L763:O763" si="918">L764+L768+L778+L789+L791+L803+L805+L807+L811+L813+L815</f>
        <v>142.57387765206931</v>
      </c>
      <c r="M763" s="17">
        <f t="shared" si="918"/>
        <v>143.06587998110723</v>
      </c>
      <c r="N763" s="17">
        <f t="shared" si="918"/>
        <v>143.21616658489114</v>
      </c>
      <c r="O763" s="17">
        <f t="shared" si="918"/>
        <v>147.51669996295871</v>
      </c>
      <c r="P763" s="17">
        <f>P764+P768+P778+P789+P791+P803+P805+P807+P811+P813+P815</f>
        <v>143.07586847048117</v>
      </c>
      <c r="Q763" s="17">
        <f>Q764+Q768+Q778+Q789+Q791+Q803+Q805+Q807+Q811+Q813+Q815</f>
        <v>143.00038209886472</v>
      </c>
      <c r="S763" s="3"/>
    </row>
    <row r="764" spans="2:19">
      <c r="B764" s="5" t="str">
        <f>B763</f>
        <v>SPS1</v>
      </c>
      <c r="C764" s="5" t="str">
        <f t="shared" si="916"/>
        <v>CH</v>
      </c>
      <c r="D764" t="s">
        <v>941</v>
      </c>
      <c r="E764" t="s">
        <v>6</v>
      </c>
      <c r="F764" s="18">
        <f>[1]Industry!B$11</f>
        <v>60.070009195730229</v>
      </c>
      <c r="G764" s="18">
        <f>[1]Industry!C$11</f>
        <v>62.576416118916711</v>
      </c>
      <c r="H764" s="18">
        <f>[1]Industry!D$11</f>
        <v>64.912208128582336</v>
      </c>
      <c r="I764" s="18">
        <f>[1]Industry!E$11</f>
        <v>68.194827773328939</v>
      </c>
      <c r="J764" s="18">
        <f>[1]Industry!F$11</f>
        <v>68.911336316797474</v>
      </c>
      <c r="K764" s="18">
        <f>[1]Industry!G$11</f>
        <v>69.330249870360717</v>
      </c>
      <c r="L764" s="18">
        <f>[1]Industry!H$11</f>
        <v>72.223316265937044</v>
      </c>
      <c r="M764" s="18">
        <f>[1]Industry!I$11</f>
        <v>73.532396767187308</v>
      </c>
      <c r="N764" s="18">
        <f>[1]Industry!J$11</f>
        <v>74.2644941456102</v>
      </c>
      <c r="O764" s="18">
        <f>[1]Industry!K$11</f>
        <v>76.751580508973987</v>
      </c>
      <c r="P764" s="18">
        <f>[1]Industry!L$11</f>
        <v>75.295129071513259</v>
      </c>
      <c r="Q764" s="18">
        <f>[1]Industry!M$11</f>
        <v>75.46819231968847</v>
      </c>
      <c r="S764" s="3"/>
    </row>
    <row r="765" spans="2:19">
      <c r="B765" s="5" t="str">
        <f t="shared" ref="B765:B777" si="919">B764</f>
        <v>SPS1</v>
      </c>
      <c r="C765" s="5" t="str">
        <f t="shared" si="916"/>
        <v>CH</v>
      </c>
      <c r="D765" t="s">
        <v>942</v>
      </c>
      <c r="E765" t="s">
        <v>6</v>
      </c>
      <c r="F765" s="1">
        <f t="shared" ref="F765:J765" si="920">F764-F766-F767</f>
        <v>11.646939490553265</v>
      </c>
      <c r="G765" s="1">
        <f t="shared" si="920"/>
        <v>12.258977912823141</v>
      </c>
      <c r="H765" s="1">
        <f t="shared" si="920"/>
        <v>12.250509352310608</v>
      </c>
      <c r="I765" s="1">
        <f t="shared" si="920"/>
        <v>13.472542438325739</v>
      </c>
      <c r="J765" s="1">
        <f t="shared" si="920"/>
        <v>13.454748372012332</v>
      </c>
      <c r="K765" s="1">
        <f>K764-K766-K767</f>
        <v>13.437001309461294</v>
      </c>
      <c r="L765" s="1">
        <f t="shared" ref="L765:O765" si="921">L764-L766-L767</f>
        <v>13.419301006914125</v>
      </c>
      <c r="M765" s="1">
        <f t="shared" si="921"/>
        <v>13.401647716221902</v>
      </c>
      <c r="N765" s="1">
        <f t="shared" si="921"/>
        <v>13.401645750608338</v>
      </c>
      <c r="O765" s="1">
        <f t="shared" si="921"/>
        <v>13.680220092116819</v>
      </c>
      <c r="P765" s="1">
        <f>P764-P766-P767</f>
        <v>13.680219287801279</v>
      </c>
      <c r="Q765" s="1">
        <f>Q764-Q766-Q767</f>
        <v>13.680224886887729</v>
      </c>
      <c r="S765" s="3"/>
    </row>
    <row r="766" spans="2:19">
      <c r="B766" s="5" t="str">
        <f t="shared" si="919"/>
        <v>SPS1</v>
      </c>
      <c r="C766" s="5" t="str">
        <f t="shared" si="916"/>
        <v>CH</v>
      </c>
      <c r="D766" t="s">
        <v>943</v>
      </c>
      <c r="E766" t="s">
        <v>6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0.35967205300596738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0.45106240089513722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1.1455680795097576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1.855747585468335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2.5024902533199738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2.4563056934507923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2.6914453590625933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3.3251789659445237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3.325179783203652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3.831897033636761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3.8318969967618974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3.8318986256924048</v>
      </c>
      <c r="S766" s="3"/>
    </row>
    <row r="767" spans="2:19">
      <c r="B767" s="5" t="str">
        <f t="shared" si="919"/>
        <v>SPS1</v>
      </c>
      <c r="C767" s="5" t="str">
        <f t="shared" si="916"/>
        <v>CH</v>
      </c>
      <c r="D767" t="s">
        <v>944</v>
      </c>
      <c r="E767" t="s">
        <v>6</v>
      </c>
      <c r="F767" s="1">
        <f>[1]Industry!B$11-[1]Industry!B$33</f>
        <v>48.063397652170998</v>
      </c>
      <c r="G767" s="1">
        <f>[1]Industry!C$11-[1]Industry!C$33</f>
        <v>49.86637580519843</v>
      </c>
      <c r="H767" s="1">
        <f>[1]Industry!D$11-[1]Industry!D$33</f>
        <v>51.516130696761969</v>
      </c>
      <c r="I767" s="1">
        <f>[1]Industry!E$11-[1]Industry!E$33</f>
        <v>52.866537749534864</v>
      </c>
      <c r="J767" s="1">
        <f>[1]Industry!F$11-[1]Industry!F$33</f>
        <v>52.954097691465165</v>
      </c>
      <c r="K767" s="1">
        <f>[1]Industry!G$11-[1]Industry!G$33</f>
        <v>53.436942867448636</v>
      </c>
      <c r="L767" s="1">
        <f>[1]Industry!H$11-[1]Industry!H$33</f>
        <v>56.11256989996032</v>
      </c>
      <c r="M767" s="1">
        <f>[1]Industry!I$11-[1]Industry!I$33</f>
        <v>56.805570085020889</v>
      </c>
      <c r="N767" s="1">
        <f>[1]Industry!J$11-[1]Industry!J$33</f>
        <v>57.53766861179821</v>
      </c>
      <c r="O767" s="1">
        <f>[1]Industry!K$11-[1]Industry!K$33</f>
        <v>59.239463383220404</v>
      </c>
      <c r="P767" s="1">
        <f>[1]Industry!L$11-[1]Industry!L$33</f>
        <v>57.783012786950081</v>
      </c>
      <c r="Q767" s="1">
        <f>[1]Industry!M$11-[1]Industry!M$33</f>
        <v>57.956068807108338</v>
      </c>
      <c r="S767" s="3"/>
    </row>
    <row r="768" spans="2:19">
      <c r="B768" s="5" t="str">
        <f t="shared" si="919"/>
        <v>SPS1</v>
      </c>
      <c r="C768" s="5" t="str">
        <f t="shared" si="916"/>
        <v>CH</v>
      </c>
      <c r="D768" t="s">
        <v>945</v>
      </c>
      <c r="E768" t="s">
        <v>6</v>
      </c>
      <c r="F768" s="1">
        <f>SUM(F771,F776)</f>
        <v>11.627806121214043</v>
      </c>
      <c r="G768" s="1">
        <f t="shared" ref="G768:K768" si="922">SUM(G771,G776)</f>
        <v>10.530859263855751</v>
      </c>
      <c r="H768" s="1">
        <f t="shared" si="922"/>
        <v>8.0024504549730189</v>
      </c>
      <c r="I768" s="1">
        <f t="shared" si="922"/>
        <v>6.4680352996381671</v>
      </c>
      <c r="J768" s="1">
        <f t="shared" si="922"/>
        <v>4.8389614686897211</v>
      </c>
      <c r="K768" s="1">
        <f t="shared" si="922"/>
        <v>3.5594053134403154</v>
      </c>
      <c r="L768" s="1">
        <f t="shared" ref="L768:O768" si="923">SUM(L771,L776)</f>
        <v>1.7855967686250378</v>
      </c>
      <c r="M768" s="1">
        <f t="shared" si="923"/>
        <v>1.4234008177039077</v>
      </c>
      <c r="N768" s="1">
        <f t="shared" si="923"/>
        <v>1.333761415036792</v>
      </c>
      <c r="O768" s="1">
        <f t="shared" si="923"/>
        <v>1.3337593514430091</v>
      </c>
      <c r="P768" s="1">
        <f>SUM(P771,P776)</f>
        <v>0.77280259645960281</v>
      </c>
      <c r="Q768" s="1">
        <f>SUM(Q771,Q776)</f>
        <v>0.77278654558211057</v>
      </c>
      <c r="S768" s="3"/>
    </row>
    <row r="769" spans="2:19">
      <c r="B769" s="5" t="str">
        <f t="shared" si="919"/>
        <v>SPS1</v>
      </c>
      <c r="C769" s="5" t="str">
        <f t="shared" si="916"/>
        <v>CH</v>
      </c>
      <c r="D769" t="s">
        <v>946</v>
      </c>
      <c r="E769" t="s">
        <v>6</v>
      </c>
      <c r="F769" s="1">
        <f>SUM(F773,F777)</f>
        <v>8.8978047581078972</v>
      </c>
      <c r="G769" s="1">
        <f t="shared" ref="G769:K769" si="924">SUM(G773,G777)</f>
        <v>8.1047110035029188</v>
      </c>
      <c r="H769" s="1">
        <f t="shared" si="924"/>
        <v>8.0014009311727996</v>
      </c>
      <c r="I769" s="1">
        <f t="shared" si="924"/>
        <v>6.4678938574446292</v>
      </c>
      <c r="J769" s="1">
        <f t="shared" si="924"/>
        <v>4.838841865797634</v>
      </c>
      <c r="K769" s="1">
        <f t="shared" si="924"/>
        <v>3.5588331294937658</v>
      </c>
      <c r="L769" s="1">
        <f t="shared" ref="L769:O769" si="925">SUM(L773,L777)</f>
        <v>1.7852249683483716</v>
      </c>
      <c r="M769" s="1">
        <f t="shared" si="925"/>
        <v>1.4234008177039077</v>
      </c>
      <c r="N769" s="1">
        <f t="shared" si="925"/>
        <v>1.333761415036792</v>
      </c>
      <c r="O769" s="1">
        <f t="shared" si="925"/>
        <v>1.3337593514430091</v>
      </c>
      <c r="P769" s="1">
        <f>SUM(P773,P777)</f>
        <v>0.77280259645960281</v>
      </c>
      <c r="Q769" s="1">
        <f>SUM(Q773,Q777)</f>
        <v>0.77278654558211057</v>
      </c>
      <c r="S769" s="3"/>
    </row>
    <row r="770" spans="2:19">
      <c r="B770" s="5" t="str">
        <f t="shared" si="919"/>
        <v>SPS1</v>
      </c>
      <c r="C770" s="5" t="str">
        <f t="shared" si="916"/>
        <v>CH</v>
      </c>
      <c r="D770" t="s">
        <v>947</v>
      </c>
      <c r="E770" t="s">
        <v>6</v>
      </c>
      <c r="F770" s="1">
        <f>F775</f>
        <v>2.7300013631061466</v>
      </c>
      <c r="G770" s="1">
        <f t="shared" ref="G770:K770" si="926">G775</f>
        <v>2.4261482603528322</v>
      </c>
      <c r="H770" s="1">
        <f t="shared" si="926"/>
        <v>1.0495238002193224E-3</v>
      </c>
      <c r="I770" s="1">
        <f t="shared" si="926"/>
        <v>1.414421935379797E-4</v>
      </c>
      <c r="J770" s="1">
        <f t="shared" si="926"/>
        <v>1.1960289208696137E-4</v>
      </c>
      <c r="K770" s="1">
        <f t="shared" si="926"/>
        <v>5.7218394655010184E-4</v>
      </c>
      <c r="L770" s="1">
        <f t="shared" ref="L770:O770" si="927">L775</f>
        <v>3.7180027666615774E-4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>
      <c r="B771" s="5" t="str">
        <f t="shared" si="919"/>
        <v>SPS1</v>
      </c>
      <c r="C771" s="5" t="str">
        <f t="shared" si="916"/>
        <v>CH</v>
      </c>
      <c r="D771" t="s">
        <v>948</v>
      </c>
      <c r="E771" t="s">
        <v>6</v>
      </c>
      <c r="F771" s="1">
        <f>SUM(F772,F774)</f>
        <v>11.627806121214043</v>
      </c>
      <c r="G771" s="1">
        <f t="shared" ref="G771:K771" si="928">SUM(G772,G774)</f>
        <v>10.530859263855751</v>
      </c>
      <c r="H771" s="1">
        <f t="shared" si="928"/>
        <v>8.0024264716709848</v>
      </c>
      <c r="I771" s="1">
        <f t="shared" si="928"/>
        <v>5.1746696761462294</v>
      </c>
      <c r="J771" s="1">
        <f t="shared" si="928"/>
        <v>3.584293201187311</v>
      </c>
      <c r="K771" s="1">
        <f t="shared" si="928"/>
        <v>2.1360028433514158</v>
      </c>
      <c r="L771" s="1">
        <f t="shared" ref="L771:O771" si="929">SUM(L772,L774)</f>
        <v>0.36219626154143952</v>
      </c>
      <c r="M771" s="1">
        <f t="shared" si="929"/>
        <v>0</v>
      </c>
      <c r="N771" s="1">
        <f t="shared" si="929"/>
        <v>8.0480211738965962E-5</v>
      </c>
      <c r="O771" s="1">
        <f t="shared" si="929"/>
        <v>5.1456531980103018E-5</v>
      </c>
      <c r="P771" s="1">
        <f>SUM(P772,P774)</f>
        <v>3.3197249138480754E-5</v>
      </c>
      <c r="Q771" s="1">
        <f>SUM(Q772,Q774)</f>
        <v>2.4376729846644396E-5</v>
      </c>
      <c r="S771" s="3"/>
    </row>
    <row r="772" spans="2:19">
      <c r="B772" s="5" t="str">
        <f t="shared" si="919"/>
        <v>SPS1</v>
      </c>
      <c r="C772" s="5" t="str">
        <f t="shared" si="916"/>
        <v>CH</v>
      </c>
      <c r="D772" t="s">
        <v>949</v>
      </c>
      <c r="E772" t="s">
        <v>6</v>
      </c>
      <c r="F772" s="1">
        <f>[1]Industry!B$34</f>
        <v>8.8978047581078972</v>
      </c>
      <c r="G772" s="1">
        <f>[1]Industry!C$34</f>
        <v>8.1047110035029188</v>
      </c>
      <c r="H772" s="1">
        <f>[1]Industry!D$34</f>
        <v>8.0013769478707655</v>
      </c>
      <c r="I772" s="1">
        <f>[1]Industry!E$34</f>
        <v>5.1745282339526915</v>
      </c>
      <c r="J772" s="1">
        <f>[1]Industry!F$34</f>
        <v>3.5841735982952239</v>
      </c>
      <c r="K772" s="1">
        <f>[1]Industry!G$34</f>
        <v>2.1354306594048658</v>
      </c>
      <c r="L772" s="1">
        <f>[1]Industry!H$34</f>
        <v>0.36182446126477336</v>
      </c>
      <c r="M772" s="1">
        <f>[1]Industry!I$34</f>
        <v>0</v>
      </c>
      <c r="N772" s="1">
        <f>[1]Industry!J$34</f>
        <v>8.0480211738965962E-5</v>
      </c>
      <c r="O772" s="1">
        <f>[1]Industry!K$34</f>
        <v>5.1456531980103018E-5</v>
      </c>
      <c r="P772" s="1">
        <f>[1]Industry!L$34</f>
        <v>3.3197249138480754E-5</v>
      </c>
      <c r="Q772" s="1">
        <f>[1]Industry!M$34</f>
        <v>2.4376729846644396E-5</v>
      </c>
      <c r="S772" s="3"/>
    </row>
    <row r="773" spans="2:19">
      <c r="B773" s="5" t="str">
        <f t="shared" si="919"/>
        <v>SPS1</v>
      </c>
      <c r="C773" s="5" t="str">
        <f t="shared" si="916"/>
        <v>CH</v>
      </c>
      <c r="D773" t="s">
        <v>950</v>
      </c>
      <c r="E773" t="s">
        <v>6</v>
      </c>
      <c r="F773" s="1">
        <f>F772</f>
        <v>8.8978047581078972</v>
      </c>
      <c r="G773" s="1">
        <f t="shared" ref="G773:K773" si="930">G772</f>
        <v>8.1047110035029188</v>
      </c>
      <c r="H773" s="1">
        <f t="shared" si="930"/>
        <v>8.0013769478707655</v>
      </c>
      <c r="I773" s="1">
        <f t="shared" si="930"/>
        <v>5.1745282339526915</v>
      </c>
      <c r="J773" s="1">
        <f t="shared" si="930"/>
        <v>3.5841735982952239</v>
      </c>
      <c r="K773" s="1">
        <f t="shared" si="930"/>
        <v>2.1354306594048658</v>
      </c>
      <c r="L773" s="1">
        <f t="shared" ref="L773:O773" si="931">L772</f>
        <v>0.36182446126477336</v>
      </c>
      <c r="M773" s="1">
        <f t="shared" si="931"/>
        <v>0</v>
      </c>
      <c r="N773" s="1">
        <f t="shared" si="931"/>
        <v>8.0480211738965962E-5</v>
      </c>
      <c r="O773" s="1">
        <f t="shared" si="931"/>
        <v>5.1456531980103018E-5</v>
      </c>
      <c r="P773" s="1">
        <f>P772</f>
        <v>3.3197249138480754E-5</v>
      </c>
      <c r="Q773" s="1">
        <f>Q772</f>
        <v>2.4376729846644396E-5</v>
      </c>
      <c r="S773" s="3"/>
    </row>
    <row r="774" spans="2:19">
      <c r="B774" s="5" t="str">
        <f t="shared" si="919"/>
        <v>SPS1</v>
      </c>
      <c r="C774" s="5" t="str">
        <f t="shared" si="916"/>
        <v>CH</v>
      </c>
      <c r="D774" t="s">
        <v>951</v>
      </c>
      <c r="E774" t="s">
        <v>6</v>
      </c>
      <c r="F774" s="1">
        <f>[1]Industry!B$35</f>
        <v>2.7300013631061466</v>
      </c>
      <c r="G774" s="1">
        <f>[1]Industry!C$35</f>
        <v>2.4261482603528322</v>
      </c>
      <c r="H774" s="1">
        <f>[1]Industry!D$35</f>
        <v>1.0495238002193224E-3</v>
      </c>
      <c r="I774" s="1">
        <f>[1]Industry!E$35</f>
        <v>1.414421935379797E-4</v>
      </c>
      <c r="J774" s="1">
        <f>[1]Industry!F$35</f>
        <v>1.1960289208696137E-4</v>
      </c>
      <c r="K774" s="1">
        <f>[1]Industry!G$35</f>
        <v>5.7218394655010184E-4</v>
      </c>
      <c r="L774" s="1">
        <f>[1]Industry!H$35</f>
        <v>3.7180027666615774E-4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>
      <c r="B775" s="5" t="str">
        <f t="shared" si="919"/>
        <v>SPS1</v>
      </c>
      <c r="C775" s="5" t="str">
        <f t="shared" si="916"/>
        <v>CH</v>
      </c>
      <c r="D775" t="s">
        <v>952</v>
      </c>
      <c r="E775" t="s">
        <v>6</v>
      </c>
      <c r="F775" s="1">
        <f>F774</f>
        <v>2.7300013631061466</v>
      </c>
      <c r="G775" s="1">
        <f t="shared" ref="G775:K775" si="932">G774</f>
        <v>2.4261482603528322</v>
      </c>
      <c r="H775" s="1">
        <f t="shared" si="932"/>
        <v>1.0495238002193224E-3</v>
      </c>
      <c r="I775" s="1">
        <f t="shared" si="932"/>
        <v>1.414421935379797E-4</v>
      </c>
      <c r="J775" s="1">
        <f t="shared" si="932"/>
        <v>1.1960289208696137E-4</v>
      </c>
      <c r="K775" s="1">
        <f t="shared" si="932"/>
        <v>5.7218394655010184E-4</v>
      </c>
      <c r="L775" s="1">
        <f t="shared" ref="L775:O775" si="933">L774</f>
        <v>3.7180027666615774E-4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>
      <c r="B776" s="5" t="str">
        <f t="shared" si="919"/>
        <v>SPS1</v>
      </c>
      <c r="C776" s="5" t="str">
        <f t="shared" si="916"/>
        <v>CH</v>
      </c>
      <c r="D776" t="s">
        <v>953</v>
      </c>
      <c r="E776" t="s">
        <v>6</v>
      </c>
      <c r="F776" s="1">
        <f>[1]Industry!B$36</f>
        <v>0</v>
      </c>
      <c r="G776" s="1">
        <f>[1]Industry!C$36</f>
        <v>0</v>
      </c>
      <c r="H776" s="1">
        <f>[1]Industry!D$36</f>
        <v>2.3983302034314853E-5</v>
      </c>
      <c r="I776" s="1">
        <f>[1]Industry!E$36</f>
        <v>1.2933656234919375</v>
      </c>
      <c r="J776" s="1">
        <f>[1]Industry!F$36</f>
        <v>1.2546682675024101</v>
      </c>
      <c r="K776" s="1">
        <f>[1]Industry!G$36</f>
        <v>1.4234024700888999</v>
      </c>
      <c r="L776" s="1">
        <f>[1]Industry!H$36</f>
        <v>1.4234005070835982</v>
      </c>
      <c r="M776" s="1">
        <f>[1]Industry!I$36</f>
        <v>1.4234008177039077</v>
      </c>
      <c r="N776" s="1">
        <f>[1]Industry!J$36</f>
        <v>1.3336809348250531</v>
      </c>
      <c r="O776" s="1">
        <f>[1]Industry!K$36</f>
        <v>1.333707894911029</v>
      </c>
      <c r="P776" s="1">
        <f>[1]Industry!L$36</f>
        <v>0.77276939921046428</v>
      </c>
      <c r="Q776" s="1">
        <f>[1]Industry!M$36</f>
        <v>0.7727621688522639</v>
      </c>
      <c r="S776" s="3"/>
    </row>
    <row r="777" spans="2:19">
      <c r="B777" s="5" t="str">
        <f t="shared" si="919"/>
        <v>SPS1</v>
      </c>
      <c r="C777" s="5" t="str">
        <f t="shared" si="916"/>
        <v>CH</v>
      </c>
      <c r="D777" t="s">
        <v>954</v>
      </c>
      <c r="E777" t="s">
        <v>6</v>
      </c>
      <c r="F777" s="1">
        <f>F776</f>
        <v>0</v>
      </c>
      <c r="G777" s="1">
        <f t="shared" ref="G777:K777" si="934">G776</f>
        <v>0</v>
      </c>
      <c r="H777" s="1">
        <f t="shared" si="934"/>
        <v>2.3983302034314853E-5</v>
      </c>
      <c r="I777" s="1">
        <f t="shared" si="934"/>
        <v>1.2933656234919375</v>
      </c>
      <c r="J777" s="1">
        <f t="shared" si="934"/>
        <v>1.2546682675024101</v>
      </c>
      <c r="K777" s="1">
        <f t="shared" si="934"/>
        <v>1.4234024700888999</v>
      </c>
      <c r="L777" s="1">
        <f t="shared" ref="L777:O777" si="935">L776</f>
        <v>1.4234005070835982</v>
      </c>
      <c r="M777" s="1">
        <f t="shared" si="935"/>
        <v>1.4234008177039077</v>
      </c>
      <c r="N777" s="1">
        <f t="shared" si="935"/>
        <v>1.3336809348250531</v>
      </c>
      <c r="O777" s="1">
        <f t="shared" si="935"/>
        <v>1.333707894911029</v>
      </c>
      <c r="P777" s="1">
        <f>P776</f>
        <v>0.77276939921046428</v>
      </c>
      <c r="Q777" s="1">
        <f>Q776</f>
        <v>0.7727621688522639</v>
      </c>
      <c r="S777" s="3"/>
    </row>
    <row r="778" spans="2:19">
      <c r="B778" s="5" t="str">
        <f t="shared" ref="B778:B779" si="936">B777</f>
        <v>SPS1</v>
      </c>
      <c r="C778" s="5" t="str">
        <f t="shared" ref="C778:C779" si="937">C777</f>
        <v>CH</v>
      </c>
      <c r="D778" t="s">
        <v>955</v>
      </c>
      <c r="E778" t="s">
        <v>6</v>
      </c>
      <c r="F778" s="1">
        <f>SUM([1]Industry!B$37:B$39)</f>
        <v>35.98908778565017</v>
      </c>
      <c r="G778" s="1">
        <f>SUM([1]Industry!C$37:C$39)</f>
        <v>30.483179525512281</v>
      </c>
      <c r="H778" s="1">
        <f>SUM([1]Industry!D$37:D$39)</f>
        <v>37.108182989348443</v>
      </c>
      <c r="I778" s="1">
        <f>SUM([1]Industry!E$37:E$39)</f>
        <v>31.975804352155567</v>
      </c>
      <c r="J778" s="1">
        <f>SUM([1]Industry!F$37:F$39)</f>
        <v>19.328614319911516</v>
      </c>
      <c r="K778" s="1">
        <f>SUM([1]Industry!G$37:G$39)</f>
        <v>17.856812319672368</v>
      </c>
      <c r="L778" s="1">
        <f>SUM([1]Industry!H$37:H$39)</f>
        <v>16.837814652810717</v>
      </c>
      <c r="M778" s="1">
        <f>SUM([1]Industry!I$37:I$39)</f>
        <v>9.0240260786892073</v>
      </c>
      <c r="N778" s="1">
        <f>SUM([1]Industry!J$37:J$39)</f>
        <v>6.9163053888913906</v>
      </c>
      <c r="O778" s="1">
        <f>SUM([1]Industry!K$37:K$39)</f>
        <v>8.1202868381402027</v>
      </c>
      <c r="P778" s="1">
        <f>SUM([1]Industry!L$37:L$39)</f>
        <v>7.3257934197880807</v>
      </c>
      <c r="Q778" s="1">
        <f>SUM([1]Industry!M$37:M$39)</f>
        <v>7.3252436230877676</v>
      </c>
      <c r="S778" s="3"/>
    </row>
    <row r="779" spans="2:19">
      <c r="B779" s="5" t="str">
        <f t="shared" si="936"/>
        <v>SPS1</v>
      </c>
      <c r="C779" s="5" t="str">
        <f t="shared" si="937"/>
        <v>CH</v>
      </c>
      <c r="D779" t="s">
        <v>956</v>
      </c>
      <c r="E779" t="s">
        <v>6</v>
      </c>
      <c r="F779" s="1">
        <f>SUM([1]Industry!B$37:B$38)-F780</f>
        <v>35.551788620959641</v>
      </c>
      <c r="G779" s="1">
        <f>SUM([1]Industry!C$37:C$38)-G780</f>
        <v>28.88090557744442</v>
      </c>
      <c r="H779" s="1">
        <f>SUM([1]Industry!D$37:D$38)-H780</f>
        <v>32.570157101584741</v>
      </c>
      <c r="I779" s="1">
        <f>SUM([1]Industry!E$37:E$38)-I780</f>
        <v>25.035620473947972</v>
      </c>
      <c r="J779" s="1">
        <f>SUM([1]Industry!F$37:F$38)-J780</f>
        <v>12.388423893215473</v>
      </c>
      <c r="K779" s="1">
        <f>SUM([1]Industry!G$37:G$38)-K780</f>
        <v>11.761148554897416</v>
      </c>
      <c r="L779" s="1">
        <f>SUM([1]Industry!H$37:H$38)-L780</f>
        <v>10.742151597794422</v>
      </c>
      <c r="M779" s="1">
        <f>SUM([1]Industry!I$37:I$38)-M780</f>
        <v>2.928362881735866</v>
      </c>
      <c r="N779" s="1">
        <f>SUM([1]Industry!J$37:J$38)-N780</f>
        <v>0.8266732753363526</v>
      </c>
      <c r="O779" s="1">
        <f>SUM([1]Industry!K$37:K$38)-O780</f>
        <v>1.6235144065393354</v>
      </c>
      <c r="P779" s="1">
        <f>SUM([1]Industry!L$37:L$38)-P780</f>
        <v>0.82901948044808449</v>
      </c>
      <c r="Q779" s="1">
        <f>SUM([1]Industry!M$37:M$38)-Q780</f>
        <v>0.82844999967824484</v>
      </c>
      <c r="S779" s="3"/>
    </row>
    <row r="780" spans="2:19">
      <c r="B780" s="5" t="str">
        <f t="shared" ref="B780" si="938">B779</f>
        <v>SPS1</v>
      </c>
      <c r="C780" s="5" t="str">
        <f t="shared" ref="C780" si="939">C779</f>
        <v>CH</v>
      </c>
      <c r="D780" t="s">
        <v>957</v>
      </c>
      <c r="E780" t="s">
        <v>6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5.7283550331404436E-4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1.0502085835676434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1.8588813062982219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0.85056382339700431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0.85056117652869467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6.0340405000878358E-3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6.0330033496515017E-3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6.0320686093468705E-3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>
      <c r="B781" s="5" t="str">
        <f>B779</f>
        <v>SPS1</v>
      </c>
      <c r="C781" s="5" t="str">
        <f>C779</f>
        <v>CH</v>
      </c>
      <c r="D781" t="s">
        <v>958</v>
      </c>
      <c r="E781" t="s">
        <v>6</v>
      </c>
      <c r="F781" s="1">
        <f t="shared" ref="F781:K781" si="940">F778-F779</f>
        <v>0.4372991646905291</v>
      </c>
      <c r="G781" s="1">
        <f t="shared" si="940"/>
        <v>1.6022739480678609</v>
      </c>
      <c r="H781" s="1">
        <f t="shared" si="940"/>
        <v>4.5380258877637019</v>
      </c>
      <c r="I781" s="1">
        <f t="shared" si="940"/>
        <v>6.9401838782075949</v>
      </c>
      <c r="J781" s="1">
        <f t="shared" si="940"/>
        <v>6.9401904266960432</v>
      </c>
      <c r="K781" s="1">
        <f t="shared" si="940"/>
        <v>6.0956637647749528</v>
      </c>
      <c r="L781" s="1">
        <f t="shared" ref="L781:O781" si="941">L778-L779</f>
        <v>6.0956630550162956</v>
      </c>
      <c r="M781" s="1">
        <f t="shared" si="941"/>
        <v>6.0956631969533408</v>
      </c>
      <c r="N781" s="1">
        <f t="shared" si="941"/>
        <v>6.0896321135550382</v>
      </c>
      <c r="O781" s="1">
        <f t="shared" si="941"/>
        <v>6.496772431600867</v>
      </c>
      <c r="P781" s="1">
        <f>P778-P779</f>
        <v>6.4967739393399961</v>
      </c>
      <c r="Q781" s="1">
        <f>Q778-Q779</f>
        <v>6.4967936234095225</v>
      </c>
      <c r="S781" s="3"/>
    </row>
    <row r="782" spans="2:19">
      <c r="B782" s="5" t="str">
        <f t="shared" ref="B782:B790" si="942">B781</f>
        <v>SPS1</v>
      </c>
      <c r="C782" s="5" t="str">
        <f t="shared" ref="C782:C790" si="943">C781</f>
        <v>CH</v>
      </c>
      <c r="D782" t="s">
        <v>959</v>
      </c>
      <c r="E782" t="s">
        <v>6</v>
      </c>
      <c r="F782" s="1">
        <f>[1]Industry!B$37</f>
        <v>35.241347123893696</v>
      </c>
      <c r="G782" s="1">
        <f>[1]Industry!C$37</f>
        <v>29.931091847445181</v>
      </c>
      <c r="H782" s="1">
        <f>[1]Industry!D$37</f>
        <v>32.039264479558753</v>
      </c>
      <c r="I782" s="1">
        <f>[1]Industry!E$37</f>
        <v>23.190432073709328</v>
      </c>
      <c r="J782" s="1">
        <f>[1]Industry!F$37</f>
        <v>10.621193673319922</v>
      </c>
      <c r="K782" s="1">
        <f>[1]Industry!G$37</f>
        <v>9.4112231320197264</v>
      </c>
      <c r="L782" s="1">
        <f>[1]Industry!H$37</f>
        <v>8.4365189033271051</v>
      </c>
      <c r="M782" s="1">
        <f>[1]Industry!I$37</f>
        <v>1.2807078134700109</v>
      </c>
      <c r="N782" s="1">
        <f>[1]Industry!J$37</f>
        <v>2.1900463367459079E-4</v>
      </c>
      <c r="O782" s="1">
        <f>[1]Industry!K$37</f>
        <v>1.2394536627320283E-4</v>
      </c>
      <c r="P782" s="1">
        <f>[1]Industry!L$37</f>
        <v>3.8815926846051805E-5</v>
      </c>
      <c r="Q782" s="1">
        <f>[1]Industry!M$37</f>
        <v>2.7515736934713593E-5</v>
      </c>
      <c r="S782" s="3"/>
    </row>
    <row r="783" spans="2:19">
      <c r="B783" s="5" t="str">
        <f t="shared" si="942"/>
        <v>SPS1</v>
      </c>
      <c r="C783" s="5" t="str">
        <f t="shared" si="943"/>
        <v>CH</v>
      </c>
      <c r="D783" t="s">
        <v>960</v>
      </c>
      <c r="E783" t="s">
        <v>6</v>
      </c>
      <c r="F783" s="1">
        <f>[1]Industry!B$37*F779/SUM(F779:F780)</f>
        <v>35.240779299592013</v>
      </c>
      <c r="G783" s="1">
        <f>[1]Industry!C$37*G779/SUM(G779:G780)</f>
        <v>28.880884046805278</v>
      </c>
      <c r="H783" s="1">
        <f>[1]Industry!D$37*H779/SUM(H779:H780)</f>
        <v>30.309411060389195</v>
      </c>
      <c r="I783" s="1">
        <f>[1]Industry!E$37*I779/SUM(I779:I780)</f>
        <v>22.428444816558194</v>
      </c>
      <c r="J783" s="1">
        <f>[1]Industry!F$37*J779/SUM(J779:J780)</f>
        <v>9.9388169700208149</v>
      </c>
      <c r="K783" s="1">
        <f>[1]Industry!G$37*K779/SUM(K779:K780)</f>
        <v>9.4063971933488855</v>
      </c>
      <c r="L783" s="1">
        <f>[1]Industry!H$37*L779/SUM(L779:L780)</f>
        <v>8.431783448113789</v>
      </c>
      <c r="M783" s="1">
        <f>[1]Industry!I$37*M779/SUM(M779:M780)</f>
        <v>1.2780751353438204</v>
      </c>
      <c r="N783" s="1">
        <f>[1]Industry!J$37*N779/SUM(N779:N780)</f>
        <v>2.1900463367459079E-4</v>
      </c>
      <c r="O783" s="1">
        <f>[1]Industry!K$37*O779/SUM(O779:O780)</f>
        <v>1.2394536627320283E-4</v>
      </c>
      <c r="P783" s="1">
        <f>[1]Industry!L$37*P779/SUM(P779:P780)</f>
        <v>3.8815926846051805E-5</v>
      </c>
      <c r="Q783" s="1">
        <f>[1]Industry!M$37*Q779/SUM(Q779:Q780)</f>
        <v>2.7515736934713593E-5</v>
      </c>
      <c r="S783" s="3"/>
    </row>
    <row r="784" spans="2:19">
      <c r="B784" s="5" t="str">
        <f t="shared" ref="B784" si="944">B783</f>
        <v>SPS1</v>
      </c>
      <c r="C784" s="5" t="str">
        <f t="shared" ref="C784" si="945">C783</f>
        <v>CH</v>
      </c>
      <c r="D784" t="s">
        <v>961</v>
      </c>
      <c r="E784" t="s">
        <v>6</v>
      </c>
      <c r="F784" s="1">
        <f>F782-F783</f>
        <v>5.6782430168311748E-4</v>
      </c>
      <c r="G784" s="1">
        <f t="shared" ref="G784:K784" si="946">G782-G783</f>
        <v>1.0502078006399032</v>
      </c>
      <c r="H784" s="1">
        <f t="shared" si="946"/>
        <v>1.729853419169558</v>
      </c>
      <c r="I784" s="1">
        <f t="shared" si="946"/>
        <v>0.76198725715113369</v>
      </c>
      <c r="J784" s="1">
        <f t="shared" si="946"/>
        <v>0.68237670329910749</v>
      </c>
      <c r="K784" s="1">
        <f t="shared" si="946"/>
        <v>4.8259386708409124E-3</v>
      </c>
      <c r="L784" s="1">
        <f t="shared" ref="L784:O784" si="947">L782-L783</f>
        <v>4.7354552133160865E-3</v>
      </c>
      <c r="M784" s="1">
        <f t="shared" si="947"/>
        <v>2.6326781261905019E-3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>
      <c r="B785" s="5" t="str">
        <f>B783</f>
        <v>SPS1</v>
      </c>
      <c r="C785" s="5" t="str">
        <f>C783</f>
        <v>CH</v>
      </c>
      <c r="D785" t="s">
        <v>962</v>
      </c>
      <c r="E785" t="s">
        <v>6</v>
      </c>
      <c r="F785" s="1">
        <f>SUM(F786:F788)</f>
        <v>0.74774066175647835</v>
      </c>
      <c r="G785" s="1">
        <f t="shared" ref="G785:K785" si="948">SUM(G786:G788)</f>
        <v>0.55208767806709969</v>
      </c>
      <c r="H785" s="1">
        <f t="shared" si="948"/>
        <v>5.0689185097896914</v>
      </c>
      <c r="I785" s="1">
        <f t="shared" si="948"/>
        <v>8.7853722784462374</v>
      </c>
      <c r="J785" s="1">
        <f t="shared" si="948"/>
        <v>8.7074206465915935</v>
      </c>
      <c r="K785" s="1">
        <f t="shared" si="948"/>
        <v>8.4455891876526437</v>
      </c>
      <c r="L785" s="1">
        <f t="shared" ref="L785:O785" si="949">SUM(L786:L788)</f>
        <v>8.401295749483614</v>
      </c>
      <c r="M785" s="1">
        <f t="shared" si="949"/>
        <v>7.7433182652191963</v>
      </c>
      <c r="N785" s="1">
        <f t="shared" si="949"/>
        <v>6.9160863842577163</v>
      </c>
      <c r="O785" s="1">
        <f t="shared" si="949"/>
        <v>8.12016289277393</v>
      </c>
      <c r="P785" s="1">
        <f>SUM(P786:P788)</f>
        <v>7.3257546038612347</v>
      </c>
      <c r="Q785" s="1">
        <f>SUM(Q786:Q788)</f>
        <v>7.3252161073508324</v>
      </c>
      <c r="S785" s="3"/>
    </row>
    <row r="786" spans="2:19">
      <c r="B786" s="5" t="str">
        <f t="shared" si="942"/>
        <v>SPS1</v>
      </c>
      <c r="C786" s="5" t="str">
        <f t="shared" si="943"/>
        <v>CH</v>
      </c>
      <c r="D786" t="s">
        <v>963</v>
      </c>
      <c r="E786" t="s">
        <v>6</v>
      </c>
      <c r="F786" s="1">
        <f>[1]Industry!B$38*F779/SUM(F779:F780)</f>
        <v>0.31100932136762743</v>
      </c>
      <c r="G786" s="1">
        <f>[1]Industry!C$38*G779/SUM(G779:G780)</f>
        <v>2.1530639144491769E-5</v>
      </c>
      <c r="H786" s="1">
        <f>[1]Industry!D$38*H779/SUM(H779:H780)</f>
        <v>2.2607460411955485</v>
      </c>
      <c r="I786" s="1">
        <f>[1]Industry!E$38*I779/SUM(I779:I780)</f>
        <v>2.6071756573897789</v>
      </c>
      <c r="J786" s="1">
        <f>[1]Industry!F$38*J779/SUM(J779:J780)</f>
        <v>2.4496069231946564</v>
      </c>
      <c r="K786" s="1">
        <f>[1]Industry!G$38*K779/SUM(K779:K780)</f>
        <v>2.3547513615485309</v>
      </c>
      <c r="L786" s="1">
        <f>[1]Industry!H$38*L779/SUM(L779:L780)</f>
        <v>2.3103681496806332</v>
      </c>
      <c r="M786" s="1">
        <f>[1]Industry!I$38*M779/SUM(M779:M780)</f>
        <v>1.6502877463920456</v>
      </c>
      <c r="N786" s="1">
        <f>[1]Industry!J$38*N779/SUM(N779:N780)</f>
        <v>0.82645427070267796</v>
      </c>
      <c r="O786" s="1">
        <f>[1]Industry!K$38*O779/SUM(O779:O780)</f>
        <v>1.6233904611730623</v>
      </c>
      <c r="P786" s="1">
        <f>[1]Industry!L$38*P779/SUM(P779:P780)</f>
        <v>0.82898066452123842</v>
      </c>
      <c r="Q786" s="1">
        <f>[1]Industry!M$38*Q779/SUM(Q779:Q780)</f>
        <v>0.82842248394131013</v>
      </c>
      <c r="S786" s="3"/>
    </row>
    <row r="787" spans="2:19">
      <c r="B787" s="5" t="str">
        <f t="shared" ref="B787" si="950">B786</f>
        <v>SPS1</v>
      </c>
      <c r="C787" s="5" t="str">
        <f t="shared" ref="C787" si="951">C786</f>
        <v>CH</v>
      </c>
      <c r="D787" t="s">
        <v>964</v>
      </c>
      <c r="E787" t="s">
        <v>6</v>
      </c>
      <c r="F787" s="1">
        <f>[1]Industry!B$38-F786</f>
        <v>5.0112016315440044E-6</v>
      </c>
      <c r="G787" s="1">
        <f>[1]Industry!C$38-G786</f>
        <v>7.8292773675705304E-7</v>
      </c>
      <c r="H787" s="1">
        <f>[1]Industry!D$38-H786</f>
        <v>0.12902788712866364</v>
      </c>
      <c r="I787" s="1">
        <f>[1]Industry!E$38-I786</f>
        <v>8.8576566245867294E-2</v>
      </c>
      <c r="J787" s="1">
        <f>[1]Industry!F$38-J786</f>
        <v>0.16818447322958763</v>
      </c>
      <c r="K787" s="1">
        <f>[1]Industry!G$38-K786</f>
        <v>1.2081018292473544E-3</v>
      </c>
      <c r="L787" s="1">
        <f>[1]Industry!H$38-L786</f>
        <v>1.2975481363355357E-3</v>
      </c>
      <c r="M787" s="1">
        <f>[1]Industry!I$38-M786</f>
        <v>3.3993904831564059E-3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>
      <c r="B788" s="5" t="str">
        <f>B786</f>
        <v>SPS1</v>
      </c>
      <c r="C788" s="5" t="str">
        <f>C786</f>
        <v>CH</v>
      </c>
      <c r="D788" t="s">
        <v>965</v>
      </c>
      <c r="E788" t="s">
        <v>6</v>
      </c>
      <c r="F788" s="1">
        <f>[1]Industry!B$39</f>
        <v>0.43672632918721943</v>
      </c>
      <c r="G788" s="1">
        <f>[1]Industry!C$39</f>
        <v>0.55206536450021848</v>
      </c>
      <c r="H788" s="1">
        <f>[1]Industry!D$39</f>
        <v>2.6791445814654797</v>
      </c>
      <c r="I788" s="1">
        <f>[1]Industry!E$39</f>
        <v>6.0896200548105908</v>
      </c>
      <c r="J788" s="1">
        <f>[1]Industry!F$39</f>
        <v>6.0896292501673503</v>
      </c>
      <c r="K788" s="1">
        <f>[1]Industry!G$39</f>
        <v>6.0896297242748645</v>
      </c>
      <c r="L788" s="1">
        <f>[1]Industry!H$39</f>
        <v>6.0896300516666448</v>
      </c>
      <c r="M788" s="1">
        <f>[1]Industry!I$39</f>
        <v>6.0896311283439939</v>
      </c>
      <c r="N788" s="1">
        <f>[1]Industry!J$39</f>
        <v>6.0896321135550382</v>
      </c>
      <c r="O788" s="1">
        <f>[1]Industry!K$39</f>
        <v>6.496772431600867</v>
      </c>
      <c r="P788" s="1">
        <f>[1]Industry!L$39</f>
        <v>6.4967739393399961</v>
      </c>
      <c r="Q788" s="1">
        <f>[1]Industry!M$39</f>
        <v>6.4967936234095225</v>
      </c>
      <c r="S788" s="3"/>
    </row>
    <row r="789" spans="2:19">
      <c r="B789" s="5" t="str">
        <f t="shared" si="942"/>
        <v>SPS1</v>
      </c>
      <c r="C789" s="5" t="str">
        <f t="shared" si="943"/>
        <v>CH</v>
      </c>
      <c r="D789" t="s">
        <v>966</v>
      </c>
      <c r="E789" t="s">
        <v>6</v>
      </c>
      <c r="F789" s="1">
        <f>[1]Industry!B$18</f>
        <v>3.5600027949092969</v>
      </c>
      <c r="G789" s="1">
        <f>[1]Industry!C$18</f>
        <v>3.4647170997052519</v>
      </c>
      <c r="H789" s="1">
        <f>[1]Industry!D$18</f>
        <v>0.53710393726455874</v>
      </c>
      <c r="I789" s="1">
        <f>[1]Industry!E$18</f>
        <v>1.1024903626572609E-4</v>
      </c>
      <c r="J789" s="1">
        <f>[1]Industry!F$18</f>
        <v>8.2871085134752519E-5</v>
      </c>
      <c r="K789" s="1">
        <f>[1]Industry!G$18</f>
        <v>4.7065756896726732E-4</v>
      </c>
      <c r="L789" s="1">
        <f>[1]Industry!H$18</f>
        <v>2.7125711997792826E-4</v>
      </c>
      <c r="M789" s="1">
        <f>[1]Industry!I$18</f>
        <v>1.4806131320924582E-4</v>
      </c>
      <c r="N789" s="1">
        <f>[1]Industry!J$18</f>
        <v>1.2999919716919135E-4</v>
      </c>
      <c r="O789" s="1">
        <f>[1]Industry!K$18</f>
        <v>1.1804089122704278E-4</v>
      </c>
      <c r="P789" s="1">
        <f>[1]Industry!L$18</f>
        <v>1.4036058140326482E-4</v>
      </c>
      <c r="Q789" s="1">
        <f>[1]Industry!M$18</f>
        <v>9.7471516991608096E-5</v>
      </c>
      <c r="S789" s="3"/>
    </row>
    <row r="790" spans="2:19">
      <c r="B790" s="5" t="str">
        <f t="shared" si="942"/>
        <v>SPS1</v>
      </c>
      <c r="C790" s="5" t="str">
        <f t="shared" si="943"/>
        <v>CH</v>
      </c>
      <c r="D790" t="s">
        <v>967</v>
      </c>
      <c r="E790" t="s">
        <v>6</v>
      </c>
      <c r="F790" s="1">
        <f>F789</f>
        <v>3.5600027949092969</v>
      </c>
      <c r="G790" s="1">
        <f t="shared" ref="G790:K790" si="952">G789</f>
        <v>3.4647170997052519</v>
      </c>
      <c r="H790" s="1">
        <f t="shared" si="952"/>
        <v>0.53710393726455874</v>
      </c>
      <c r="I790" s="1">
        <f t="shared" si="952"/>
        <v>1.1024903626572609E-4</v>
      </c>
      <c r="J790" s="1">
        <f t="shared" si="952"/>
        <v>8.2871085134752519E-5</v>
      </c>
      <c r="K790" s="1">
        <f t="shared" si="952"/>
        <v>4.7065756896726732E-4</v>
      </c>
      <c r="L790" s="1">
        <f t="shared" ref="L790:O790" si="953">L789</f>
        <v>2.7125711997792826E-4</v>
      </c>
      <c r="M790" s="1">
        <f t="shared" si="953"/>
        <v>1.4806131320924582E-4</v>
      </c>
      <c r="N790" s="1">
        <f t="shared" si="953"/>
        <v>1.2999919716919135E-4</v>
      </c>
      <c r="O790" s="1">
        <f t="shared" si="953"/>
        <v>1.1804089122704278E-4</v>
      </c>
      <c r="P790" s="1">
        <f>P789</f>
        <v>1.4036058140326482E-4</v>
      </c>
      <c r="Q790" s="1">
        <f>Q789</f>
        <v>9.7471516991608096E-5</v>
      </c>
      <c r="S790" s="3"/>
    </row>
    <row r="791" spans="2:19">
      <c r="B791" s="5" t="str">
        <f t="shared" ref="B791:B792" si="954">B790</f>
        <v>SPS1</v>
      </c>
      <c r="C791" s="5" t="str">
        <f t="shared" ref="C791:C792" si="955">C790</f>
        <v>CH</v>
      </c>
      <c r="D791" t="s">
        <v>968</v>
      </c>
      <c r="E791" t="s">
        <v>6</v>
      </c>
      <c r="F791" s="1">
        <f>[1]Industry!B$19</f>
        <v>12.728646145269479</v>
      </c>
      <c r="G791" s="1">
        <f>[1]Industry!C$19</f>
        <v>13.638427394596793</v>
      </c>
      <c r="H791" s="1">
        <f>[1]Industry!D$19</f>
        <v>13.373889949308046</v>
      </c>
      <c r="I791" s="1">
        <f>[1]Industry!E$19</f>
        <v>15.460037796254767</v>
      </c>
      <c r="J791" s="1">
        <f>[1]Industry!F$19</f>
        <v>14.963091192429221</v>
      </c>
      <c r="K791" s="1">
        <f>[1]Industry!G$19</f>
        <v>18.110287394334478</v>
      </c>
      <c r="L791" s="1">
        <f>[1]Industry!H$19</f>
        <v>22.44676281417938</v>
      </c>
      <c r="M791" s="1">
        <f>[1]Industry!I$19</f>
        <v>21.756837773689938</v>
      </c>
      <c r="N791" s="1">
        <f>[1]Industry!J$19</f>
        <v>23.536400803695258</v>
      </c>
      <c r="O791" s="1">
        <f>[1]Industry!K$19</f>
        <v>22.804786790820494</v>
      </c>
      <c r="P791" s="1">
        <f>[1]Industry!L$19</f>
        <v>22.30137891223292</v>
      </c>
      <c r="Q791" s="1">
        <f>[1]Industry!M$19</f>
        <v>22.102953290024022</v>
      </c>
      <c r="S791" s="3"/>
    </row>
    <row r="792" spans="2:19">
      <c r="B792" s="5" t="str">
        <f t="shared" si="954"/>
        <v>SPS1</v>
      </c>
      <c r="C792" s="5" t="str">
        <f t="shared" si="955"/>
        <v>CH</v>
      </c>
      <c r="D792" t="s">
        <v>969</v>
      </c>
      <c r="E792" t="s">
        <v>6</v>
      </c>
      <c r="F792" s="1">
        <f>SUM(F793:F801)</f>
        <v>4.2908629272523129</v>
      </c>
      <c r="G792" s="1">
        <f t="shared" ref="G792:K792" si="956">SUM(G793:G801)</f>
        <v>5.2540032519909454</v>
      </c>
      <c r="H792" s="1">
        <f t="shared" si="956"/>
        <v>6.0616434906912913</v>
      </c>
      <c r="I792" s="1">
        <f t="shared" si="956"/>
        <v>7.3211046984008288</v>
      </c>
      <c r="J792" s="1">
        <f t="shared" si="956"/>
        <v>6.9693406076680988</v>
      </c>
      <c r="K792" s="1">
        <f t="shared" si="956"/>
        <v>11.046068158227522</v>
      </c>
      <c r="L792" s="1">
        <f t="shared" ref="L792:O792" si="957">SUM(L793:L801)</f>
        <v>13.645780978407908</v>
      </c>
      <c r="M792" s="1">
        <f t="shared" si="957"/>
        <v>13.90757199726378</v>
      </c>
      <c r="N792" s="1">
        <f t="shared" si="957"/>
        <v>13.78990595919425</v>
      </c>
      <c r="O792" s="1">
        <f t="shared" si="957"/>
        <v>13.648319724524416</v>
      </c>
      <c r="P792" s="1">
        <f>SUM(P793:P801)</f>
        <v>14.248629710451805</v>
      </c>
      <c r="Q792" s="1">
        <f>SUM(Q793:Q801)</f>
        <v>14.285317991277212</v>
      </c>
      <c r="S792" s="3"/>
    </row>
    <row r="793" spans="2:19">
      <c r="B793" s="5" t="str">
        <f t="shared" ref="B793:B802" si="958">B792</f>
        <v>SPS1</v>
      </c>
      <c r="C793" s="5" t="str">
        <f t="shared" ref="C793:C810" si="959">C792</f>
        <v>CH</v>
      </c>
      <c r="D793" t="s">
        <v>970</v>
      </c>
      <c r="E793" t="s">
        <v>6</v>
      </c>
      <c r="F793" s="1">
        <f>F235</f>
        <v>0.92933052533514404</v>
      </c>
      <c r="G793" s="1">
        <f t="shared" ref="G793:K793" si="960">G235</f>
        <v>2.0726429847650989</v>
      </c>
      <c r="H793" s="1">
        <f t="shared" si="960"/>
        <v>9.0307299501465238E-2</v>
      </c>
      <c r="I793" s="1">
        <f t="shared" si="960"/>
        <v>1.3187848241430067</v>
      </c>
      <c r="J793" s="1">
        <f t="shared" si="960"/>
        <v>0.84966833146967002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5.2200090719975015E-2</v>
      </c>
      <c r="O793" s="1">
        <f t="shared" si="961"/>
        <v>5.2081288953182661E-2</v>
      </c>
      <c r="P793" s="1">
        <f>P235</f>
        <v>0.37903933231039627</v>
      </c>
      <c r="Q793" s="1">
        <f>Q235</f>
        <v>0.37795158146974922</v>
      </c>
      <c r="S793" s="3"/>
    </row>
    <row r="794" spans="2:19">
      <c r="B794" s="5" t="str">
        <f t="shared" si="958"/>
        <v>SPS1</v>
      </c>
      <c r="C794" s="5" t="str">
        <f t="shared" si="959"/>
        <v>CH</v>
      </c>
      <c r="D794" t="s">
        <v>971</v>
      </c>
      <c r="E794" t="s">
        <v>6</v>
      </c>
      <c r="F794" s="1">
        <f>F241</f>
        <v>0.76716745155403832</v>
      </c>
      <c r="G794" s="1">
        <f t="shared" ref="G794:K794" si="962">G241</f>
        <v>0.47907728387693277</v>
      </c>
      <c r="H794" s="1">
        <f t="shared" si="962"/>
        <v>5.8189559226199804E-2</v>
      </c>
      <c r="I794" s="1">
        <f t="shared" si="962"/>
        <v>0.38842605023857174</v>
      </c>
      <c r="J794" s="1">
        <f t="shared" si="962"/>
        <v>0.34454585977863383</v>
      </c>
      <c r="K794" s="1">
        <f t="shared" si="962"/>
        <v>0.75446070060485781</v>
      </c>
      <c r="L794" s="1">
        <f t="shared" ref="L794:O794" si="963">L241</f>
        <v>0.47431612414404278</v>
      </c>
      <c r="M794" s="1">
        <f t="shared" si="963"/>
        <v>0.46891639449311151</v>
      </c>
      <c r="N794" s="1">
        <f t="shared" si="963"/>
        <v>0.46874496896968021</v>
      </c>
      <c r="O794" s="1">
        <f t="shared" si="963"/>
        <v>0.27176761478280975</v>
      </c>
      <c r="P794" s="1">
        <f t="shared" ref="P794:Q796" si="964">P241</f>
        <v>0.46891783882212573</v>
      </c>
      <c r="Q794" s="1">
        <f t="shared" si="964"/>
        <v>0.46884887794291008</v>
      </c>
      <c r="S794" s="3"/>
    </row>
    <row r="795" spans="2:19">
      <c r="B795" s="5" t="str">
        <f t="shared" si="958"/>
        <v>SPS1</v>
      </c>
      <c r="C795" s="5" t="str">
        <f t="shared" si="959"/>
        <v>CH</v>
      </c>
      <c r="D795" t="s">
        <v>972</v>
      </c>
      <c r="E795" t="s">
        <v>6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2.2545479153507717E-3</v>
      </c>
      <c r="L795" s="1">
        <f t="shared" ref="L795:O795" si="966">L242</f>
        <v>0.27424364782010802</v>
      </c>
      <c r="M795" s="1">
        <f t="shared" si="966"/>
        <v>0.27113358532307485</v>
      </c>
      <c r="N795" s="1">
        <f t="shared" si="966"/>
        <v>0.27102726896105311</v>
      </c>
      <c r="O795" s="1">
        <f t="shared" si="966"/>
        <v>0.15714307252854928</v>
      </c>
      <c r="P795" s="1">
        <f t="shared" si="964"/>
        <v>0.271131836826984</v>
      </c>
      <c r="Q795" s="1">
        <f t="shared" si="964"/>
        <v>0.27108989461504873</v>
      </c>
      <c r="S795" s="3"/>
    </row>
    <row r="796" spans="2:19">
      <c r="B796" s="5" t="str">
        <f t="shared" si="958"/>
        <v>SPS1</v>
      </c>
      <c r="C796" s="5" t="str">
        <f t="shared" si="959"/>
        <v>CH</v>
      </c>
      <c r="D796" t="s">
        <v>973</v>
      </c>
      <c r="E796" t="s">
        <v>6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6.4468510037229797E-5</v>
      </c>
      <c r="J796" s="1">
        <f t="shared" si="967"/>
        <v>9.7070347972130728E-5</v>
      </c>
      <c r="K796" s="1">
        <f t="shared" si="967"/>
        <v>8.3640707776291834E-4</v>
      </c>
      <c r="L796" s="1">
        <f t="shared" ref="L796:O796" si="968">L243</f>
        <v>4.2275576231792577E-4</v>
      </c>
      <c r="M796" s="1">
        <f t="shared" si="968"/>
        <v>1.6721100624327956E-4</v>
      </c>
      <c r="N796" s="1">
        <f t="shared" si="968"/>
        <v>2.6541447938368314E-4</v>
      </c>
      <c r="O796" s="1">
        <f t="shared" si="968"/>
        <v>1.8041283525349126E-4</v>
      </c>
      <c r="P796" s="1">
        <f t="shared" si="964"/>
        <v>1.6458749459972083E-4</v>
      </c>
      <c r="Q796" s="1">
        <f t="shared" si="964"/>
        <v>2.0800253029877681E-4</v>
      </c>
      <c r="S796" s="3"/>
    </row>
    <row r="797" spans="2:19">
      <c r="B797" s="5" t="str">
        <f t="shared" si="958"/>
        <v>SPS1</v>
      </c>
      <c r="C797" s="5" t="str">
        <f t="shared" si="959"/>
        <v>CH</v>
      </c>
      <c r="D797" t="s">
        <v>974</v>
      </c>
      <c r="E797" t="s">
        <v>6</v>
      </c>
      <c r="F797" s="1">
        <f>F274</f>
        <v>1.9347928724572365</v>
      </c>
      <c r="G797" s="1">
        <f t="shared" ref="G797:K797" si="969">G274</f>
        <v>1.8587668352721942</v>
      </c>
      <c r="H797" s="1">
        <f t="shared" si="969"/>
        <v>2.5502862834784072</v>
      </c>
      <c r="I797" s="1">
        <f t="shared" si="969"/>
        <v>2.2433295472487895</v>
      </c>
      <c r="J797" s="1">
        <f t="shared" si="969"/>
        <v>1.9426654203137352</v>
      </c>
      <c r="K797" s="1">
        <f t="shared" si="969"/>
        <v>1.4385470412538968</v>
      </c>
      <c r="L797" s="1">
        <f t="shared" ref="L797:O797" si="970">L274</f>
        <v>2.8539894216672579E-4</v>
      </c>
      <c r="M797" s="1">
        <f t="shared" si="970"/>
        <v>9.8089667567080596E-5</v>
      </c>
      <c r="N797" s="1">
        <f t="shared" si="970"/>
        <v>1.6262013550916166E-4</v>
      </c>
      <c r="O797" s="1">
        <f t="shared" si="970"/>
        <v>1.0094554132766831E-4</v>
      </c>
      <c r="P797" s="1">
        <f>P274</f>
        <v>1.711459745443733E-4</v>
      </c>
      <c r="Q797" s="1">
        <f>Q274</f>
        <v>1.0773783442985518E-4</v>
      </c>
      <c r="S797" s="3"/>
    </row>
    <row r="798" spans="2:19">
      <c r="B798" s="5" t="str">
        <f t="shared" si="958"/>
        <v>SPS1</v>
      </c>
      <c r="C798" s="5" t="str">
        <f t="shared" si="959"/>
        <v>CH</v>
      </c>
      <c r="D798" t="s">
        <v>975</v>
      </c>
      <c r="E798" t="s">
        <v>6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0.19834380409586999</v>
      </c>
      <c r="L798" s="1">
        <f t="shared" ref="L798:O798" si="972">L275</f>
        <v>2.5196287842995466</v>
      </c>
      <c r="M798" s="1">
        <f t="shared" si="972"/>
        <v>2.0113696497326523</v>
      </c>
      <c r="N798" s="1">
        <f t="shared" si="972"/>
        <v>2.0112692674343733</v>
      </c>
      <c r="O798" s="1">
        <f t="shared" si="972"/>
        <v>2.0113647207245844</v>
      </c>
      <c r="P798" s="1">
        <f>P275</f>
        <v>2.0112816180758286</v>
      </c>
      <c r="Q798" s="1">
        <f>Q275</f>
        <v>2.0113717556948587</v>
      </c>
      <c r="S798" s="3"/>
    </row>
    <row r="799" spans="2:19">
      <c r="B799" s="5" t="str">
        <f t="shared" si="958"/>
        <v>SPS1</v>
      </c>
      <c r="C799" s="5" t="str">
        <f t="shared" si="959"/>
        <v>CH</v>
      </c>
      <c r="D799" t="s">
        <v>976</v>
      </c>
      <c r="E799" t="s">
        <v>6</v>
      </c>
      <c r="F799" s="1">
        <f>F283</f>
        <v>0.65957207790589445</v>
      </c>
      <c r="G799" s="1">
        <f t="shared" ref="G799:K799" si="973">G283</f>
        <v>0.84351614807671915</v>
      </c>
      <c r="H799" s="1">
        <f t="shared" si="973"/>
        <v>3.3628603484852189</v>
      </c>
      <c r="I799" s="1">
        <f t="shared" si="973"/>
        <v>3.3675520211177301</v>
      </c>
      <c r="J799" s="1">
        <f t="shared" si="973"/>
        <v>3.3645995508217497</v>
      </c>
      <c r="K799" s="1">
        <f t="shared" si="973"/>
        <v>1.3736653541182235</v>
      </c>
      <c r="L799" s="1">
        <f t="shared" ref="L799:O799" si="974">L283</f>
        <v>0.43719689525883609</v>
      </c>
      <c r="M799" s="1">
        <f t="shared" si="974"/>
        <v>1.3430796836004788E-3</v>
      </c>
      <c r="N799" s="1">
        <f t="shared" si="974"/>
        <v>1.1214119241582665E-3</v>
      </c>
      <c r="O799" s="1">
        <f t="shared" si="974"/>
        <v>1.1340935156844978E-3</v>
      </c>
      <c r="P799" s="1">
        <f>P283</f>
        <v>9.2804668856416583E-4</v>
      </c>
      <c r="Q799" s="1">
        <f>Q283</f>
        <v>1.1874292994225044E-3</v>
      </c>
      <c r="S799" s="3"/>
    </row>
    <row r="800" spans="2:19">
      <c r="B800" s="5" t="str">
        <f t="shared" si="958"/>
        <v>SPS1</v>
      </c>
      <c r="C800" s="5" t="str">
        <f t="shared" si="959"/>
        <v>CH</v>
      </c>
      <c r="D800" t="s">
        <v>977</v>
      </c>
      <c r="E800" t="s">
        <v>6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5.4535921418501445</v>
      </c>
      <c r="L800" s="1">
        <f t="shared" ref="L800:O800" si="976">L284</f>
        <v>7.6605180376271989</v>
      </c>
      <c r="M800" s="1">
        <f t="shared" si="976"/>
        <v>9.0825717305479294</v>
      </c>
      <c r="N800" s="1">
        <f t="shared" si="976"/>
        <v>8.9131423612920884</v>
      </c>
      <c r="O800" s="1">
        <f t="shared" si="976"/>
        <v>9.0825757979696213</v>
      </c>
      <c r="P800" s="1">
        <f>P284</f>
        <v>9.0450233515915421</v>
      </c>
      <c r="Q800" s="1">
        <f>Q284</f>
        <v>9.0825803369907838</v>
      </c>
      <c r="S800" s="3"/>
    </row>
    <row r="801" spans="2:19">
      <c r="B801" s="5" t="str">
        <f t="shared" si="958"/>
        <v>SPS1</v>
      </c>
      <c r="C801" s="5" t="str">
        <f t="shared" si="959"/>
        <v>CH</v>
      </c>
      <c r="D801" t="s">
        <v>978</v>
      </c>
      <c r="E801" t="s">
        <v>6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2.9477871426928748E-3</v>
      </c>
      <c r="J801" s="1">
        <f t="shared" si="977"/>
        <v>0.46776437493633816</v>
      </c>
      <c r="K801" s="1">
        <f t="shared" si="977"/>
        <v>1.8243681613114149</v>
      </c>
      <c r="L801" s="1">
        <f t="shared" ref="L801:O801" si="978">L289</f>
        <v>2.279169334553691</v>
      </c>
      <c r="M801" s="1">
        <f t="shared" si="978"/>
        <v>2.0719722568096008</v>
      </c>
      <c r="N801" s="1">
        <f t="shared" si="978"/>
        <v>2.0719725552780313</v>
      </c>
      <c r="O801" s="1">
        <f t="shared" si="978"/>
        <v>2.0719717776734048</v>
      </c>
      <c r="P801" s="1">
        <f>P289</f>
        <v>2.0719719526672189</v>
      </c>
      <c r="Q801" s="1">
        <f>Q289</f>
        <v>2.0719723748997105</v>
      </c>
      <c r="S801" s="3"/>
    </row>
    <row r="802" spans="2:19">
      <c r="B802" s="5" t="str">
        <f t="shared" si="958"/>
        <v>SPS1</v>
      </c>
      <c r="C802" s="5" t="str">
        <f t="shared" si="959"/>
        <v>CH</v>
      </c>
      <c r="D802" t="s">
        <v>979</v>
      </c>
      <c r="E802" t="s">
        <v>6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7.1200037188833001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7.6289064156124047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7.2438531554882424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7.76657455400579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7.9957698375227801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7.1262336313425543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7.9993950609877658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7.2948171550687197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9.0277794459827714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8.572294985493949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7.3815857698669642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7.1699037923247353</v>
      </c>
      <c r="S802" s="3"/>
    </row>
    <row r="803" spans="2:19">
      <c r="B803" s="5" t="str">
        <f>B802</f>
        <v>SPS1</v>
      </c>
      <c r="C803" s="5" t="str">
        <f t="shared" si="959"/>
        <v>CH</v>
      </c>
      <c r="D803" t="s">
        <v>980</v>
      </c>
      <c r="E803" t="s">
        <v>6</v>
      </c>
      <c r="F803" s="1">
        <f>F804</f>
        <v>9.0018974032063372</v>
      </c>
      <c r="G803" s="1">
        <f t="shared" ref="G803:O803" si="979">G804</f>
        <v>10.60994215037239</v>
      </c>
      <c r="H803" s="1">
        <f t="shared" si="979"/>
        <v>9.8539955969464312</v>
      </c>
      <c r="I803" s="1">
        <f t="shared" si="979"/>
        <v>11.485034294314859</v>
      </c>
      <c r="J803" s="1">
        <f t="shared" si="979"/>
        <v>12.274691067699901</v>
      </c>
      <c r="K803" s="1">
        <f t="shared" si="979"/>
        <v>9.786800020629121</v>
      </c>
      <c r="L803" s="1">
        <f t="shared" si="979"/>
        <v>9.8042333207441796</v>
      </c>
      <c r="M803" s="1">
        <f t="shared" si="979"/>
        <v>9.8185964217427646</v>
      </c>
      <c r="N803" s="1">
        <f t="shared" si="979"/>
        <v>9.7310966808649457</v>
      </c>
      <c r="O803" s="1">
        <f t="shared" si="979"/>
        <v>10.717228722080851</v>
      </c>
      <c r="P803" s="1">
        <f>P804</f>
        <v>9.6673096047407352</v>
      </c>
      <c r="Q803" s="1">
        <f>Q804</f>
        <v>9.634904594572129</v>
      </c>
      <c r="S803" s="3"/>
    </row>
    <row r="804" spans="2:19">
      <c r="B804" s="5" t="str">
        <f t="shared" ref="B804:B806" si="980">B803</f>
        <v>SPS1</v>
      </c>
      <c r="C804" s="5" t="str">
        <f t="shared" si="959"/>
        <v>CH</v>
      </c>
      <c r="D804" t="s">
        <v>981</v>
      </c>
      <c r="E804" t="s">
        <v>6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9.0018974032063372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10.60994215037239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9.8539955969464312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11.485034294314859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12.274691067699901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9.786800020629121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9.8042333207441796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9.8185964217427646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9.7310966808649457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10.717228722080851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9.6673096047407352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9.634904594572129</v>
      </c>
      <c r="S804" s="3"/>
    </row>
    <row r="805" spans="2:19">
      <c r="B805" s="5" t="str">
        <f t="shared" si="980"/>
        <v>SPS1</v>
      </c>
      <c r="C805" s="5" t="str">
        <f t="shared" si="959"/>
        <v>CH</v>
      </c>
      <c r="D805" t="s">
        <v>982</v>
      </c>
      <c r="E805" t="s">
        <v>6</v>
      </c>
      <c r="F805" s="1">
        <f>F806</f>
        <v>0.62578795840677848</v>
      </c>
      <c r="G805" s="1">
        <f t="shared" ref="G805:O805" si="981">G806</f>
        <v>0.73757354018496268</v>
      </c>
      <c r="H805" s="1">
        <f t="shared" si="981"/>
        <v>0.73632731713913968</v>
      </c>
      <c r="I805" s="1">
        <f t="shared" si="981"/>
        <v>0.73426111258585758</v>
      </c>
      <c r="J805" s="1">
        <f t="shared" si="981"/>
        <v>0.7322103383831926</v>
      </c>
      <c r="K805" s="1">
        <f t="shared" si="981"/>
        <v>0.73016695377291063</v>
      </c>
      <c r="L805" s="1">
        <f t="shared" si="981"/>
        <v>0.72813619633177096</v>
      </c>
      <c r="M805" s="1">
        <f t="shared" si="981"/>
        <v>0.7261190365973178</v>
      </c>
      <c r="N805" s="1">
        <f t="shared" si="981"/>
        <v>0.7261198050286557</v>
      </c>
      <c r="O805" s="1">
        <f t="shared" si="981"/>
        <v>0.72612497212221505</v>
      </c>
      <c r="P805" s="1">
        <f>P806</f>
        <v>0.7261291091822224</v>
      </c>
      <c r="Q805" s="1">
        <f>Q806</f>
        <v>0.7261348773645383</v>
      </c>
      <c r="S805" s="3"/>
    </row>
    <row r="806" spans="2:19">
      <c r="B806" s="5" t="str">
        <f t="shared" si="980"/>
        <v>SPS1</v>
      </c>
      <c r="C806" s="5" t="str">
        <f t="shared" si="959"/>
        <v>CH</v>
      </c>
      <c r="D806" t="s">
        <v>983</v>
      </c>
      <c r="E806" t="s">
        <v>6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0.62578795840677848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0.73757354018496268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0.73632731713913968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0.73426111258585758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0.7322103383831926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0.73016695377291063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0.72813619633177096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0.7261190365973178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0.7261198050286557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0.72612497212221505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0.7261291091822224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0.7261348773645383</v>
      </c>
      <c r="S806" s="3"/>
    </row>
    <row r="807" spans="2:19">
      <c r="B807" s="5" t="str">
        <f>B806</f>
        <v>SPS1</v>
      </c>
      <c r="C807" s="5" t="str">
        <f t="shared" si="959"/>
        <v>CH</v>
      </c>
      <c r="D807" t="s">
        <v>984</v>
      </c>
      <c r="E807" t="s">
        <v>6</v>
      </c>
      <c r="F807" s="1">
        <f>[1]Industry!B$21</f>
        <v>7.798041751411958</v>
      </c>
      <c r="G807" s="1">
        <f>[1]Industry!C$21</f>
        <v>8.0801466470908956</v>
      </c>
      <c r="H807" s="1">
        <f>[1]Industry!D$21</f>
        <v>5.6082673466124922</v>
      </c>
      <c r="I807" s="1">
        <f>[1]Industry!E$21</f>
        <v>5.5456312090124475</v>
      </c>
      <c r="J807" s="1">
        <f>[1]Industry!F$21</f>
        <v>5.4830006520059662</v>
      </c>
      <c r="K807" s="1">
        <f>[1]Industry!G$21</f>
        <v>5.4553295851338248</v>
      </c>
      <c r="L807" s="1">
        <f>[1]Industry!H$21</f>
        <v>1.7572137519921433E-3</v>
      </c>
      <c r="M807" s="1">
        <f>[1]Industry!I$21</f>
        <v>1.9119720473470382E-4</v>
      </c>
      <c r="N807" s="1">
        <f>[1]Industry!J$21</f>
        <v>3.8617177819436164E-4</v>
      </c>
      <c r="O807" s="1">
        <f>[1]Industry!K$21</f>
        <v>2.032826268702411E-4</v>
      </c>
      <c r="P807" s="1">
        <f>[1]Industry!L$21</f>
        <v>2.9423808223236371E-4</v>
      </c>
      <c r="Q807" s="1">
        <f>[1]Industry!M$21</f>
        <v>1.307178109607542E-4</v>
      </c>
      <c r="S807" s="3"/>
    </row>
    <row r="808" spans="2:19">
      <c r="B808" s="5" t="str">
        <f t="shared" ref="B808:B810" si="982">B807</f>
        <v>SPS1</v>
      </c>
      <c r="C808" s="5" t="str">
        <f t="shared" si="959"/>
        <v>CH</v>
      </c>
      <c r="D808" t="s">
        <v>985</v>
      </c>
      <c r="E808" t="s">
        <v>6</v>
      </c>
      <c r="F808" s="1">
        <f>F807</f>
        <v>7.798041751411958</v>
      </c>
      <c r="G808" s="1">
        <f t="shared" ref="G808:K808" si="983">G807</f>
        <v>8.0801466470908956</v>
      </c>
      <c r="H808" s="1">
        <f t="shared" si="983"/>
        <v>5.6082673466124922</v>
      </c>
      <c r="I808" s="1">
        <f t="shared" si="983"/>
        <v>5.5456312090124475</v>
      </c>
      <c r="J808" s="1">
        <f t="shared" si="983"/>
        <v>5.4830006520059662</v>
      </c>
      <c r="K808" s="1">
        <f t="shared" si="983"/>
        <v>5.4553295851338248</v>
      </c>
      <c r="L808" s="1">
        <f t="shared" ref="L808:O808" si="984">L807</f>
        <v>1.7572137519921433E-3</v>
      </c>
      <c r="M808" s="1">
        <f t="shared" si="984"/>
        <v>1.9119720473470382E-4</v>
      </c>
      <c r="N808" s="1">
        <f t="shared" si="984"/>
        <v>3.8617177819436164E-4</v>
      </c>
      <c r="O808" s="1">
        <f t="shared" si="984"/>
        <v>2.032826268702411E-4</v>
      </c>
      <c r="P808" s="1">
        <f>P807</f>
        <v>2.9423808223236371E-4</v>
      </c>
      <c r="Q808" s="1">
        <f>Q807</f>
        <v>1.307178109607542E-4</v>
      </c>
      <c r="S808" s="3"/>
    </row>
    <row r="809" spans="2:19">
      <c r="B809" s="5" t="str">
        <f t="shared" si="982"/>
        <v>SPS1</v>
      </c>
      <c r="C809" s="5" t="str">
        <f t="shared" si="959"/>
        <v>CH</v>
      </c>
      <c r="D809" t="s">
        <v>986</v>
      </c>
      <c r="E809" t="s">
        <v>6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>
      <c r="B810" s="5" t="str">
        <f t="shared" si="982"/>
        <v>SPS1</v>
      </c>
      <c r="C810" s="5" t="str">
        <f t="shared" si="959"/>
        <v>CH</v>
      </c>
      <c r="D810" t="s">
        <v>987</v>
      </c>
      <c r="E810" t="s">
        <v>6</v>
      </c>
      <c r="F810" s="1">
        <f>F808</f>
        <v>7.798041751411958</v>
      </c>
      <c r="G810" s="1">
        <f t="shared" ref="G810:K810" si="985">G808</f>
        <v>8.0801466470908956</v>
      </c>
      <c r="H810" s="1">
        <f t="shared" si="985"/>
        <v>5.6082673466124922</v>
      </c>
      <c r="I810" s="1">
        <f t="shared" si="985"/>
        <v>5.5456312090124475</v>
      </c>
      <c r="J810" s="1">
        <f t="shared" si="985"/>
        <v>5.4830006520059662</v>
      </c>
      <c r="K810" s="1">
        <f t="shared" si="985"/>
        <v>5.4553295851338248</v>
      </c>
      <c r="L810" s="1">
        <f t="shared" ref="L810:O810" si="986">L808</f>
        <v>1.7572137519921433E-3</v>
      </c>
      <c r="M810" s="1">
        <f t="shared" si="986"/>
        <v>1.9119720473470382E-4</v>
      </c>
      <c r="N810" s="1">
        <f t="shared" si="986"/>
        <v>3.8617177819436164E-4</v>
      </c>
      <c r="O810" s="1">
        <f t="shared" si="986"/>
        <v>2.032826268702411E-4</v>
      </c>
      <c r="P810" s="1">
        <f>P808</f>
        <v>2.9423808223236371E-4</v>
      </c>
      <c r="Q810" s="1">
        <f>Q808</f>
        <v>1.307178109607542E-4</v>
      </c>
      <c r="S810" s="3"/>
    </row>
    <row r="811" spans="2:19">
      <c r="B811" s="5" t="str">
        <f>B810</f>
        <v>SPS1</v>
      </c>
      <c r="C811" s="5" t="str">
        <f t="shared" ref="C811:C812" si="987">C810</f>
        <v>CH</v>
      </c>
      <c r="D811" t="s">
        <v>988</v>
      </c>
      <c r="E811" t="s">
        <v>6</v>
      </c>
      <c r="F811" s="1">
        <f>[1]Industry!B$22</f>
        <v>6.7631818823356837E-2</v>
      </c>
      <c r="G811" s="1">
        <f>[1]Industry!C$22</f>
        <v>8.5490284832846042E-2</v>
      </c>
      <c r="H811" s="1">
        <f>[1]Industry!D$22</f>
        <v>8.5245927018815892E-2</v>
      </c>
      <c r="I811" s="1">
        <f>[1]Industry!E$22</f>
        <v>8.5527630094722196E-2</v>
      </c>
      <c r="J811" s="1">
        <f>[1]Industry!F$22</f>
        <v>8.5529839066357208E-2</v>
      </c>
      <c r="K811" s="1">
        <f>[1]Industry!G$22</f>
        <v>5.8750331710372784E-2</v>
      </c>
      <c r="L811" s="1">
        <f>[1]Industry!H$22</f>
        <v>5.810818509110071E-2</v>
      </c>
      <c r="M811" s="1">
        <f>[1]Industry!I$22</f>
        <v>5.7040288079906E-2</v>
      </c>
      <c r="N811" s="1">
        <f>[1]Industry!J$22</f>
        <v>5.3117343060994145E-2</v>
      </c>
      <c r="O811" s="1">
        <f>[1]Industry!K$22</f>
        <v>5.3670481174833258E-2</v>
      </c>
      <c r="P811" s="1">
        <f>[1]Industry!L$22</f>
        <v>9.9977280785642653E-3</v>
      </c>
      <c r="Q811" s="1">
        <f>[1]Industry!M$22</f>
        <v>9.7887598709082437E-4</v>
      </c>
      <c r="S811" s="3"/>
    </row>
    <row r="812" spans="2:19">
      <c r="B812" s="5" t="str">
        <f t="shared" ref="B812" si="988">B811</f>
        <v>SPS1</v>
      </c>
      <c r="C812" s="5" t="str">
        <f t="shared" si="987"/>
        <v>CH</v>
      </c>
      <c r="D812" t="s">
        <v>989</v>
      </c>
      <c r="E812" t="s">
        <v>6</v>
      </c>
      <c r="F812" s="1">
        <f>F811</f>
        <v>6.7631818823356837E-2</v>
      </c>
      <c r="G812" s="1">
        <f t="shared" ref="G812:K812" si="989">G811</f>
        <v>8.5490284832846042E-2</v>
      </c>
      <c r="H812" s="1">
        <f t="shared" si="989"/>
        <v>8.5245927018815892E-2</v>
      </c>
      <c r="I812" s="1">
        <f t="shared" si="989"/>
        <v>8.5527630094722196E-2</v>
      </c>
      <c r="J812" s="1">
        <f t="shared" si="989"/>
        <v>8.5529839066357208E-2</v>
      </c>
      <c r="K812" s="1">
        <f t="shared" si="989"/>
        <v>5.8750331710372784E-2</v>
      </c>
      <c r="L812" s="1">
        <f t="shared" ref="L812:O812" si="990">L811</f>
        <v>5.810818509110071E-2</v>
      </c>
      <c r="M812" s="1">
        <f t="shared" si="990"/>
        <v>5.7040288079906E-2</v>
      </c>
      <c r="N812" s="1">
        <f t="shared" si="990"/>
        <v>5.3117343060994145E-2</v>
      </c>
      <c r="O812" s="1">
        <f t="shared" si="990"/>
        <v>5.3670481174833258E-2</v>
      </c>
      <c r="P812" s="1">
        <f>P811</f>
        <v>9.9977280785642653E-3</v>
      </c>
      <c r="Q812" s="1">
        <f>Q811</f>
        <v>9.7887598709082437E-4</v>
      </c>
      <c r="S812" s="3"/>
    </row>
    <row r="813" spans="2:19">
      <c r="B813" s="5" t="str">
        <f>B812</f>
        <v>SPS1</v>
      </c>
      <c r="C813" s="5" t="str">
        <f t="shared" ref="C813:C814" si="991">C812</f>
        <v>CH</v>
      </c>
      <c r="D813" t="s">
        <v>990</v>
      </c>
      <c r="E813" t="s">
        <v>6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5.3490464609077595E-2</v>
      </c>
      <c r="J813" s="1">
        <f>[1]Industry!F$23</f>
        <v>10.389521401979966</v>
      </c>
      <c r="K813" s="1">
        <f>[1]Industry!G$23</f>
        <v>10.394561457843903</v>
      </c>
      <c r="L813" s="1">
        <f>[1]Industry!H$23</f>
        <v>10.341060997732319</v>
      </c>
      <c r="M813" s="1">
        <f>[1]Industry!I$23</f>
        <v>17.672864720134779</v>
      </c>
      <c r="N813" s="1">
        <f>[1]Industry!J$23</f>
        <v>17.600096842318557</v>
      </c>
      <c r="O813" s="1">
        <f>[1]Industry!K$23</f>
        <v>17.616869757905292</v>
      </c>
      <c r="P813" s="1">
        <f>[1]Industry!L$23</f>
        <v>17.584823412701532</v>
      </c>
      <c r="Q813" s="1">
        <f>[1]Industry!M$23</f>
        <v>17.57688677610771</v>
      </c>
      <c r="S813" s="3"/>
    </row>
    <row r="814" spans="2:19">
      <c r="B814" s="5" t="str">
        <f t="shared" ref="B814" si="992">B813</f>
        <v>SPS1</v>
      </c>
      <c r="C814" s="5" t="str">
        <f t="shared" si="991"/>
        <v>CH</v>
      </c>
      <c r="D814" t="s">
        <v>991</v>
      </c>
      <c r="E814" t="s">
        <v>6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5.3490464609077595E-2</v>
      </c>
      <c r="J814" s="1">
        <f t="shared" si="993"/>
        <v>10.389521401979966</v>
      </c>
      <c r="K814" s="1">
        <f t="shared" si="993"/>
        <v>10.394561457843903</v>
      </c>
      <c r="L814" s="1">
        <f t="shared" ref="L814:O814" si="994">L813</f>
        <v>10.341060997732319</v>
      </c>
      <c r="M814" s="1">
        <f t="shared" si="994"/>
        <v>17.672864720134779</v>
      </c>
      <c r="N814" s="1">
        <f t="shared" si="994"/>
        <v>17.600096842318557</v>
      </c>
      <c r="O814" s="1">
        <f t="shared" si="994"/>
        <v>17.616869757905292</v>
      </c>
      <c r="P814" s="1">
        <f>P813</f>
        <v>17.584823412701532</v>
      </c>
      <c r="Q814" s="1">
        <f>Q813</f>
        <v>17.57688677610771</v>
      </c>
      <c r="S814" s="3"/>
    </row>
    <row r="815" spans="2:19">
      <c r="B815" s="5" t="str">
        <f>B814</f>
        <v>SPS1</v>
      </c>
      <c r="C815" s="5" t="str">
        <f t="shared" ref="C815:C816" si="995">C814</f>
        <v>CH</v>
      </c>
      <c r="D815" t="s">
        <v>992</v>
      </c>
      <c r="E815" t="s">
        <v>6</v>
      </c>
      <c r="F815" s="1">
        <f>[1]Industry!B$24</f>
        <v>0.74847041441506823</v>
      </c>
      <c r="G815" s="1">
        <f>[1]Industry!C$24</f>
        <v>0.94972878973385377</v>
      </c>
      <c r="H815" s="1">
        <f>[1]Industry!D$24</f>
        <v>2.4554965385612397</v>
      </c>
      <c r="I815" s="1">
        <f>[1]Industry!E$24</f>
        <v>4.0901664558368056</v>
      </c>
      <c r="J815" s="1">
        <f>[1]Industry!F$24</f>
        <v>5.6690899659507163</v>
      </c>
      <c r="K815" s="1">
        <f>[1]Industry!G$24</f>
        <v>6.7606619180095713</v>
      </c>
      <c r="L815" s="1">
        <f>[1]Industry!H$24</f>
        <v>8.3468199797457796</v>
      </c>
      <c r="M815" s="1">
        <f>[1]Industry!I$24</f>
        <v>9.0542588187641595</v>
      </c>
      <c r="N815" s="1">
        <f>[1]Industry!J$24</f>
        <v>9.0542579894090061</v>
      </c>
      <c r="O815" s="1">
        <f>[1]Industry!K$24</f>
        <v>9.3920712167797227</v>
      </c>
      <c r="P815" s="1">
        <f>[1]Industry!L$24</f>
        <v>9.3920700171206359</v>
      </c>
      <c r="Q815" s="1">
        <f>[1]Industry!M$24</f>
        <v>9.3920730071229048</v>
      </c>
      <c r="S815" s="3"/>
    </row>
    <row r="816" spans="2:19">
      <c r="B816" s="5" t="str">
        <f t="shared" ref="B816" si="996">B815</f>
        <v>SPS1</v>
      </c>
      <c r="C816" s="5" t="str">
        <f t="shared" si="995"/>
        <v>CH</v>
      </c>
      <c r="D816" t="s">
        <v>993</v>
      </c>
      <c r="E816" t="s">
        <v>6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0.74847041441506823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0.94972878973385377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2.4542346045028598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4.0896346545734037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5.6685405617466023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5.7147257086863359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6.4270271797919172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8.144492550247115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8.1444945519922705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9.385617184338134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9.3856170940190609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9.3856210838230787</v>
      </c>
      <c r="S816" s="3"/>
    </row>
    <row r="817" spans="2:19">
      <c r="B817" s="5" t="str">
        <f t="shared" ref="B817:B818" si="997">B816</f>
        <v>SPS1</v>
      </c>
      <c r="C817" s="5" t="str">
        <f t="shared" ref="C817:C825" si="998">C816</f>
        <v>CH</v>
      </c>
      <c r="D817" t="s">
        <v>994</v>
      </c>
      <c r="E817" t="s">
        <v>6</v>
      </c>
      <c r="F817" s="1">
        <f>F815-F816</f>
        <v>0</v>
      </c>
      <c r="G817" s="1">
        <f t="shared" ref="G817:K817" si="999">G815-G816</f>
        <v>0</v>
      </c>
      <c r="H817" s="1">
        <f t="shared" si="999"/>
        <v>1.2619340583799321E-3</v>
      </c>
      <c r="I817" s="1">
        <f t="shared" si="999"/>
        <v>5.3180126340190981E-4</v>
      </c>
      <c r="J817" s="1">
        <f t="shared" si="999"/>
        <v>5.4940420411409008E-4</v>
      </c>
      <c r="K817" s="1">
        <f t="shared" si="999"/>
        <v>1.0459362093232354</v>
      </c>
      <c r="L817" s="1">
        <f t="shared" ref="L817:O817" si="1000">L815-L816</f>
        <v>1.9197927999538624</v>
      </c>
      <c r="M817" s="1">
        <f t="shared" si="1000"/>
        <v>0.90976626851704445</v>
      </c>
      <c r="N817" s="1">
        <f t="shared" si="1000"/>
        <v>0.9097634374167356</v>
      </c>
      <c r="O817" s="1">
        <f t="shared" si="1000"/>
        <v>6.4540324415887085E-3</v>
      </c>
      <c r="P817" s="1">
        <f>P815-P816</f>
        <v>6.452923101575081E-3</v>
      </c>
      <c r="Q817" s="1">
        <f>Q815-Q816</f>
        <v>6.4519232998261344E-3</v>
      </c>
      <c r="S817" s="3"/>
    </row>
    <row r="818" spans="2:19">
      <c r="B818" s="9" t="str">
        <f t="shared" si="997"/>
        <v>SPS1</v>
      </c>
      <c r="C818" s="9" t="str">
        <f t="shared" si="998"/>
        <v>CH</v>
      </c>
      <c r="D818" s="2" t="s">
        <v>83</v>
      </c>
      <c r="E818" s="9" t="s">
        <v>6</v>
      </c>
      <c r="F818" s="17">
        <f>[1]Industry!B$71</f>
        <v>72.70821266230331</v>
      </c>
      <c r="G818" s="17">
        <f>[1]Industry!C$71</f>
        <v>74.352734017839794</v>
      </c>
      <c r="H818" s="17">
        <f>[1]Industry!D$71</f>
        <v>76.118601516382341</v>
      </c>
      <c r="I818" s="17">
        <f>[1]Industry!E$71</f>
        <v>77.13027680433926</v>
      </c>
      <c r="J818" s="17">
        <f>[1]Industry!F$71</f>
        <v>77.659844500399558</v>
      </c>
      <c r="K818" s="17">
        <f>[1]Industry!G$71</f>
        <v>78.298605924840089</v>
      </c>
      <c r="L818" s="17">
        <f>[1]Industry!H$71</f>
        <v>78.564690394542637</v>
      </c>
      <c r="M818" s="17">
        <f>[1]Industry!I$71</f>
        <v>78.766777816289334</v>
      </c>
      <c r="N818" s="17">
        <f>[1]Industry!J$71</f>
        <v>78.444812584854944</v>
      </c>
      <c r="O818" s="17">
        <f>[1]Industry!K$71</f>
        <v>80.467276924412445</v>
      </c>
      <c r="P818" s="17">
        <f>[1]Industry!L$71</f>
        <v>78.110209867410816</v>
      </c>
      <c r="Q818" s="17">
        <f>[1]Industry!M$71</f>
        <v>77.892419185392583</v>
      </c>
      <c r="S818" s="3"/>
    </row>
    <row r="819" spans="2:19">
      <c r="B819" s="5" t="str">
        <f>B818</f>
        <v>SPS1</v>
      </c>
      <c r="C819" s="5" t="str">
        <f t="shared" si="998"/>
        <v>CH</v>
      </c>
      <c r="D819" t="s">
        <v>995</v>
      </c>
      <c r="E819" t="s">
        <v>6</v>
      </c>
      <c r="F819" s="18">
        <f>SUM(F820:F822)</f>
        <v>58.985431039775115</v>
      </c>
      <c r="G819" s="18">
        <f t="shared" ref="G819:K819" si="1001">SUM(G820:G822)</f>
        <v>61.602249665139972</v>
      </c>
      <c r="H819" s="18">
        <f t="shared" si="1001"/>
        <v>65.452089298521486</v>
      </c>
      <c r="I819" s="18">
        <f t="shared" si="1001"/>
        <v>70.194226172792042</v>
      </c>
      <c r="J819" s="18">
        <f t="shared" si="1001"/>
        <v>72.507561546529729</v>
      </c>
      <c r="K819" s="18">
        <f t="shared" si="1001"/>
        <v>72.994759601661286</v>
      </c>
      <c r="L819" s="18">
        <f t="shared" ref="L819:O819" si="1002">SUM(L820:L822)</f>
        <v>74.488516227252404</v>
      </c>
      <c r="M819" s="18">
        <f t="shared" si="1002"/>
        <v>77.551985111741331</v>
      </c>
      <c r="N819" s="18">
        <f t="shared" si="1002"/>
        <v>78.284024007750659</v>
      </c>
      <c r="O819" s="18">
        <f t="shared" si="1002"/>
        <v>81.959798483360103</v>
      </c>
      <c r="P819" s="18">
        <f>SUM(P820:P822)</f>
        <v>80.487396133934936</v>
      </c>
      <c r="Q819" s="18">
        <f>SUM(Q820:Q822)</f>
        <v>80.607758471984255</v>
      </c>
      <c r="S819" s="3"/>
    </row>
    <row r="820" spans="2:19">
      <c r="B820" s="5" t="str">
        <f t="shared" ref="B820:B825" si="1003">B819</f>
        <v>SPS1</v>
      </c>
      <c r="C820" s="5" t="str">
        <f t="shared" si="998"/>
        <v>CH</v>
      </c>
      <c r="D820" t="s">
        <v>996</v>
      </c>
      <c r="E820" t="s">
        <v>6</v>
      </c>
      <c r="F820" s="1">
        <f>[1]Industry!B$55</f>
        <v>9.8138909201830824</v>
      </c>
      <c r="G820" s="1">
        <f>[1]Industry!C$55</f>
        <v>10.335082913381919</v>
      </c>
      <c r="H820" s="1">
        <f>[1]Industry!D$55</f>
        <v>10.336156174174203</v>
      </c>
      <c r="I820" s="1">
        <f>[1]Industry!E$55</f>
        <v>11.382278934675575</v>
      </c>
      <c r="J820" s="1">
        <f>[1]Industry!F$55</f>
        <v>11.382279135176754</v>
      </c>
      <c r="K820" s="1">
        <f>[1]Industry!G$55</f>
        <v>11.382279387830147</v>
      </c>
      <c r="L820" s="1">
        <f>[1]Industry!H$55</f>
        <v>11.382279643436776</v>
      </c>
      <c r="M820" s="1">
        <f>[1]Industry!I$55</f>
        <v>11.38228027263899</v>
      </c>
      <c r="N820" s="1">
        <f>[1]Industry!J$55</f>
        <v>11.382278603205132</v>
      </c>
      <c r="O820" s="1">
        <f>[1]Industry!K$55</f>
        <v>11.618877213984714</v>
      </c>
      <c r="P820" s="1">
        <f>[1]Industry!L$55</f>
        <v>11.618876530863881</v>
      </c>
      <c r="Q820" s="1">
        <f>[1]Industry!M$55</f>
        <v>11.618881286276979</v>
      </c>
      <c r="S820" s="3"/>
    </row>
    <row r="821" spans="2:19">
      <c r="B821" s="5" t="str">
        <f t="shared" si="1003"/>
        <v>SPS1</v>
      </c>
      <c r="C821" s="5" t="str">
        <f t="shared" si="998"/>
        <v>CH</v>
      </c>
      <c r="D821" t="s">
        <v>997</v>
      </c>
      <c r="E821" t="s">
        <v>6</v>
      </c>
      <c r="F821" s="1">
        <f>[1]Industry!B$56</f>
        <v>1.1081424674210356</v>
      </c>
      <c r="G821" s="1">
        <f>[1]Industry!C$56</f>
        <v>1.4007911906289909</v>
      </c>
      <c r="H821" s="1">
        <f>[1]Industry!D$56</f>
        <v>3.5998026840126172</v>
      </c>
      <c r="I821" s="1">
        <f>[1]Industry!E$56</f>
        <v>5.9453822400417389</v>
      </c>
      <c r="J821" s="1">
        <f>[1]Industry!F$56</f>
        <v>8.171030815066576</v>
      </c>
      <c r="K821" s="1">
        <f>[1]Industry!G$56</f>
        <v>8.1710314021371282</v>
      </c>
      <c r="L821" s="1">
        <f>[1]Industry!H$56</f>
        <v>9.11847253885451</v>
      </c>
      <c r="M821" s="1">
        <f>[1]Industry!I$56</f>
        <v>11.469671516191639</v>
      </c>
      <c r="N821" s="1">
        <f>[1]Industry!J$56</f>
        <v>11.469674335195922</v>
      </c>
      <c r="O821" s="1">
        <f>[1]Industry!K$56</f>
        <v>13.217514217974895</v>
      </c>
      <c r="P821" s="1">
        <f>[1]Industry!L$56</f>
        <v>13.217514090780959</v>
      </c>
      <c r="Q821" s="1">
        <f>[1]Industry!M$56</f>
        <v>13.217519709515484</v>
      </c>
      <c r="S821" s="3"/>
    </row>
    <row r="822" spans="2:19">
      <c r="B822" s="5" t="str">
        <f t="shared" si="1003"/>
        <v>SPS1</v>
      </c>
      <c r="C822" s="5" t="str">
        <f t="shared" si="998"/>
        <v>CH</v>
      </c>
      <c r="D822" t="s">
        <v>998</v>
      </c>
      <c r="E822" t="s">
        <v>6</v>
      </c>
      <c r="F822" s="1">
        <f>[1]Industry!B$3-([1]Industry!B$6-[1]Industry!B$70)</f>
        <v>48.063397652170998</v>
      </c>
      <c r="G822" s="1">
        <f>[1]Industry!C$3-([1]Industry!C$6-[1]Industry!C$70)</f>
        <v>49.866375561129061</v>
      </c>
      <c r="H822" s="1">
        <f>[1]Industry!D$3-([1]Industry!D$6-[1]Industry!D$70)</f>
        <v>51.516130440334663</v>
      </c>
      <c r="I822" s="1">
        <f>[1]Industry!E$3-([1]Industry!E$6-[1]Industry!E$70)</f>
        <v>52.866564998074722</v>
      </c>
      <c r="J822" s="1">
        <f>[1]Industry!F$3-([1]Industry!F$6-[1]Industry!F$70)</f>
        <v>52.954251596286397</v>
      </c>
      <c r="K822" s="1">
        <f>[1]Industry!G$3-([1]Industry!G$6-[1]Industry!G$70)</f>
        <v>53.441448811694016</v>
      </c>
      <c r="L822" s="1">
        <f>[1]Industry!H$3-([1]Industry!H$6-[1]Industry!H$70)</f>
        <v>53.987764044961111</v>
      </c>
      <c r="M822" s="1">
        <f>[1]Industry!I$3-([1]Industry!I$6-[1]Industry!I$70)</f>
        <v>54.700033322910699</v>
      </c>
      <c r="N822" s="1">
        <f>[1]Industry!J$3-([1]Industry!J$6-[1]Industry!J$70)</f>
        <v>55.432071069349604</v>
      </c>
      <c r="O822" s="1">
        <f>[1]Industry!K$3-([1]Industry!K$6-[1]Industry!K$70)</f>
        <v>57.123407051400491</v>
      </c>
      <c r="P822" s="1">
        <f>[1]Industry!L$3-([1]Industry!L$6-[1]Industry!L$70)</f>
        <v>55.651005512290091</v>
      </c>
      <c r="Q822" s="1">
        <f>[1]Industry!M$3-([1]Industry!M$6-[1]Industry!M$70)</f>
        <v>55.771357476191788</v>
      </c>
      <c r="S822" s="3"/>
    </row>
    <row r="823" spans="2:19">
      <c r="B823" s="5" t="str">
        <f t="shared" si="1003"/>
        <v>SPS1</v>
      </c>
      <c r="C823" s="5" t="str">
        <f t="shared" si="998"/>
        <v>CH</v>
      </c>
      <c r="D823" t="s">
        <v>999</v>
      </c>
      <c r="E823" t="s">
        <v>6</v>
      </c>
      <c r="F823" s="1">
        <f>SUM(F824:F825)</f>
        <v>8.763528431156276</v>
      </c>
      <c r="G823" s="1">
        <f t="shared" ref="G823:K823" si="1004">SUM(G824:G825)</f>
        <v>7.9587756020611966</v>
      </c>
      <c r="H823" s="1">
        <f t="shared" si="1004"/>
        <v>6.2466629859866725</v>
      </c>
      <c r="I823" s="1">
        <f t="shared" si="1004"/>
        <v>5.0693153283637624</v>
      </c>
      <c r="J823" s="1">
        <f t="shared" si="1004"/>
        <v>3.8077453286388629</v>
      </c>
      <c r="K823" s="1">
        <f t="shared" si="1004"/>
        <v>2.8120229422957856</v>
      </c>
      <c r="L823" s="1">
        <f t="shared" ref="L823:O823" si="1005">SUM(L824:L825)</f>
        <v>1.41627694763463</v>
      </c>
      <c r="M823" s="1">
        <f t="shared" si="1005"/>
        <v>1.133494543161315</v>
      </c>
      <c r="N823" s="1">
        <f t="shared" si="1005"/>
        <v>1.0621121380708669</v>
      </c>
      <c r="O823" s="1">
        <f t="shared" si="1005"/>
        <v>1.062110494772462</v>
      </c>
      <c r="P823" s="1">
        <f>SUM(P824:P825)</f>
        <v>0.61540468091122913</v>
      </c>
      <c r="Q823" s="1">
        <f>SUM(Q824:Q825)</f>
        <v>0.61539189914110137</v>
      </c>
      <c r="S823" s="3"/>
    </row>
    <row r="824" spans="2:19">
      <c r="B824" s="5" t="str">
        <f t="shared" si="1003"/>
        <v>SPS1</v>
      </c>
      <c r="C824" s="5" t="str">
        <f t="shared" si="998"/>
        <v>CH</v>
      </c>
      <c r="D824" t="s">
        <v>1000</v>
      </c>
      <c r="E824" t="s">
        <v>6</v>
      </c>
      <c r="F824" s="1">
        <f>[1]Industry!B$57</f>
        <v>6.9177062595261321</v>
      </c>
      <c r="G824" s="1">
        <f>[1]Industry!C$57</f>
        <v>6.3112996258686067</v>
      </c>
      <c r="H824" s="1">
        <f>[1]Industry!D$57</f>
        <v>6.2459457020644598</v>
      </c>
      <c r="I824" s="1">
        <f>[1]Industry!E$57</f>
        <v>5.0692176271685758</v>
      </c>
      <c r="J824" s="1">
        <f>[1]Industry!F$57</f>
        <v>3.8076618383450054</v>
      </c>
      <c r="K824" s="1">
        <f>[1]Industry!G$57</f>
        <v>2.8116193380444878</v>
      </c>
      <c r="L824" s="1">
        <f>[1]Industry!H$57</f>
        <v>1.4160119702249534</v>
      </c>
      <c r="M824" s="1">
        <f>[1]Industry!I$57</f>
        <v>1.133494543161315</v>
      </c>
      <c r="N824" s="1">
        <f>[1]Industry!J$57</f>
        <v>1.0621121380708669</v>
      </c>
      <c r="O824" s="1">
        <f>[1]Industry!K$57</f>
        <v>1.062110494772462</v>
      </c>
      <c r="P824" s="1">
        <f>[1]Industry!L$57</f>
        <v>0.61540468091122913</v>
      </c>
      <c r="Q824" s="1">
        <f>[1]Industry!M$57</f>
        <v>0.61539189914110137</v>
      </c>
      <c r="S824" s="3"/>
    </row>
    <row r="825" spans="2:19">
      <c r="B825" s="5" t="str">
        <f t="shared" si="1003"/>
        <v>SPS1</v>
      </c>
      <c r="C825" s="5" t="str">
        <f t="shared" si="998"/>
        <v>CH</v>
      </c>
      <c r="D825" t="s">
        <v>1001</v>
      </c>
      <c r="E825" t="s">
        <v>6</v>
      </c>
      <c r="F825" s="1">
        <f>[1]Industry!B$58</f>
        <v>1.8458221716301442</v>
      </c>
      <c r="G825" s="1">
        <f>[1]Industry!C$58</f>
        <v>1.6474759761925897</v>
      </c>
      <c r="H825" s="1">
        <f>[1]Industry!D$58</f>
        <v>7.1728392221239291E-4</v>
      </c>
      <c r="I825" s="1">
        <f>[1]Industry!E$58</f>
        <v>9.7701195186359431E-5</v>
      </c>
      <c r="J825" s="1">
        <f>[1]Industry!F$58</f>
        <v>8.349029385745462E-5</v>
      </c>
      <c r="K825" s="1">
        <f>[1]Industry!G$58</f>
        <v>4.0360425129777811E-4</v>
      </c>
      <c r="L825" s="1">
        <f>[1]Industry!H$58</f>
        <v>2.6497740967651234E-4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>
      <c r="B826" s="5" t="str">
        <f>B825</f>
        <v>SPS1</v>
      </c>
      <c r="C826" s="5" t="str">
        <f>C825</f>
        <v>CH</v>
      </c>
      <c r="D826" t="s">
        <v>1002</v>
      </c>
      <c r="E826" t="s">
        <v>6</v>
      </c>
      <c r="F826" s="1">
        <f>SUM(F827:F829)</f>
        <v>28.930281820787673</v>
      </c>
      <c r="G826" s="1">
        <f t="shared" ref="G826:K826" si="1006">SUM(G827:G829)</f>
        <v>24.508255252361593</v>
      </c>
      <c r="H826" s="1">
        <f t="shared" si="1006"/>
        <v>29.682548540082415</v>
      </c>
      <c r="I826" s="1">
        <f t="shared" si="1006"/>
        <v>25.28393292201217</v>
      </c>
      <c r="J826" s="1">
        <f t="shared" si="1006"/>
        <v>15.330558852416392</v>
      </c>
      <c r="K826" s="1">
        <f t="shared" si="1006"/>
        <v>15.423841334094572</v>
      </c>
      <c r="L826" s="1">
        <f t="shared" ref="L826:O826" si="1007">SUM(L827:L829)</f>
        <v>15.640119493615842</v>
      </c>
      <c r="M826" s="1">
        <f t="shared" si="1007"/>
        <v>7.9183092846397827</v>
      </c>
      <c r="N826" s="1">
        <f t="shared" si="1007"/>
        <v>6.1462127024119866</v>
      </c>
      <c r="O826" s="1">
        <f t="shared" si="1007"/>
        <v>6.0500630096934938</v>
      </c>
      <c r="P826" s="1">
        <f>SUM(P827:P829)</f>
        <v>5.3821807927436565</v>
      </c>
      <c r="Q826" s="1">
        <f>SUM(Q827:Q829)</f>
        <v>5.3814534317474179</v>
      </c>
      <c r="S826" s="3"/>
    </row>
    <row r="827" spans="2:19">
      <c r="B827" s="5" t="str">
        <f t="shared" ref="B827:B856" si="1008">B826</f>
        <v>SPS1</v>
      </c>
      <c r="C827" s="5" t="str">
        <f t="shared" ref="C827:C856" si="1009">C826</f>
        <v>CH</v>
      </c>
      <c r="D827" t="s">
        <v>1003</v>
      </c>
      <c r="E827" t="s">
        <v>6</v>
      </c>
      <c r="F827" s="1">
        <f>[1]Industry!B$59</f>
        <v>28.61976940073556</v>
      </c>
      <c r="G827" s="1">
        <f>[1]Industry!C$59</f>
        <v>24.115736778201939</v>
      </c>
      <c r="H827" s="1">
        <f>[1]Industry!D$59</f>
        <v>27.774989577318369</v>
      </c>
      <c r="I827" s="1">
        <f>[1]Industry!E$59</f>
        <v>20.953104633423756</v>
      </c>
      <c r="J827" s="1">
        <f>[1]Industry!F$59</f>
        <v>10.999710215839977</v>
      </c>
      <c r="K827" s="1">
        <f>[1]Industry!G$59</f>
        <v>8.997969807244262</v>
      </c>
      <c r="L827" s="1">
        <f>[1]Industry!H$59</f>
        <v>7.5043150853962741</v>
      </c>
      <c r="M827" s="1">
        <f>[1]Industry!I$59</f>
        <v>1.7734447803180555</v>
      </c>
      <c r="N827" s="1">
        <f>[1]Industry!J$59</f>
        <v>1.3529667069317969E-3</v>
      </c>
      <c r="O827" s="1">
        <f>[1]Industry!K$59</f>
        <v>1.3598987859991942</v>
      </c>
      <c r="P827" s="1">
        <f>[1]Industry!L$59</f>
        <v>0.69201762996763116</v>
      </c>
      <c r="Q827" s="1">
        <f>[1]Industry!M$59</f>
        <v>0.69127803098339358</v>
      </c>
      <c r="S827" s="3"/>
    </row>
    <row r="828" spans="2:19">
      <c r="B828" s="5" t="str">
        <f t="shared" si="1008"/>
        <v>SPS1</v>
      </c>
      <c r="C828" s="5" t="str">
        <f t="shared" si="1009"/>
        <v>CH</v>
      </c>
      <c r="D828" t="s">
        <v>1004</v>
      </c>
      <c r="E828" t="s">
        <v>6</v>
      </c>
      <c r="F828" s="1">
        <f>[1]Industry!B$60</f>
        <v>0</v>
      </c>
      <c r="G828" s="1">
        <f>[1]Industry!C$60</f>
        <v>0</v>
      </c>
      <c r="H828" s="1">
        <f>[1]Industry!D$60</f>
        <v>2.6871653420915192E-3</v>
      </c>
      <c r="I828" s="1">
        <f>[1]Industry!E$60</f>
        <v>1.1084296180857449E-3</v>
      </c>
      <c r="J828" s="1">
        <f>[1]Industry!F$60</f>
        <v>1.1222397074274852E-3</v>
      </c>
      <c r="K828" s="1">
        <f>[1]Industry!G$60</f>
        <v>2.0961447928908798</v>
      </c>
      <c r="L828" s="1">
        <f>[1]Industry!H$60</f>
        <v>3.7786741062520859</v>
      </c>
      <c r="M828" s="1">
        <f>[1]Industry!I$60</f>
        <v>1.7603300919140488</v>
      </c>
      <c r="N828" s="1">
        <f>[1]Industry!J$60</f>
        <v>1.7603246139454309</v>
      </c>
      <c r="O828" s="1">
        <f>[1]Industry!K$60</f>
        <v>1.2488072941676134E-2</v>
      </c>
      <c r="P828" s="1">
        <f>[1]Industry!L$60</f>
        <v>1.2485926451227444E-2</v>
      </c>
      <c r="Q828" s="1">
        <f>[1]Industry!M$60</f>
        <v>1.2483991909172982E-2</v>
      </c>
      <c r="S828" s="3"/>
    </row>
    <row r="829" spans="2:19">
      <c r="B829" s="5" t="str">
        <f t="shared" si="1008"/>
        <v>SPS1</v>
      </c>
      <c r="C829" s="5" t="str">
        <f t="shared" si="1009"/>
        <v>CH</v>
      </c>
      <c r="D829" t="s">
        <v>1005</v>
      </c>
      <c r="E829" t="s">
        <v>6</v>
      </c>
      <c r="F829" s="1">
        <f>[1]Industry!B$68</f>
        <v>0.31051242005211299</v>
      </c>
      <c r="G829" s="1">
        <f>[1]Industry!C$68</f>
        <v>0.39251847415965518</v>
      </c>
      <c r="H829" s="1">
        <f>[1]Industry!D$68</f>
        <v>1.9048717974219547</v>
      </c>
      <c r="I829" s="1">
        <f>[1]Industry!E$68</f>
        <v>4.3297198589703303</v>
      </c>
      <c r="J829" s="1">
        <f>[1]Industry!F$68</f>
        <v>4.3297263968689874</v>
      </c>
      <c r="K829" s="1">
        <f>[1]Industry!G$68</f>
        <v>4.3297267339594301</v>
      </c>
      <c r="L829" s="1">
        <f>[1]Industry!H$68</f>
        <v>4.3571303019674827</v>
      </c>
      <c r="M829" s="1">
        <f>[1]Industry!I$68</f>
        <v>4.3845344124076782</v>
      </c>
      <c r="N829" s="1">
        <f>[1]Industry!J$68</f>
        <v>4.3845351217596242</v>
      </c>
      <c r="O829" s="1">
        <f>[1]Industry!K$68</f>
        <v>4.6776761507526237</v>
      </c>
      <c r="P829" s="1">
        <f>[1]Industry!L$68</f>
        <v>4.677677236324798</v>
      </c>
      <c r="Q829" s="1">
        <f>[1]Industry!M$68</f>
        <v>4.6776914088548516</v>
      </c>
      <c r="S829" s="3"/>
    </row>
    <row r="830" spans="2:19">
      <c r="B830" s="5" t="str">
        <f t="shared" si="1008"/>
        <v>SPS1</v>
      </c>
      <c r="C830" s="5" t="str">
        <f t="shared" si="1009"/>
        <v>CH</v>
      </c>
      <c r="D830" t="s">
        <v>1006</v>
      </c>
      <c r="E830" t="s">
        <v>6</v>
      </c>
      <c r="F830" s="1">
        <f>F831</f>
        <v>2.3674018586146821</v>
      </c>
      <c r="G830" s="1">
        <f t="shared" ref="G830:O830" si="1010">G831</f>
        <v>2.3075015884036971</v>
      </c>
      <c r="H830" s="1">
        <f t="shared" si="1010"/>
        <v>0.35851687812409294</v>
      </c>
      <c r="I830" s="1">
        <f t="shared" si="1010"/>
        <v>7.3866854298036433E-5</v>
      </c>
      <c r="J830" s="1">
        <f t="shared" si="1010"/>
        <v>5.5730804753121086E-5</v>
      </c>
      <c r="K830" s="1">
        <f t="shared" si="1010"/>
        <v>3.1769385905290582E-4</v>
      </c>
      <c r="L830" s="1">
        <f t="shared" si="1010"/>
        <v>1.8377669878504645E-4</v>
      </c>
      <c r="M830" s="1">
        <f t="shared" si="1010"/>
        <v>1.0068169298228718E-4</v>
      </c>
      <c r="N830" s="1">
        <f t="shared" si="1010"/>
        <v>8.8399454075050162E-5</v>
      </c>
      <c r="O830" s="1">
        <f t="shared" si="1010"/>
        <v>8.026780603438905E-5</v>
      </c>
      <c r="P830" s="1">
        <f>P831</f>
        <v>9.5445195354219853E-5</v>
      </c>
      <c r="Q830" s="1">
        <f>Q831</f>
        <v>6.6280631554293463E-5</v>
      </c>
      <c r="S830" s="3"/>
    </row>
    <row r="831" spans="2:19">
      <c r="B831" s="5" t="str">
        <f t="shared" si="1008"/>
        <v>SPS1</v>
      </c>
      <c r="C831" s="5" t="str">
        <f t="shared" si="1009"/>
        <v>CH</v>
      </c>
      <c r="D831" t="s">
        <v>1007</v>
      </c>
      <c r="E831" t="s">
        <v>6</v>
      </c>
      <c r="F831" s="1">
        <f>[1]Industry!B$61</f>
        <v>2.3674018586146821</v>
      </c>
      <c r="G831" s="1">
        <f>[1]Industry!C$61</f>
        <v>2.3075015884036971</v>
      </c>
      <c r="H831" s="1">
        <f>[1]Industry!D$61</f>
        <v>0.35851687812409294</v>
      </c>
      <c r="I831" s="1">
        <f>[1]Industry!E$61</f>
        <v>7.3866854298036433E-5</v>
      </c>
      <c r="J831" s="1">
        <f>[1]Industry!F$61</f>
        <v>5.5730804753121086E-5</v>
      </c>
      <c r="K831" s="1">
        <f>[1]Industry!G$61</f>
        <v>3.1769385905290582E-4</v>
      </c>
      <c r="L831" s="1">
        <f>[1]Industry!H$61</f>
        <v>1.8377669878504645E-4</v>
      </c>
      <c r="M831" s="1">
        <f>[1]Industry!I$61</f>
        <v>1.0068169298228718E-4</v>
      </c>
      <c r="N831" s="1">
        <f>[1]Industry!J$61</f>
        <v>8.8399454075050162E-5</v>
      </c>
      <c r="O831" s="1">
        <f>[1]Industry!K$61</f>
        <v>8.026780603438905E-5</v>
      </c>
      <c r="P831" s="1">
        <f>[1]Industry!L$61</f>
        <v>9.5445195354219853E-5</v>
      </c>
      <c r="Q831" s="1">
        <f>[1]Industry!M$61</f>
        <v>6.6280631554293463E-5</v>
      </c>
      <c r="S831" s="3"/>
    </row>
    <row r="832" spans="2:19">
      <c r="B832" s="5" t="str">
        <f t="shared" si="1008"/>
        <v>SPS1</v>
      </c>
      <c r="C832" s="5" t="str">
        <f t="shared" si="1009"/>
        <v>CH</v>
      </c>
      <c r="D832" t="s">
        <v>1008</v>
      </c>
      <c r="E832" t="s">
        <v>6</v>
      </c>
      <c r="F832" s="1">
        <f>F833+F843</f>
        <v>11.767331213354947</v>
      </c>
      <c r="G832" s="1">
        <f t="shared" ref="G832:K832" si="1011">G833+G843</f>
        <v>12.635407856425568</v>
      </c>
      <c r="H832" s="1">
        <f t="shared" si="1011"/>
        <v>12.43004795127816</v>
      </c>
      <c r="I832" s="1">
        <f t="shared" si="1011"/>
        <v>14.445500198359902</v>
      </c>
      <c r="J832" s="1">
        <f t="shared" si="1011"/>
        <v>14.055235943336598</v>
      </c>
      <c r="K832" s="1">
        <f t="shared" si="1011"/>
        <v>17.101533091092804</v>
      </c>
      <c r="L832" s="1">
        <f t="shared" ref="L832:O832" si="1012">L833+L843</f>
        <v>20.453122492983816</v>
      </c>
      <c r="M832" s="1">
        <f t="shared" si="1012"/>
        <v>20.098009481606017</v>
      </c>
      <c r="N832" s="1">
        <f t="shared" si="1012"/>
        <v>21.63875320623988</v>
      </c>
      <c r="O832" s="1">
        <f t="shared" si="1012"/>
        <v>21.054135002112076</v>
      </c>
      <c r="P832" s="1">
        <f>P833+P843</f>
        <v>20.485305380204469</v>
      </c>
      <c r="Q832" s="1">
        <f>Q833+Q843</f>
        <v>20.296729571695661</v>
      </c>
      <c r="S832" s="3"/>
    </row>
    <row r="833" spans="2:19">
      <c r="B833" s="5" t="str">
        <f t="shared" si="1008"/>
        <v>SPS1</v>
      </c>
      <c r="C833" s="5" t="str">
        <f t="shared" si="1009"/>
        <v>CH</v>
      </c>
      <c r="D833" t="s">
        <v>1009</v>
      </c>
      <c r="E833" t="s">
        <v>6</v>
      </c>
      <c r="F833" s="1">
        <f>[1]Industry!B$62</f>
        <v>5.1850567872914679</v>
      </c>
      <c r="G833" s="1">
        <f>[1]Industry!C$62</f>
        <v>5.5675589563424523</v>
      </c>
      <c r="H833" s="1">
        <f>[1]Industry!D$62</f>
        <v>5.6974187449644687</v>
      </c>
      <c r="I833" s="1">
        <f>[1]Industry!E$62</f>
        <v>7.1885933434719833</v>
      </c>
      <c r="J833" s="1">
        <f>[1]Industry!F$62</f>
        <v>6.5445932445967667</v>
      </c>
      <c r="K833" s="1">
        <f>[1]Industry!G$62</f>
        <v>10.37239258110851</v>
      </c>
      <c r="L833" s="1">
        <f>[1]Industry!H$62</f>
        <v>12.876586334133282</v>
      </c>
      <c r="M833" s="1">
        <f>[1]Industry!I$62</f>
        <v>13.167933184290742</v>
      </c>
      <c r="N833" s="1">
        <f>[1]Industry!J$62</f>
        <v>13.062362732556236</v>
      </c>
      <c r="O833" s="1">
        <f>[1]Industry!K$62</f>
        <v>12.91045476589283</v>
      </c>
      <c r="P833" s="1">
        <f>[1]Industry!L$62</f>
        <v>13.472798898830844</v>
      </c>
      <c r="Q833" s="1">
        <f>[1]Industry!M$62</f>
        <v>13.485320968987162</v>
      </c>
      <c r="S833" s="3"/>
    </row>
    <row r="834" spans="2:19">
      <c r="B834" s="5" t="str">
        <f t="shared" si="1008"/>
        <v>SPS1</v>
      </c>
      <c r="C834" s="5" t="str">
        <f t="shared" si="1009"/>
        <v>CH</v>
      </c>
      <c r="D834" t="s">
        <v>1010</v>
      </c>
      <c r="E834" t="s">
        <v>6</v>
      </c>
      <c r="F834" s="1">
        <f>IFERROR(F793/F$792,0)*F$833</f>
        <v>1.1229982476069871</v>
      </c>
      <c r="G834" s="1">
        <f t="shared" ref="G834:K834" si="1013">IFERROR(G793/G$792,0)*G$833</f>
        <v>2.1963370518959029</v>
      </c>
      <c r="H834" s="1">
        <f t="shared" si="1013"/>
        <v>8.4881023071861808E-2</v>
      </c>
      <c r="I834" s="1">
        <f t="shared" si="1013"/>
        <v>1.294914934132424</v>
      </c>
      <c r="J834" s="1">
        <f t="shared" si="1013"/>
        <v>0.79788518531666341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4.944606015982559E-2</v>
      </c>
      <c r="O834" s="1">
        <f t="shared" si="1014"/>
        <v>4.9265634067118737E-2</v>
      </c>
      <c r="P834" s="1">
        <f t="shared" ref="P834:Q842" si="1015">IFERROR(P793/P$792,0)*P$833</f>
        <v>0.35840082890350849</v>
      </c>
      <c r="Q834" s="1">
        <f t="shared" si="1015"/>
        <v>0.35678578453542548</v>
      </c>
      <c r="S834" s="3"/>
    </row>
    <row r="835" spans="2:19">
      <c r="B835" s="5" t="str">
        <f t="shared" si="1008"/>
        <v>SPS1</v>
      </c>
      <c r="C835" s="5" t="str">
        <f t="shared" si="1009"/>
        <v>CH</v>
      </c>
      <c r="D835" t="s">
        <v>1011</v>
      </c>
      <c r="E835" t="s">
        <v>6</v>
      </c>
      <c r="F835" s="1">
        <f t="shared" ref="F835:K842" si="1016">IFERROR(F794/F$792,0)*F$833</f>
        <v>0.92704121970556264</v>
      </c>
      <c r="G835" s="1">
        <f t="shared" si="1016"/>
        <v>0.50766832350522295</v>
      </c>
      <c r="H835" s="1">
        <f t="shared" si="1016"/>
        <v>5.4693134956830335E-2</v>
      </c>
      <c r="I835" s="1">
        <f t="shared" si="1016"/>
        <v>0.38139557269083013</v>
      </c>
      <c r="J835" s="1">
        <f t="shared" si="1016"/>
        <v>0.3235474678737954</v>
      </c>
      <c r="K835" s="1">
        <f t="shared" si="1016"/>
        <v>0.70844778989191615</v>
      </c>
      <c r="L835" s="1">
        <f t="shared" ref="L835:O835" si="1017">IFERROR(L794/L$792,0)*L$833</f>
        <v>0.44757955091587837</v>
      </c>
      <c r="M835" s="1">
        <f t="shared" si="1017"/>
        <v>0.44397826974533255</v>
      </c>
      <c r="N835" s="1">
        <f t="shared" si="1017"/>
        <v>0.44401439950795313</v>
      </c>
      <c r="O835" s="1">
        <f t="shared" si="1017"/>
        <v>0.25707512487294942</v>
      </c>
      <c r="P835" s="1">
        <f t="shared" si="1015"/>
        <v>0.4433854953708774</v>
      </c>
      <c r="Q835" s="1">
        <f t="shared" si="1015"/>
        <v>0.44259271014269824</v>
      </c>
      <c r="S835" s="3"/>
    </row>
    <row r="836" spans="2:19">
      <c r="B836" s="5" t="str">
        <f t="shared" si="1008"/>
        <v>SPS1</v>
      </c>
      <c r="C836" s="5" t="str">
        <f t="shared" si="1009"/>
        <v>CH</v>
      </c>
      <c r="D836" t="s">
        <v>1012</v>
      </c>
      <c r="E836" t="s">
        <v>6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2.1170479609543187E-3</v>
      </c>
      <c r="L836" s="1">
        <f t="shared" ref="L836:O836" si="1018">IFERROR(L795/L$792,0)*L$833</f>
        <v>0.25878489573670943</v>
      </c>
      <c r="M836" s="1">
        <f t="shared" si="1018"/>
        <v>0.25671403579674934</v>
      </c>
      <c r="N836" s="1">
        <f t="shared" si="1018"/>
        <v>0.25672811026118225</v>
      </c>
      <c r="O836" s="1">
        <f t="shared" si="1018"/>
        <v>0.14864749438773467</v>
      </c>
      <c r="P836" s="1">
        <f t="shared" si="1015"/>
        <v>0.25636884296046075</v>
      </c>
      <c r="Q836" s="1">
        <f t="shared" si="1015"/>
        <v>0.25590849588123077</v>
      </c>
      <c r="S836" s="3"/>
    </row>
    <row r="837" spans="2:19">
      <c r="B837" s="5" t="str">
        <f t="shared" si="1008"/>
        <v>SPS1</v>
      </c>
      <c r="C837" s="5" t="str">
        <f t="shared" si="1009"/>
        <v>CH</v>
      </c>
      <c r="D837" t="s">
        <v>1013</v>
      </c>
      <c r="E837" t="s">
        <v>6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6.3301635642284558E-5</v>
      </c>
      <c r="J837" s="1">
        <f t="shared" si="1016"/>
        <v>9.1154383083255169E-5</v>
      </c>
      <c r="K837" s="1">
        <f t="shared" si="1016"/>
        <v>7.8539643644267004E-4</v>
      </c>
      <c r="L837" s="1">
        <f t="shared" ref="L837:O837" si="1019">IFERROR(L796/L$792,0)*L$833</f>
        <v>3.9892557856180882E-4</v>
      </c>
      <c r="M837" s="1">
        <f t="shared" si="1019"/>
        <v>1.5831831453561564E-4</v>
      </c>
      <c r="N837" s="1">
        <f t="shared" si="1019"/>
        <v>2.5141144649146055E-4</v>
      </c>
      <c r="O837" s="1">
        <f t="shared" si="1019"/>
        <v>1.7065923100712216E-4</v>
      </c>
      <c r="P837" s="1">
        <f t="shared" si="1015"/>
        <v>1.5562578725572998E-4</v>
      </c>
      <c r="Q837" s="1">
        <f t="shared" si="1015"/>
        <v>1.963541088237054E-4</v>
      </c>
      <c r="S837" s="3"/>
    </row>
    <row r="838" spans="2:19">
      <c r="B838" s="5" t="str">
        <f t="shared" si="1008"/>
        <v>SPS1</v>
      </c>
      <c r="C838" s="5" t="str">
        <f t="shared" si="1009"/>
        <v>CH</v>
      </c>
      <c r="D838" t="s">
        <v>1014</v>
      </c>
      <c r="E838" t="s">
        <v>6</v>
      </c>
      <c r="F838" s="1">
        <f t="shared" si="1016"/>
        <v>2.3379937987815484</v>
      </c>
      <c r="G838" s="1">
        <f t="shared" si="1016"/>
        <v>1.9696969044605104</v>
      </c>
      <c r="H838" s="1">
        <f t="shared" si="1016"/>
        <v>2.3970477476659697</v>
      </c>
      <c r="I838" s="1">
        <f t="shared" si="1016"/>
        <v>2.2027254785864763</v>
      </c>
      <c r="J838" s="1">
        <f t="shared" si="1016"/>
        <v>1.824269425475967</v>
      </c>
      <c r="K838" s="1">
        <f t="shared" si="1016"/>
        <v>1.3508131983744525</v>
      </c>
      <c r="L838" s="1">
        <f t="shared" ref="L838:O838" si="1020">IFERROR(L797/L$792,0)*L$833</f>
        <v>2.69311380879933E-4</v>
      </c>
      <c r="M838" s="1">
        <f t="shared" si="1020"/>
        <v>9.2873018298717349E-5</v>
      </c>
      <c r="N838" s="1">
        <f t="shared" si="1020"/>
        <v>1.5404044116934908E-4</v>
      </c>
      <c r="O838" s="1">
        <f t="shared" si="1020"/>
        <v>9.548815322575098E-5</v>
      </c>
      <c r="P838" s="1">
        <f t="shared" si="1015"/>
        <v>1.6182716122444939E-4</v>
      </c>
      <c r="Q838" s="1">
        <f t="shared" si="1015"/>
        <v>1.0170437078665934E-4</v>
      </c>
      <c r="S838" s="3"/>
    </row>
    <row r="839" spans="2:19">
      <c r="B839" s="5" t="str">
        <f t="shared" si="1008"/>
        <v>SPS1</v>
      </c>
      <c r="C839" s="5" t="str">
        <f t="shared" si="1009"/>
        <v>CH</v>
      </c>
      <c r="D839" t="s">
        <v>1015</v>
      </c>
      <c r="E839" t="s">
        <v>6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0.18624724858143196</v>
      </c>
      <c r="L839" s="1">
        <f t="shared" ref="L839:O839" si="1021">IFERROR(L798/L$792,0)*L$833</f>
        <v>2.3776006387862867</v>
      </c>
      <c r="M839" s="1">
        <f t="shared" si="1021"/>
        <v>1.9044000751389742</v>
      </c>
      <c r="N839" s="1">
        <f t="shared" si="1021"/>
        <v>1.9051564819812243</v>
      </c>
      <c r="O839" s="1">
        <f t="shared" si="1021"/>
        <v>1.9026249215107884</v>
      </c>
      <c r="P839" s="1">
        <f t="shared" si="1015"/>
        <v>1.9017683328084407</v>
      </c>
      <c r="Q839" s="1">
        <f t="shared" si="1015"/>
        <v>1.8987322319364988</v>
      </c>
      <c r="S839" s="3"/>
    </row>
    <row r="840" spans="2:19">
      <c r="B840" s="5" t="str">
        <f t="shared" si="1008"/>
        <v>SPS1</v>
      </c>
      <c r="C840" s="5" t="str">
        <f t="shared" si="1009"/>
        <v>CH</v>
      </c>
      <c r="D840" t="s">
        <v>1016</v>
      </c>
      <c r="E840" t="s">
        <v>6</v>
      </c>
      <c r="F840" s="1">
        <f t="shared" si="1016"/>
        <v>0.79702352119737041</v>
      </c>
      <c r="G840" s="1">
        <f t="shared" si="1016"/>
        <v>0.89385667648081579</v>
      </c>
      <c r="H840" s="1">
        <f t="shared" si="1016"/>
        <v>3.1607968392698069</v>
      </c>
      <c r="I840" s="1">
        <f t="shared" si="1016"/>
        <v>3.3065996239734634</v>
      </c>
      <c r="J840" s="1">
        <f t="shared" si="1016"/>
        <v>3.1595435968294683</v>
      </c>
      <c r="K840" s="1">
        <f t="shared" si="1016"/>
        <v>1.2898885036635475</v>
      </c>
      <c r="L840" s="1">
        <f t="shared" ref="L840:O840" si="1022">IFERROR(L799/L$792,0)*L$833</f>
        <v>0.41255268391917654</v>
      </c>
      <c r="M840" s="1">
        <f t="shared" si="1022"/>
        <v>1.2716514096284364E-3</v>
      </c>
      <c r="N840" s="1">
        <f t="shared" si="1022"/>
        <v>1.0622472241155897E-3</v>
      </c>
      <c r="O840" s="1">
        <f t="shared" si="1022"/>
        <v>1.0727813628389538E-3</v>
      </c>
      <c r="P840" s="1">
        <f t="shared" si="1015"/>
        <v>8.7751500725570042E-4</v>
      </c>
      <c r="Q840" s="1">
        <f t="shared" si="1015"/>
        <v>1.1209316614771672E-3</v>
      </c>
      <c r="S840" s="3"/>
    </row>
    <row r="841" spans="2:19">
      <c r="B841" s="5" t="str">
        <f t="shared" si="1008"/>
        <v>SPS1</v>
      </c>
      <c r="C841" s="5" t="str">
        <f t="shared" si="1009"/>
        <v>CH</v>
      </c>
      <c r="D841" t="s">
        <v>1017</v>
      </c>
      <c r="E841" t="s">
        <v>6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5.1209894654130892</v>
      </c>
      <c r="L841" s="1">
        <f t="shared" ref="L841:O841" si="1023">IFERROR(L800/L$792,0)*L$833</f>
        <v>7.2287047573000596</v>
      </c>
      <c r="M841" s="1">
        <f t="shared" si="1023"/>
        <v>8.5995382740361368</v>
      </c>
      <c r="N841" s="1">
        <f t="shared" si="1023"/>
        <v>8.4428928634197096</v>
      </c>
      <c r="O841" s="1">
        <f t="shared" si="1023"/>
        <v>8.5915472647359721</v>
      </c>
      <c r="P841" s="1">
        <f t="shared" si="1015"/>
        <v>8.5525263220106318</v>
      </c>
      <c r="Q841" s="1">
        <f t="shared" si="1015"/>
        <v>8.573943621396527</v>
      </c>
      <c r="S841" s="3"/>
    </row>
    <row r="842" spans="2:19">
      <c r="B842" s="5" t="str">
        <f t="shared" si="1008"/>
        <v>SPS1</v>
      </c>
      <c r="C842" s="5" t="str">
        <f t="shared" si="1009"/>
        <v>CH</v>
      </c>
      <c r="D842" t="s">
        <v>1018</v>
      </c>
      <c r="E842" t="s">
        <v>6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2.8944324531464481E-3</v>
      </c>
      <c r="J842" s="1">
        <f t="shared" si="1016"/>
        <v>0.43925641471778926</v>
      </c>
      <c r="K842" s="1">
        <f t="shared" si="1016"/>
        <v>1.7131039307866747</v>
      </c>
      <c r="L842" s="1">
        <f t="shared" ref="L842:O842" si="1024">IFERROR(L801/L$792,0)*L$833</f>
        <v>2.1506955705157309</v>
      </c>
      <c r="M842" s="1">
        <f t="shared" si="1024"/>
        <v>1.9617796868310862</v>
      </c>
      <c r="N842" s="1">
        <f t="shared" si="1024"/>
        <v>1.9626571181145664</v>
      </c>
      <c r="O842" s="1">
        <f t="shared" si="1024"/>
        <v>1.9599553975711959</v>
      </c>
      <c r="P842" s="1">
        <f t="shared" si="1015"/>
        <v>1.9591541088211875</v>
      </c>
      <c r="Q842" s="1">
        <f t="shared" si="1015"/>
        <v>1.9559391349536943</v>
      </c>
      <c r="S842" s="3"/>
    </row>
    <row r="843" spans="2:19">
      <c r="B843" s="5" t="str">
        <f t="shared" si="1008"/>
        <v>SPS1</v>
      </c>
      <c r="C843" s="5" t="str">
        <f t="shared" si="1009"/>
        <v>CH</v>
      </c>
      <c r="D843" t="s">
        <v>1019</v>
      </c>
      <c r="E843" t="s">
        <v>6</v>
      </c>
      <c r="F843" s="1">
        <f>[1]Industry!B$63</f>
        <v>6.5822744260634778</v>
      </c>
      <c r="G843" s="1">
        <f>[1]Industry!C$63</f>
        <v>7.0678489000831153</v>
      </c>
      <c r="H843" s="1">
        <f>[1]Industry!D$63</f>
        <v>6.7326292063136917</v>
      </c>
      <c r="I843" s="1">
        <f>[1]Industry!E$63</f>
        <v>7.2569068548879176</v>
      </c>
      <c r="J843" s="1">
        <f>[1]Industry!F$63</f>
        <v>7.510642698739832</v>
      </c>
      <c r="K843" s="1">
        <f>[1]Industry!G$63</f>
        <v>6.7291405099842923</v>
      </c>
      <c r="L843" s="1">
        <f>[1]Industry!H$63</f>
        <v>7.5765361588505344</v>
      </c>
      <c r="M843" s="1">
        <f>[1]Industry!I$63</f>
        <v>6.9300762973152734</v>
      </c>
      <c r="N843" s="1">
        <f>[1]Industry!J$63</f>
        <v>8.5763904736836434</v>
      </c>
      <c r="O843" s="1">
        <f>[1]Industry!K$63</f>
        <v>8.1436802362192484</v>
      </c>
      <c r="P843" s="1">
        <f>[1]Industry!L$63</f>
        <v>7.0125064813736264</v>
      </c>
      <c r="Q843" s="1">
        <f>[1]Industry!M$63</f>
        <v>6.8114086027084983</v>
      </c>
      <c r="S843" s="3"/>
    </row>
    <row r="844" spans="2:19">
      <c r="B844" s="5" t="str">
        <f t="shared" si="1008"/>
        <v>SPS1</v>
      </c>
      <c r="C844" s="5" t="str">
        <f t="shared" si="1009"/>
        <v>CH</v>
      </c>
      <c r="D844" t="s">
        <v>1020</v>
      </c>
      <c r="E844" t="s">
        <v>6</v>
      </c>
      <c r="F844" s="1">
        <f>F845</f>
        <v>5.3111194678917455</v>
      </c>
      <c r="G844" s="1">
        <f t="shared" ref="G844:O844" si="1025">G845</f>
        <v>6.2669391634866196</v>
      </c>
      <c r="H844" s="1">
        <f t="shared" si="1025"/>
        <v>5.8302807281933013</v>
      </c>
      <c r="I844" s="1">
        <f t="shared" si="1025"/>
        <v>6.8144536812934788</v>
      </c>
      <c r="J844" s="1">
        <f t="shared" si="1025"/>
        <v>7.3034411852814376</v>
      </c>
      <c r="K844" s="1">
        <f t="shared" si="1025"/>
        <v>5.8394573456420469</v>
      </c>
      <c r="L844" s="1">
        <f t="shared" si="1025"/>
        <v>5.866199603578603</v>
      </c>
      <c r="M844" s="1">
        <f t="shared" si="1025"/>
        <v>5.8911578530456614</v>
      </c>
      <c r="N844" s="1">
        <f t="shared" si="1025"/>
        <v>5.838658008518963</v>
      </c>
      <c r="O844" s="1">
        <f t="shared" si="1025"/>
        <v>6.4303372332485056</v>
      </c>
      <c r="P844" s="1">
        <f>P845</f>
        <v>5.8003857628444395</v>
      </c>
      <c r="Q844" s="1">
        <f>Q845</f>
        <v>5.7809427567432774</v>
      </c>
      <c r="S844" s="3"/>
    </row>
    <row r="845" spans="2:19">
      <c r="B845" s="5" t="str">
        <f t="shared" si="1008"/>
        <v>SPS1</v>
      </c>
      <c r="C845" s="5" t="str">
        <f t="shared" si="1009"/>
        <v>CH</v>
      </c>
      <c r="D845" t="s">
        <v>1021</v>
      </c>
      <c r="E845" t="s">
        <v>6</v>
      </c>
      <c r="F845" s="1">
        <f>[1]Industry!B$64</f>
        <v>5.3111194678917455</v>
      </c>
      <c r="G845" s="1">
        <f>[1]Industry!C$64</f>
        <v>6.2669391634866196</v>
      </c>
      <c r="H845" s="1">
        <f>[1]Industry!D$64</f>
        <v>5.8302807281933013</v>
      </c>
      <c r="I845" s="1">
        <f>[1]Industry!E$64</f>
        <v>6.8144536812934788</v>
      </c>
      <c r="J845" s="1">
        <f>[1]Industry!F$64</f>
        <v>7.3034411852814376</v>
      </c>
      <c r="K845" s="1">
        <f>[1]Industry!G$64</f>
        <v>5.8394573456420469</v>
      </c>
      <c r="L845" s="1">
        <f>[1]Industry!H$64</f>
        <v>5.866199603578603</v>
      </c>
      <c r="M845" s="1">
        <f>[1]Industry!I$64</f>
        <v>5.8911578530456614</v>
      </c>
      <c r="N845" s="1">
        <f>[1]Industry!J$64</f>
        <v>5.838658008518963</v>
      </c>
      <c r="O845" s="1">
        <f>[1]Industry!K$64</f>
        <v>6.4303372332485056</v>
      </c>
      <c r="P845" s="1">
        <f>[1]Industry!L$64</f>
        <v>5.8003857628444395</v>
      </c>
      <c r="Q845" s="1">
        <f>[1]Industry!M$64</f>
        <v>5.7809427567432774</v>
      </c>
      <c r="S845" s="3"/>
    </row>
    <row r="846" spans="2:19">
      <c r="B846" s="5" t="str">
        <f t="shared" si="1008"/>
        <v>SPS1</v>
      </c>
      <c r="C846" s="5" t="str">
        <f t="shared" si="1009"/>
        <v>CH</v>
      </c>
      <c r="D846" t="s">
        <v>1022</v>
      </c>
      <c r="E846" t="s">
        <v>6</v>
      </c>
      <c r="F846" s="1">
        <f>F847</f>
        <v>0.46151861932499927</v>
      </c>
      <c r="G846" s="1">
        <f t="shared" ref="G846:O846" si="1026">G847</f>
        <v>0.54457513050323114</v>
      </c>
      <c r="H846" s="1">
        <f t="shared" si="1026"/>
        <v>0.54457541163415557</v>
      </c>
      <c r="I846" s="1">
        <f t="shared" si="1026"/>
        <v>0.54457699183451169</v>
      </c>
      <c r="J846" s="1">
        <f t="shared" si="1026"/>
        <v>0.5445814391724999</v>
      </c>
      <c r="K846" s="1">
        <f t="shared" si="1026"/>
        <v>0.54458285302229581</v>
      </c>
      <c r="L846" s="1">
        <f t="shared" si="1026"/>
        <v>0.54458519683980344</v>
      </c>
      <c r="M846" s="1">
        <f t="shared" si="1026"/>
        <v>0.54458927744798891</v>
      </c>
      <c r="N846" s="1">
        <f t="shared" si="1026"/>
        <v>0.54458985377149183</v>
      </c>
      <c r="O846" s="1">
        <f t="shared" si="1026"/>
        <v>0.54459372909166159</v>
      </c>
      <c r="P846" s="1">
        <f>P847</f>
        <v>0.54459683188666597</v>
      </c>
      <c r="Q846" s="1">
        <f>Q847</f>
        <v>0.54460115802340325</v>
      </c>
      <c r="S846" s="3"/>
    </row>
    <row r="847" spans="2:19">
      <c r="B847" s="5" t="str">
        <f t="shared" si="1008"/>
        <v>SPS1</v>
      </c>
      <c r="C847" s="5" t="str">
        <f t="shared" si="1009"/>
        <v>CH</v>
      </c>
      <c r="D847" t="s">
        <v>1023</v>
      </c>
      <c r="E847" t="s">
        <v>6</v>
      </c>
      <c r="F847" s="1">
        <f>[1]Industry!B$65</f>
        <v>0.46151861932499927</v>
      </c>
      <c r="G847" s="1">
        <f>[1]Industry!C$65</f>
        <v>0.54457513050323114</v>
      </c>
      <c r="H847" s="1">
        <f>[1]Industry!D$65</f>
        <v>0.54457541163415557</v>
      </c>
      <c r="I847" s="1">
        <f>[1]Industry!E$65</f>
        <v>0.54457699183451169</v>
      </c>
      <c r="J847" s="1">
        <f>[1]Industry!F$65</f>
        <v>0.5445814391724999</v>
      </c>
      <c r="K847" s="1">
        <f>[1]Industry!G$65</f>
        <v>0.54458285302229581</v>
      </c>
      <c r="L847" s="1">
        <f>[1]Industry!H$65</f>
        <v>0.54458519683980344</v>
      </c>
      <c r="M847" s="1">
        <f>[1]Industry!I$65</f>
        <v>0.54458927744798891</v>
      </c>
      <c r="N847" s="1">
        <f>[1]Industry!J$65</f>
        <v>0.54458985377149183</v>
      </c>
      <c r="O847" s="1">
        <f>[1]Industry!K$65</f>
        <v>0.54459372909166159</v>
      </c>
      <c r="P847" s="1">
        <f>[1]Industry!L$65</f>
        <v>0.54459683188666597</v>
      </c>
      <c r="Q847" s="1">
        <f>[1]Industry!M$65</f>
        <v>0.54460115802340325</v>
      </c>
      <c r="S847" s="3"/>
    </row>
    <row r="848" spans="2:19">
      <c r="B848" s="5" t="str">
        <f t="shared" si="1008"/>
        <v>SPS1</v>
      </c>
      <c r="C848" s="5" t="str">
        <f t="shared" si="1009"/>
        <v>CH</v>
      </c>
      <c r="D848" t="s">
        <v>1024</v>
      </c>
      <c r="E848" t="s">
        <v>6</v>
      </c>
      <c r="F848" s="1">
        <f>F849</f>
        <v>4.1173660447455127</v>
      </c>
      <c r="G848" s="1">
        <f t="shared" ref="G848:O848" si="1027">G849</f>
        <v>4.2663174296639967</v>
      </c>
      <c r="H848" s="1">
        <f t="shared" si="1027"/>
        <v>2.9611651590113919</v>
      </c>
      <c r="I848" s="1">
        <f t="shared" si="1027"/>
        <v>2.9280932783585718</v>
      </c>
      <c r="J848" s="1">
        <f t="shared" si="1027"/>
        <v>2.8950243442591503</v>
      </c>
      <c r="K848" s="1">
        <f t="shared" si="1027"/>
        <v>2.8804140209506603</v>
      </c>
      <c r="L848" s="1">
        <f t="shared" si="1027"/>
        <v>9.418665710677883E-4</v>
      </c>
      <c r="M848" s="1">
        <f t="shared" si="1027"/>
        <v>1.0401127937567893E-4</v>
      </c>
      <c r="N848" s="1">
        <f t="shared" si="1027"/>
        <v>2.1007744733773248E-4</v>
      </c>
      <c r="O848" s="1">
        <f t="shared" si="1027"/>
        <v>1.1058574901741116E-4</v>
      </c>
      <c r="P848" s="1">
        <f>P849</f>
        <v>1.6006551673440589E-4</v>
      </c>
      <c r="Q848" s="1">
        <f>Q849</f>
        <v>7.1110489162650234E-5</v>
      </c>
      <c r="S848" s="3"/>
    </row>
    <row r="849" spans="2:19">
      <c r="B849" s="5" t="str">
        <f t="shared" si="1008"/>
        <v>SPS1</v>
      </c>
      <c r="C849" s="5" t="str">
        <f t="shared" si="1009"/>
        <v>CH</v>
      </c>
      <c r="D849" t="s">
        <v>1025</v>
      </c>
      <c r="E849" t="s">
        <v>6</v>
      </c>
      <c r="F849" s="1">
        <f>[1]Industry!B$66</f>
        <v>4.1173660447455127</v>
      </c>
      <c r="G849" s="1">
        <f>[1]Industry!C$66</f>
        <v>4.2663174296639967</v>
      </c>
      <c r="H849" s="1">
        <f>[1]Industry!D$66</f>
        <v>2.9611651590113919</v>
      </c>
      <c r="I849" s="1">
        <f>[1]Industry!E$66</f>
        <v>2.9280932783585718</v>
      </c>
      <c r="J849" s="1">
        <f>[1]Industry!F$66</f>
        <v>2.8950243442591503</v>
      </c>
      <c r="K849" s="1">
        <f>[1]Industry!G$66</f>
        <v>2.8804140209506603</v>
      </c>
      <c r="L849" s="1">
        <f>[1]Industry!H$66</f>
        <v>9.418665710677883E-4</v>
      </c>
      <c r="M849" s="1">
        <f>[1]Industry!I$66</f>
        <v>1.0401127937567893E-4</v>
      </c>
      <c r="N849" s="1">
        <f>[1]Industry!J$66</f>
        <v>2.1007744733773248E-4</v>
      </c>
      <c r="O849" s="1">
        <f>[1]Industry!K$66</f>
        <v>1.1058574901741116E-4</v>
      </c>
      <c r="P849" s="1">
        <f>[1]Industry!L$66</f>
        <v>1.6006551673440589E-4</v>
      </c>
      <c r="Q849" s="1">
        <f>[1]Industry!M$66</f>
        <v>7.1110489162650234E-5</v>
      </c>
      <c r="S849" s="3"/>
    </row>
    <row r="850" spans="2:19">
      <c r="B850" s="5" t="str">
        <f t="shared" si="1008"/>
        <v>SPS1</v>
      </c>
      <c r="C850" s="5" t="str">
        <f t="shared" si="1009"/>
        <v>CH</v>
      </c>
      <c r="D850" t="s">
        <v>1026</v>
      </c>
      <c r="E850" t="s">
        <v>6</v>
      </c>
      <c r="F850" s="1">
        <f>F851</f>
        <v>6.7631818823356837E-2</v>
      </c>
      <c r="G850" s="1">
        <f t="shared" ref="G850:O850" si="1028">G851</f>
        <v>8.5490284832846042E-2</v>
      </c>
      <c r="H850" s="1">
        <f t="shared" si="1028"/>
        <v>8.5245927018815892E-2</v>
      </c>
      <c r="I850" s="1">
        <f t="shared" si="1028"/>
        <v>8.5527630094722196E-2</v>
      </c>
      <c r="J850" s="1">
        <f t="shared" si="1028"/>
        <v>8.5529839066357208E-2</v>
      </c>
      <c r="K850" s="1">
        <f t="shared" si="1028"/>
        <v>5.8750331710372784E-2</v>
      </c>
      <c r="L850" s="1">
        <f t="shared" si="1028"/>
        <v>5.810818509110071E-2</v>
      </c>
      <c r="M850" s="1">
        <f t="shared" si="1028"/>
        <v>5.7040288079906E-2</v>
      </c>
      <c r="N850" s="1">
        <f t="shared" si="1028"/>
        <v>5.3117343060994145E-2</v>
      </c>
      <c r="O850" s="1">
        <f t="shared" si="1028"/>
        <v>5.3670481174833258E-2</v>
      </c>
      <c r="P850" s="1">
        <f>P851</f>
        <v>9.9977280785642653E-3</v>
      </c>
      <c r="Q850" s="1">
        <f>Q851</f>
        <v>9.7887598709082437E-4</v>
      </c>
      <c r="S850" s="3"/>
    </row>
    <row r="851" spans="2:19">
      <c r="B851" s="5" t="str">
        <f t="shared" si="1008"/>
        <v>SPS1</v>
      </c>
      <c r="C851" s="5" t="str">
        <f t="shared" si="1009"/>
        <v>CH</v>
      </c>
      <c r="D851" t="s">
        <v>1027</v>
      </c>
      <c r="E851" t="s">
        <v>6</v>
      </c>
      <c r="F851" s="1">
        <f>[1]Industry!B$67</f>
        <v>6.7631818823356837E-2</v>
      </c>
      <c r="G851" s="1">
        <f>[1]Industry!C$67</f>
        <v>8.5490284832846042E-2</v>
      </c>
      <c r="H851" s="1">
        <f>[1]Industry!D$67</f>
        <v>8.5245927018815892E-2</v>
      </c>
      <c r="I851" s="1">
        <f>[1]Industry!E$67</f>
        <v>8.5527630094722196E-2</v>
      </c>
      <c r="J851" s="1">
        <f>[1]Industry!F$67</f>
        <v>8.5529839066357208E-2</v>
      </c>
      <c r="K851" s="1">
        <f>[1]Industry!G$67</f>
        <v>5.8750331710372784E-2</v>
      </c>
      <c r="L851" s="1">
        <f>[1]Industry!H$67</f>
        <v>5.810818509110071E-2</v>
      </c>
      <c r="M851" s="1">
        <f>[1]Industry!I$67</f>
        <v>5.7040288079906E-2</v>
      </c>
      <c r="N851" s="1">
        <f>[1]Industry!J$67</f>
        <v>5.3117343060994145E-2</v>
      </c>
      <c r="O851" s="1">
        <f>[1]Industry!K$67</f>
        <v>5.3670481174833258E-2</v>
      </c>
      <c r="P851" s="1">
        <f>[1]Industry!L$67</f>
        <v>9.9977280785642653E-3</v>
      </c>
      <c r="Q851" s="1">
        <f>[1]Industry!M$67</f>
        <v>9.7887598709082437E-4</v>
      </c>
      <c r="S851" s="3"/>
    </row>
    <row r="852" spans="2:19">
      <c r="B852" s="5" t="str">
        <f t="shared" si="1008"/>
        <v>SPS1</v>
      </c>
      <c r="C852" s="5" t="str">
        <f t="shared" si="1009"/>
        <v>CH</v>
      </c>
      <c r="D852" t="s">
        <v>1028</v>
      </c>
      <c r="E852" t="s">
        <v>6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1.9258015156619051E-2</v>
      </c>
      <c r="J852" s="1">
        <f t="shared" si="1029"/>
        <v>8.1103036383102296</v>
      </c>
      <c r="K852" s="1">
        <f t="shared" si="1029"/>
        <v>8.1103031778748136</v>
      </c>
      <c r="L852" s="1">
        <f t="shared" si="1029"/>
        <v>8.1103059043501702</v>
      </c>
      <c r="M852" s="1">
        <f t="shared" si="1029"/>
        <v>14.277632512119732</v>
      </c>
      <c r="N852" s="1">
        <f t="shared" si="1029"/>
        <v>14.277597496770657</v>
      </c>
      <c r="O852" s="1">
        <f t="shared" si="1029"/>
        <v>14.277599526907359</v>
      </c>
      <c r="P852" s="1">
        <f>P853</f>
        <v>14.277584898355631</v>
      </c>
      <c r="Q852" s="1">
        <f>Q853</f>
        <v>14.277590316550748</v>
      </c>
      <c r="S852" s="3"/>
    </row>
    <row r="853" spans="2:19">
      <c r="B853" s="5" t="str">
        <f t="shared" si="1008"/>
        <v>SPS1</v>
      </c>
      <c r="C853" s="5" t="str">
        <f t="shared" si="1009"/>
        <v>CH</v>
      </c>
      <c r="D853" t="s">
        <v>1029</v>
      </c>
      <c r="E853" t="s">
        <v>6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1.9258015156619051E-2</v>
      </c>
      <c r="J853" s="1">
        <f>[1]Industry!F$69</f>
        <v>8.1103036383102296</v>
      </c>
      <c r="K853" s="1">
        <f>[1]Industry!G$69</f>
        <v>8.1103031778748136</v>
      </c>
      <c r="L853" s="1">
        <f>[1]Industry!H$69</f>
        <v>8.1103059043501702</v>
      </c>
      <c r="M853" s="1">
        <f>[1]Industry!I$69</f>
        <v>14.277632512119732</v>
      </c>
      <c r="N853" s="1">
        <f>[1]Industry!J$69</f>
        <v>14.277597496770657</v>
      </c>
      <c r="O853" s="1">
        <f>[1]Industry!K$69</f>
        <v>14.277599526907359</v>
      </c>
      <c r="P853" s="1">
        <f>[1]Industry!L$69</f>
        <v>14.277584898355631</v>
      </c>
      <c r="Q853" s="1">
        <f>[1]Industry!M$69</f>
        <v>14.277590316550748</v>
      </c>
      <c r="S853" s="3"/>
    </row>
    <row r="854" spans="2:19">
      <c r="B854" s="5" t="str">
        <f t="shared" si="1008"/>
        <v>SPS1</v>
      </c>
      <c r="C854" s="5" t="str">
        <f t="shared" si="1009"/>
        <v>CH</v>
      </c>
      <c r="D854" t="s">
        <v>1030</v>
      </c>
      <c r="E854" t="s">
        <v>6</v>
      </c>
      <c r="F854" s="1">
        <f>SUM(F855:F856)</f>
        <v>0</v>
      </c>
      <c r="G854" s="1">
        <f t="shared" ref="G854:K854" si="1030">SUM(G855:G856)</f>
        <v>4.8941917725034099</v>
      </c>
      <c r="H854" s="1">
        <f t="shared" si="1030"/>
        <v>4.894193552666108</v>
      </c>
      <c r="I854" s="1">
        <f t="shared" si="1030"/>
        <v>5.5821928566225161</v>
      </c>
      <c r="J854" s="1">
        <f t="shared" si="1030"/>
        <v>7.824815547987054</v>
      </c>
      <c r="K854" s="1">
        <f t="shared" si="1030"/>
        <v>7.881476397611614</v>
      </c>
      <c r="L854" s="1">
        <f t="shared" ref="L854:O854" si="1031">SUM(L855:L856)</f>
        <v>8.0272320519764264</v>
      </c>
      <c r="M854" s="1">
        <f t="shared" si="1031"/>
        <v>8.0273215756927545</v>
      </c>
      <c r="N854" s="1">
        <f t="shared" si="1031"/>
        <v>8.0272295423379756</v>
      </c>
      <c r="O854" s="1">
        <f t="shared" si="1031"/>
        <v>8.0273321353658904</v>
      </c>
      <c r="P854" s="1">
        <f>SUM(P855:P856)</f>
        <v>8.0272372854658798</v>
      </c>
      <c r="Q854" s="1">
        <f>SUM(Q855:Q856)</f>
        <v>8.0273327419692819</v>
      </c>
      <c r="S854" s="3"/>
    </row>
    <row r="855" spans="2:19">
      <c r="B855" s="5" t="str">
        <f t="shared" si="1008"/>
        <v>SPS1</v>
      </c>
      <c r="C855" s="5" t="str">
        <f t="shared" si="1009"/>
        <v>CH</v>
      </c>
      <c r="D855" t="s">
        <v>1031</v>
      </c>
      <c r="E855" t="s">
        <v>6</v>
      </c>
      <c r="F855" s="1">
        <f>[1]Industry!B$6-F856</f>
        <v>0</v>
      </c>
      <c r="G855" s="1">
        <f>[1]Industry!C$6-G856</f>
        <v>0.85059416641327523</v>
      </c>
      <c r="H855" s="1">
        <f>[1]Industry!D$6-H856</f>
        <v>0.85059447579959979</v>
      </c>
      <c r="I855" s="1">
        <f>[1]Industry!E$6-I856</f>
        <v>0.97030913932862628</v>
      </c>
      <c r="J855" s="1">
        <f>[1]Industry!F$6-J856</f>
        <v>1.8507572991171068</v>
      </c>
      <c r="K855" s="1">
        <f>[1]Industry!G$6-K856</f>
        <v>1.9074040532812084</v>
      </c>
      <c r="L855" s="1">
        <f>[1]Industry!H$6-L856</f>
        <v>2.0531373070889058</v>
      </c>
      <c r="M855" s="1">
        <f>[1]Industry!I$6-M856</f>
        <v>2.0329334813068103</v>
      </c>
      <c r="N855" s="1">
        <f>[1]Industry!J$6-N856</f>
        <v>1.9957091216303375</v>
      </c>
      <c r="O855" s="1">
        <f>[1]Industry!K$6-O856</f>
        <v>1.8691469734684976</v>
      </c>
      <c r="P855" s="1">
        <f>[1]Industry!L$6-P856</f>
        <v>1.8691296254366554</v>
      </c>
      <c r="Q855" s="1">
        <f>[1]Industry!M$6-Q856</f>
        <v>1.8691399533785731</v>
      </c>
      <c r="S855" s="3"/>
    </row>
    <row r="856" spans="2:19">
      <c r="B856" s="5" t="str">
        <f t="shared" si="1008"/>
        <v>SPS1</v>
      </c>
      <c r="C856" s="5" t="str">
        <f t="shared" si="1009"/>
        <v>CH</v>
      </c>
      <c r="D856" t="s">
        <v>1032</v>
      </c>
      <c r="E856" t="s">
        <v>6</v>
      </c>
      <c r="F856" s="1">
        <f>[1]Industry!B$70</f>
        <v>0</v>
      </c>
      <c r="G856" s="1">
        <f>[1]Industry!C$70</f>
        <v>4.0435976060901346</v>
      </c>
      <c r="H856" s="1">
        <f>[1]Industry!D$70</f>
        <v>4.0435990768665082</v>
      </c>
      <c r="I856" s="1">
        <f>[1]Industry!E$70</f>
        <v>4.6118837172938898</v>
      </c>
      <c r="J856" s="1">
        <f>[1]Industry!F$70</f>
        <v>5.9740582488699472</v>
      </c>
      <c r="K856" s="1">
        <f>[1]Industry!G$70</f>
        <v>5.9740723443304056</v>
      </c>
      <c r="L856" s="1">
        <f>[1]Industry!H$70</f>
        <v>5.9740947448875206</v>
      </c>
      <c r="M856" s="1">
        <f>[1]Industry!I$70</f>
        <v>5.9943880943859442</v>
      </c>
      <c r="N856" s="1">
        <f>[1]Industry!J$70</f>
        <v>6.0315204207076381</v>
      </c>
      <c r="O856" s="1">
        <f>[1]Industry!K$70</f>
        <v>6.1581851618973928</v>
      </c>
      <c r="P856" s="1">
        <f>[1]Industry!L$70</f>
        <v>6.1581076600292244</v>
      </c>
      <c r="Q856" s="1">
        <f>[1]Industry!M$70</f>
        <v>6.1581927885907088</v>
      </c>
      <c r="S856" s="3"/>
    </row>
    <row r="857" spans="2:19">
      <c r="B857" s="9" t="str">
        <f>B856</f>
        <v>SPS1</v>
      </c>
      <c r="C857" s="9" t="str">
        <f>C856</f>
        <v>CH</v>
      </c>
      <c r="D857" s="2" t="s">
        <v>85</v>
      </c>
      <c r="E857" s="2" t="s">
        <v>21</v>
      </c>
      <c r="F857" s="1" t="s">
        <v>725</v>
      </c>
      <c r="G857" s="1" t="s">
        <v>725</v>
      </c>
      <c r="H857" s="1" t="s">
        <v>725</v>
      </c>
      <c r="I857" s="1" t="s">
        <v>725</v>
      </c>
      <c r="J857" s="1" t="s">
        <v>725</v>
      </c>
      <c r="K857" s="1" t="s">
        <v>725</v>
      </c>
      <c r="L857" s="1" t="s">
        <v>725</v>
      </c>
      <c r="M857" s="1" t="s">
        <v>725</v>
      </c>
      <c r="N857" s="1" t="s">
        <v>725</v>
      </c>
      <c r="O857" s="1" t="s">
        <v>725</v>
      </c>
      <c r="P857" s="1" t="s">
        <v>725</v>
      </c>
      <c r="Q857" s="1" t="s">
        <v>725</v>
      </c>
      <c r="S857" s="3"/>
    </row>
    <row r="858" spans="2:19">
      <c r="B858" s="5" t="str">
        <f>B857</f>
        <v>SPS1</v>
      </c>
      <c r="C858" s="5" t="str">
        <f>C857</f>
        <v>CH</v>
      </c>
      <c r="D858" t="s">
        <v>1033</v>
      </c>
      <c r="E858" t="s">
        <v>21</v>
      </c>
      <c r="F858" s="4">
        <f>IFERROR(F820/F765,"-")</f>
        <v>0.8426154294132846</v>
      </c>
      <c r="G858" s="4">
        <f t="shared" ref="G858:K858" si="1032">IFERROR(G820/G765,"-")</f>
        <v>0.84306236513985489</v>
      </c>
      <c r="H858" s="4">
        <f t="shared" si="1032"/>
        <v>0.84373276872970726</v>
      </c>
      <c r="I858" s="4">
        <f t="shared" si="1032"/>
        <v>0.84485010804613025</v>
      </c>
      <c r="J858" s="4">
        <f t="shared" si="1032"/>
        <v>0.84596744736255414</v>
      </c>
      <c r="K858" s="4">
        <f t="shared" si="1032"/>
        <v>0.84708478667897635</v>
      </c>
      <c r="L858" s="4">
        <f t="shared" ref="L858:O858" si="1033">IFERROR(L820/L765,"-")</f>
        <v>0.84820212599540024</v>
      </c>
      <c r="M858" s="4">
        <f t="shared" si="1033"/>
        <v>0.84931946531182234</v>
      </c>
      <c r="N858" s="4">
        <f t="shared" si="1033"/>
        <v>0.84931946531182245</v>
      </c>
      <c r="O858" s="4">
        <f t="shared" si="1033"/>
        <v>0.8493194653118229</v>
      </c>
      <c r="P858" s="4">
        <f t="shared" ref="P858:Q860" si="1034">IFERROR(P820/P765,"-")</f>
        <v>0.84931946531182378</v>
      </c>
      <c r="Q858" s="4">
        <f t="shared" si="1034"/>
        <v>0.8493194653118229</v>
      </c>
      <c r="S858" s="3"/>
    </row>
    <row r="859" spans="2:19">
      <c r="B859" s="5" t="str">
        <f t="shared" ref="B859:B881" si="1035">B858</f>
        <v>SPS1</v>
      </c>
      <c r="C859" s="5" t="str">
        <f t="shared" ref="C859:C881" si="1036">C858</f>
        <v>CH</v>
      </c>
      <c r="D859" t="s">
        <v>1034</v>
      </c>
      <c r="E859" t="s">
        <v>21</v>
      </c>
      <c r="F859" s="4">
        <f t="shared" ref="F859:K859" si="1037">IFERROR(F821/F766,"-")</f>
        <v>3.0809801822513307</v>
      </c>
      <c r="G859" s="4">
        <f t="shared" si="1037"/>
        <v>3.1055374774069149</v>
      </c>
      <c r="H859" s="4">
        <f t="shared" si="1037"/>
        <v>3.1423734201402871</v>
      </c>
      <c r="I859" s="4">
        <f t="shared" si="1037"/>
        <v>3.2037666580292505</v>
      </c>
      <c r="J859" s="4">
        <f t="shared" si="1037"/>
        <v>3.2651598959182082</v>
      </c>
      <c r="K859" s="4">
        <f t="shared" si="1037"/>
        <v>3.3265531338071703</v>
      </c>
      <c r="L859" s="4">
        <f t="shared" ref="L859:O859" si="1038">IFERROR(L821/L766,"-")</f>
        <v>3.3879463716961333</v>
      </c>
      <c r="M859" s="4">
        <f t="shared" si="1038"/>
        <v>3.4493396095850906</v>
      </c>
      <c r="N859" s="4">
        <f t="shared" si="1038"/>
        <v>3.449339609585091</v>
      </c>
      <c r="O859" s="4">
        <f t="shared" si="1038"/>
        <v>3.4493396095850914</v>
      </c>
      <c r="P859" s="4">
        <f t="shared" si="1034"/>
        <v>3.4493396095850892</v>
      </c>
      <c r="Q859" s="4">
        <f t="shared" si="1034"/>
        <v>3.4493396095850906</v>
      </c>
      <c r="S859" s="3"/>
    </row>
    <row r="860" spans="2:19">
      <c r="B860" s="5" t="str">
        <f t="shared" si="1035"/>
        <v>SPS1</v>
      </c>
      <c r="C860" s="5" t="str">
        <f t="shared" si="1036"/>
        <v>CH</v>
      </c>
      <c r="D860" t="s">
        <v>1035</v>
      </c>
      <c r="E860" t="s">
        <v>21</v>
      </c>
      <c r="F860" s="4">
        <f t="shared" ref="F860:K860" si="1039">IFERROR(F822/F767,"-")</f>
        <v>1</v>
      </c>
      <c r="G860" s="4">
        <f t="shared" si="1039"/>
        <v>0.99999999510553228</v>
      </c>
      <c r="H860" s="4">
        <f t="shared" si="1039"/>
        <v>0.99999999502238812</v>
      </c>
      <c r="I860" s="4">
        <f t="shared" si="1039"/>
        <v>1.0000005154213045</v>
      </c>
      <c r="J860" s="4">
        <f t="shared" si="1039"/>
        <v>1.0000029063817144</v>
      </c>
      <c r="K860" s="4">
        <f t="shared" si="1039"/>
        <v>1.0000843226427933</v>
      </c>
      <c r="L860" s="4">
        <f t="shared" ref="L860:O860" si="1040">IFERROR(L822/L767,"-")</f>
        <v>0.96213315735159888</v>
      </c>
      <c r="M860" s="4">
        <f t="shared" si="1040"/>
        <v>0.96293432564872017</v>
      </c>
      <c r="N860" s="4">
        <f t="shared" si="1040"/>
        <v>0.96340488599468821</v>
      </c>
      <c r="O860" s="4">
        <f t="shared" si="1040"/>
        <v>0.96427961681335406</v>
      </c>
      <c r="P860" s="4">
        <f t="shared" si="1034"/>
        <v>0.96310321715967206</v>
      </c>
      <c r="Q860" s="4">
        <f t="shared" si="1034"/>
        <v>0.96230401102276641</v>
      </c>
      <c r="S860" s="3"/>
    </row>
    <row r="861" spans="2:19">
      <c r="B861" s="5" t="str">
        <f t="shared" si="1035"/>
        <v>SPS1</v>
      </c>
      <c r="C861" s="5" t="str">
        <f t="shared" si="1036"/>
        <v>CH</v>
      </c>
      <c r="D861" t="s">
        <v>1036</v>
      </c>
      <c r="E861" t="s">
        <v>21</v>
      </c>
      <c r="F861" s="4">
        <f>IFERROR(F824/F769,"-")</f>
        <v>0.77746213224363558</v>
      </c>
      <c r="G861" s="4">
        <f t="shared" ref="G861:K862" si="1041">IFERROR(G824/G769,"-")</f>
        <v>0.77871988564932348</v>
      </c>
      <c r="H861" s="4">
        <f t="shared" si="1041"/>
        <v>0.78060651575785556</v>
      </c>
      <c r="I861" s="4">
        <f t="shared" si="1041"/>
        <v>0.78375089927207775</v>
      </c>
      <c r="J861" s="4">
        <f t="shared" si="1041"/>
        <v>0.78689528278629761</v>
      </c>
      <c r="K861" s="4">
        <f t="shared" si="1041"/>
        <v>0.79003966630051936</v>
      </c>
      <c r="L861" s="4">
        <f t="shared" ref="L861:O861" si="1042">IFERROR(L824/L769,"-")</f>
        <v>0.79318404981474055</v>
      </c>
      <c r="M861" s="4">
        <f t="shared" si="1042"/>
        <v>0.79632843332896119</v>
      </c>
      <c r="N861" s="4">
        <f t="shared" si="1042"/>
        <v>0.79632843332896119</v>
      </c>
      <c r="O861" s="4">
        <f t="shared" si="1042"/>
        <v>0.79632843332896064</v>
      </c>
      <c r="P861" s="4">
        <f>IFERROR(P824/P769,"-")</f>
        <v>0.79632843332896142</v>
      </c>
      <c r="Q861" s="4">
        <f>IFERROR(Q824/Q769,"-")</f>
        <v>0.79632843332896042</v>
      </c>
      <c r="S861" s="3"/>
    </row>
    <row r="862" spans="2:19">
      <c r="B862" s="5" t="str">
        <f t="shared" si="1035"/>
        <v>SPS1</v>
      </c>
      <c r="C862" s="5" t="str">
        <f t="shared" si="1036"/>
        <v>CH</v>
      </c>
      <c r="D862" t="s">
        <v>1037</v>
      </c>
      <c r="E862" t="s">
        <v>21</v>
      </c>
      <c r="F862" s="4">
        <f>IFERROR(F825/F770,"-")</f>
        <v>0.67612500000000031</v>
      </c>
      <c r="G862" s="4">
        <f t="shared" si="1041"/>
        <v>0.6790499999999996</v>
      </c>
      <c r="H862" s="4">
        <f t="shared" si="1041"/>
        <v>0.68343749999999981</v>
      </c>
      <c r="I862" s="4">
        <f t="shared" si="1041"/>
        <v>0.69074999999999964</v>
      </c>
      <c r="J862" s="4">
        <f t="shared" si="1041"/>
        <v>0.69806250000000125</v>
      </c>
      <c r="K862" s="4">
        <f t="shared" si="1041"/>
        <v>0.70537500000000009</v>
      </c>
      <c r="L862" s="4">
        <f t="shared" ref="L862:O862" si="1043">IFERROR(L825/L770,"-")</f>
        <v>0.71268750000000014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>
      <c r="B863" s="5" t="str">
        <f t="shared" si="1035"/>
        <v>SPS1</v>
      </c>
      <c r="C863" s="5" t="str">
        <f t="shared" si="1036"/>
        <v>CH</v>
      </c>
      <c r="D863" t="s">
        <v>1038</v>
      </c>
      <c r="E863" t="s">
        <v>21</v>
      </c>
      <c r="F863" s="4">
        <f>IFERROR(F827/F779,"-")</f>
        <v>0.80501630187637607</v>
      </c>
      <c r="G863" s="4">
        <f t="shared" ref="G863:K865" si="1044">IFERROR(G827/G779,"-")</f>
        <v>0.83500625399488826</v>
      </c>
      <c r="H863" s="4">
        <f t="shared" si="1044"/>
        <v>0.85277419727173942</v>
      </c>
      <c r="I863" s="4">
        <f t="shared" si="1044"/>
        <v>0.8369317091712396</v>
      </c>
      <c r="J863" s="4">
        <f t="shared" si="1044"/>
        <v>0.88790231192072588</v>
      </c>
      <c r="K863" s="4">
        <f t="shared" si="1044"/>
        <v>0.76505876660298211</v>
      </c>
      <c r="L863" s="4">
        <f t="shared" ref="L863:O863" si="1045">IFERROR(L827/L779,"-")</f>
        <v>0.69858584819609693</v>
      </c>
      <c r="M863" s="4">
        <f t="shared" si="1045"/>
        <v>0.60560963648972299</v>
      </c>
      <c r="N863" s="4">
        <f t="shared" si="1045"/>
        <v>1.6366401906258658E-3</v>
      </c>
      <c r="O863" s="4">
        <f t="shared" si="1045"/>
        <v>0.83762655910022921</v>
      </c>
      <c r="P863" s="4">
        <f t="shared" ref="P863:Q865" si="1046">IFERROR(P827/P779,"-")</f>
        <v>0.83474230254950832</v>
      </c>
      <c r="Q863" s="4">
        <f t="shared" si="1046"/>
        <v>0.83442335838236903</v>
      </c>
      <c r="S863" s="3"/>
    </row>
    <row r="864" spans="2:19">
      <c r="B864" s="5" t="str">
        <f t="shared" si="1035"/>
        <v>SPS1</v>
      </c>
      <c r="C864" s="5" t="str">
        <f t="shared" si="1036"/>
        <v>CH</v>
      </c>
      <c r="D864" t="s">
        <v>1039</v>
      </c>
      <c r="E864" t="s">
        <v>21</v>
      </c>
      <c r="F864" s="4">
        <f>IFERROR(F828/F780,"-")</f>
        <v>0</v>
      </c>
      <c r="G864" s="4">
        <f t="shared" si="1044"/>
        <v>0</v>
      </c>
      <c r="H864" s="4">
        <f t="shared" si="1044"/>
        <v>1.4455819922374405E-3</v>
      </c>
      <c r="I864" s="4">
        <f t="shared" si="1044"/>
        <v>1.3031704236595313E-3</v>
      </c>
      <c r="J864" s="4">
        <f t="shared" si="1044"/>
        <v>1.3194109235123608E-3</v>
      </c>
      <c r="K864" s="4">
        <f t="shared" si="1044"/>
        <v>347.38659656997112</v>
      </c>
      <c r="L864" s="4">
        <f t="shared" ref="L864:O864" si="1047">IFERROR(L828/L780,"-")</f>
        <v>626.33383196619013</v>
      </c>
      <c r="M864" s="4">
        <f t="shared" si="1047"/>
        <v>291.82859246434379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>
      <c r="B865" s="5" t="str">
        <f t="shared" si="1035"/>
        <v>SPS1</v>
      </c>
      <c r="C865" s="5" t="str">
        <f t="shared" si="1036"/>
        <v>CH</v>
      </c>
      <c r="D865" t="s">
        <v>1040</v>
      </c>
      <c r="E865" t="s">
        <v>21</v>
      </c>
      <c r="F865" s="4">
        <f>IFERROR(F829/F781,"-")</f>
        <v>0.71006863292743438</v>
      </c>
      <c r="G865" s="4">
        <f t="shared" si="1044"/>
        <v>0.24497588232835132</v>
      </c>
      <c r="H865" s="4">
        <f t="shared" si="1044"/>
        <v>0.4197578075872675</v>
      </c>
      <c r="I865" s="4">
        <f t="shared" si="1044"/>
        <v>0.62386241271874554</v>
      </c>
      <c r="J865" s="4">
        <f t="shared" si="1044"/>
        <v>0.62386276610139113</v>
      </c>
      <c r="K865" s="4">
        <f t="shared" si="1044"/>
        <v>0.71029618775557257</v>
      </c>
      <c r="L865" s="4">
        <f t="shared" ref="L865:O865" si="1048">IFERROR(L829/L781,"-")</f>
        <v>0.71479185490442676</v>
      </c>
      <c r="M865" s="4">
        <f t="shared" si="1048"/>
        <v>0.71928751158677895</v>
      </c>
      <c r="N865" s="4">
        <f t="shared" si="1048"/>
        <v>0.71999999999999942</v>
      </c>
      <c r="O865" s="4">
        <f t="shared" si="1048"/>
        <v>0.71999999999999986</v>
      </c>
      <c r="P865" s="4">
        <f t="shared" si="1046"/>
        <v>0.72000000000000008</v>
      </c>
      <c r="Q865" s="4">
        <f t="shared" si="1046"/>
        <v>0.71999999999999931</v>
      </c>
      <c r="S865" s="3"/>
    </row>
    <row r="866" spans="2:19">
      <c r="B866" s="5" t="str">
        <f t="shared" si="1035"/>
        <v>SPS1</v>
      </c>
      <c r="C866" s="5" t="str">
        <f t="shared" si="1036"/>
        <v>CH</v>
      </c>
      <c r="D866" t="s">
        <v>1041</v>
      </c>
      <c r="E866" t="s">
        <v>21</v>
      </c>
      <c r="F866" s="4">
        <f>IFERROR(F831/F790,"-")</f>
        <v>0.66499999999999992</v>
      </c>
      <c r="G866" s="4">
        <f t="shared" ref="G866:K866" si="1049">IFERROR(G831/G790,"-")</f>
        <v>0.66599999999999981</v>
      </c>
      <c r="H866" s="4">
        <f t="shared" si="1049"/>
        <v>0.66749999999999998</v>
      </c>
      <c r="I866" s="4">
        <f t="shared" si="1049"/>
        <v>0.6699999999999996</v>
      </c>
      <c r="J866" s="4">
        <f t="shared" si="1049"/>
        <v>0.67250000000000021</v>
      </c>
      <c r="K866" s="4">
        <f t="shared" si="1049"/>
        <v>0.67500000000000082</v>
      </c>
      <c r="L866" s="4">
        <f t="shared" ref="L866:O866" si="1050">IFERROR(L831/L790,"-")</f>
        <v>0.67750000000000021</v>
      </c>
      <c r="M866" s="4">
        <f t="shared" si="1050"/>
        <v>0.68000000000000016</v>
      </c>
      <c r="N866" s="4">
        <f t="shared" si="1050"/>
        <v>0.68000000000000038</v>
      </c>
      <c r="O866" s="4">
        <f t="shared" si="1050"/>
        <v>0.6799999999999996</v>
      </c>
      <c r="P866" s="4">
        <f>IFERROR(P831/P790,"-")</f>
        <v>0.67999999999999838</v>
      </c>
      <c r="Q866" s="4">
        <f>IFERROR(Q831/Q790,"-")</f>
        <v>0.6799999999999996</v>
      </c>
      <c r="S866" s="3"/>
    </row>
    <row r="867" spans="2:19">
      <c r="B867" s="5" t="str">
        <f t="shared" si="1035"/>
        <v>SPS1</v>
      </c>
      <c r="C867" s="5" t="str">
        <f t="shared" si="1036"/>
        <v>CH</v>
      </c>
      <c r="D867" t="s">
        <v>1042</v>
      </c>
      <c r="E867" t="s">
        <v>21</v>
      </c>
      <c r="F867" s="4">
        <f>IFERROR(F834/F793,"-")</f>
        <v>1.2083948788855297</v>
      </c>
      <c r="G867" s="4">
        <f t="shared" ref="G867:K867" si="1051">IFERROR(G834/G793,"-")</f>
        <v>1.0596793890892033</v>
      </c>
      <c r="H867" s="4">
        <f t="shared" si="1051"/>
        <v>0.93991320237058595</v>
      </c>
      <c r="I867" s="4">
        <f t="shared" si="1051"/>
        <v>0.98190008743382817</v>
      </c>
      <c r="J867" s="4">
        <f t="shared" si="1051"/>
        <v>0.93905487090069917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0.94724088555854635</v>
      </c>
      <c r="O867" s="4">
        <f t="shared" si="1052"/>
        <v>0.94593730411328725</v>
      </c>
      <c r="P867" s="4">
        <f t="shared" ref="P867:Q876" si="1053">IFERROR(P834/P793,"-")</f>
        <v>0.94555049661709811</v>
      </c>
      <c r="Q867" s="4">
        <f t="shared" si="1053"/>
        <v>0.94399865492819002</v>
      </c>
      <c r="S867" s="3"/>
    </row>
    <row r="868" spans="2:19">
      <c r="B868" s="5" t="str">
        <f t="shared" si="1035"/>
        <v>SPS1</v>
      </c>
      <c r="C868" s="5" t="str">
        <f t="shared" si="1036"/>
        <v>CH</v>
      </c>
      <c r="D868" t="s">
        <v>1043</v>
      </c>
      <c r="E868" t="s">
        <v>21</v>
      </c>
      <c r="F868" s="4">
        <f t="shared" ref="F868:K876" si="1054">IFERROR(F835/F794,"-")</f>
        <v>1.2083948788855297</v>
      </c>
      <c r="G868" s="4">
        <f t="shared" si="1054"/>
        <v>1.0596793890892033</v>
      </c>
      <c r="H868" s="4">
        <f t="shared" si="1054"/>
        <v>0.93991320237058595</v>
      </c>
      <c r="I868" s="4">
        <f t="shared" si="1054"/>
        <v>0.98190008743382817</v>
      </c>
      <c r="J868" s="4">
        <f t="shared" si="1054"/>
        <v>0.93905487090069917</v>
      </c>
      <c r="K868" s="4">
        <f t="shared" si="1054"/>
        <v>0.93901218356893512</v>
      </c>
      <c r="L868" s="4">
        <f t="shared" ref="L868:O868" si="1055">IFERROR(L835/L794,"-")</f>
        <v>0.94363132124927529</v>
      </c>
      <c r="M868" s="4">
        <f t="shared" si="1055"/>
        <v>0.94681754564214682</v>
      </c>
      <c r="N868" s="4">
        <f t="shared" si="1055"/>
        <v>0.94724088555854613</v>
      </c>
      <c r="O868" s="4">
        <f t="shared" si="1055"/>
        <v>0.94593730411328736</v>
      </c>
      <c r="P868" s="4">
        <f t="shared" si="1053"/>
        <v>0.94555049661709822</v>
      </c>
      <c r="Q868" s="4">
        <f t="shared" si="1053"/>
        <v>0.94399865492819002</v>
      </c>
      <c r="S868" s="3"/>
    </row>
    <row r="869" spans="2:19">
      <c r="B869" s="5" t="str">
        <f t="shared" si="1035"/>
        <v>SPS1</v>
      </c>
      <c r="C869" s="5" t="str">
        <f t="shared" si="1036"/>
        <v>CH</v>
      </c>
      <c r="D869" t="s">
        <v>1044</v>
      </c>
      <c r="E869" t="s">
        <v>21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0.93901218356893501</v>
      </c>
      <c r="L869" s="4">
        <f t="shared" ref="L869:O869" si="1056">IFERROR(L836/L795,"-")</f>
        <v>0.94363132124927518</v>
      </c>
      <c r="M869" s="4">
        <f t="shared" si="1056"/>
        <v>0.94681754564214682</v>
      </c>
      <c r="N869" s="4">
        <f t="shared" si="1056"/>
        <v>0.94724088555854624</v>
      </c>
      <c r="O869" s="4">
        <f t="shared" si="1056"/>
        <v>0.94593730411328725</v>
      </c>
      <c r="P869" s="4">
        <f t="shared" si="1053"/>
        <v>0.94555049661709822</v>
      </c>
      <c r="Q869" s="4">
        <f t="shared" si="1053"/>
        <v>0.94399865492818991</v>
      </c>
      <c r="S869" s="3"/>
    </row>
    <row r="870" spans="2:19">
      <c r="B870" s="5" t="str">
        <f t="shared" si="1035"/>
        <v>SPS1</v>
      </c>
      <c r="C870" s="5" t="str">
        <f t="shared" si="1036"/>
        <v>CH</v>
      </c>
      <c r="D870" t="s">
        <v>1045</v>
      </c>
      <c r="E870" t="s">
        <v>21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0.98190008743382806</v>
      </c>
      <c r="J870" s="4">
        <f t="shared" si="1054"/>
        <v>0.93905487090069917</v>
      </c>
      <c r="K870" s="4">
        <f t="shared" si="1054"/>
        <v>0.93901218356893512</v>
      </c>
      <c r="L870" s="4">
        <f t="shared" ref="L870:O870" si="1057">IFERROR(L837/L796,"-")</f>
        <v>0.94363132124927518</v>
      </c>
      <c r="M870" s="4">
        <f t="shared" si="1057"/>
        <v>0.94681754564214682</v>
      </c>
      <c r="N870" s="4">
        <f t="shared" si="1057"/>
        <v>0.94724088555854635</v>
      </c>
      <c r="O870" s="4">
        <f t="shared" si="1057"/>
        <v>0.94593730411328725</v>
      </c>
      <c r="P870" s="4">
        <f t="shared" si="1053"/>
        <v>0.94555049661709811</v>
      </c>
      <c r="Q870" s="4">
        <f t="shared" si="1053"/>
        <v>0.94399865492819002</v>
      </c>
      <c r="S870" s="3"/>
    </row>
    <row r="871" spans="2:19">
      <c r="B871" s="5" t="str">
        <f t="shared" si="1035"/>
        <v>SPS1</v>
      </c>
      <c r="C871" s="5" t="str">
        <f t="shared" si="1036"/>
        <v>CH</v>
      </c>
      <c r="D871" t="s">
        <v>1046</v>
      </c>
      <c r="E871" t="s">
        <v>21</v>
      </c>
      <c r="F871" s="4">
        <f t="shared" si="1054"/>
        <v>1.2083948788855297</v>
      </c>
      <c r="G871" s="4">
        <f t="shared" si="1054"/>
        <v>1.0596793890892031</v>
      </c>
      <c r="H871" s="4">
        <f t="shared" si="1054"/>
        <v>0.93991320237058595</v>
      </c>
      <c r="I871" s="4">
        <f t="shared" si="1054"/>
        <v>0.98190008743382806</v>
      </c>
      <c r="J871" s="4">
        <f t="shared" si="1054"/>
        <v>0.93905487090069917</v>
      </c>
      <c r="K871" s="4">
        <f t="shared" si="1054"/>
        <v>0.93901218356893501</v>
      </c>
      <c r="L871" s="4">
        <f t="shared" ref="L871:O871" si="1058">IFERROR(L838/L797,"-")</f>
        <v>0.9436313212492754</v>
      </c>
      <c r="M871" s="4">
        <f t="shared" si="1058"/>
        <v>0.94681754564214693</v>
      </c>
      <c r="N871" s="4">
        <f t="shared" si="1058"/>
        <v>0.94724088555854624</v>
      </c>
      <c r="O871" s="4">
        <f t="shared" si="1058"/>
        <v>0.94593730411328725</v>
      </c>
      <c r="P871" s="4">
        <f t="shared" si="1053"/>
        <v>0.945550496617098</v>
      </c>
      <c r="Q871" s="4">
        <f t="shared" si="1053"/>
        <v>0.94399865492819002</v>
      </c>
      <c r="S871" s="3"/>
    </row>
    <row r="872" spans="2:19">
      <c r="B872" s="5" t="str">
        <f t="shared" si="1035"/>
        <v>SPS1</v>
      </c>
      <c r="C872" s="5" t="str">
        <f t="shared" si="1036"/>
        <v>CH</v>
      </c>
      <c r="D872" t="s">
        <v>1047</v>
      </c>
      <c r="E872" t="s">
        <v>21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0.93901218356893501</v>
      </c>
      <c r="L872" s="4">
        <f t="shared" ref="L872:O872" si="1059">IFERROR(L839/L798,"-")</f>
        <v>0.9436313212492754</v>
      </c>
      <c r="M872" s="4">
        <f t="shared" si="1059"/>
        <v>0.94681754564214671</v>
      </c>
      <c r="N872" s="4">
        <f t="shared" si="1059"/>
        <v>0.94724088555854624</v>
      </c>
      <c r="O872" s="4">
        <f t="shared" si="1059"/>
        <v>0.94593730411328736</v>
      </c>
      <c r="P872" s="4">
        <f t="shared" si="1053"/>
        <v>0.94555049661709822</v>
      </c>
      <c r="Q872" s="4">
        <f t="shared" si="1053"/>
        <v>0.94399865492819013</v>
      </c>
      <c r="S872" s="3"/>
    </row>
    <row r="873" spans="2:19">
      <c r="B873" s="5" t="str">
        <f t="shared" si="1035"/>
        <v>SPS1</v>
      </c>
      <c r="C873" s="5" t="str">
        <f t="shared" si="1036"/>
        <v>CH</v>
      </c>
      <c r="D873" t="s">
        <v>1048</v>
      </c>
      <c r="E873" t="s">
        <v>21</v>
      </c>
      <c r="F873" s="4">
        <f t="shared" si="1054"/>
        <v>1.2083948788855297</v>
      </c>
      <c r="G873" s="4">
        <f t="shared" si="1054"/>
        <v>1.0596793890892033</v>
      </c>
      <c r="H873" s="4">
        <f t="shared" si="1054"/>
        <v>0.93991320237058607</v>
      </c>
      <c r="I873" s="4">
        <f t="shared" si="1054"/>
        <v>0.98190008743382795</v>
      </c>
      <c r="J873" s="4">
        <f t="shared" si="1054"/>
        <v>0.93905487090069906</v>
      </c>
      <c r="K873" s="4">
        <f t="shared" si="1054"/>
        <v>0.93901218356893501</v>
      </c>
      <c r="L873" s="4">
        <f t="shared" ref="L873:O873" si="1060">IFERROR(L840/L799,"-")</f>
        <v>0.94363132124927529</v>
      </c>
      <c r="M873" s="4">
        <f t="shared" si="1060"/>
        <v>0.94681754564214671</v>
      </c>
      <c r="N873" s="4">
        <f t="shared" si="1060"/>
        <v>0.94724088555854624</v>
      </c>
      <c r="O873" s="4">
        <f t="shared" si="1060"/>
        <v>0.94593730411328725</v>
      </c>
      <c r="P873" s="4">
        <f t="shared" si="1053"/>
        <v>0.94555049661709811</v>
      </c>
      <c r="Q873" s="4">
        <f t="shared" si="1053"/>
        <v>0.94399865492819013</v>
      </c>
      <c r="S873" s="3"/>
    </row>
    <row r="874" spans="2:19">
      <c r="B874" s="5" t="str">
        <f t="shared" si="1035"/>
        <v>SPS1</v>
      </c>
      <c r="C874" s="5" t="str">
        <f t="shared" si="1036"/>
        <v>CH</v>
      </c>
      <c r="D874" t="s">
        <v>1049</v>
      </c>
      <c r="E874" t="s">
        <v>21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0.93901218356893501</v>
      </c>
      <c r="L874" s="4">
        <f t="shared" ref="L874:O874" si="1061">IFERROR(L841/L800,"-")</f>
        <v>0.94363132124927529</v>
      </c>
      <c r="M874" s="4">
        <f t="shared" si="1061"/>
        <v>0.94681754564214682</v>
      </c>
      <c r="N874" s="4">
        <f t="shared" si="1061"/>
        <v>0.94724088555854624</v>
      </c>
      <c r="O874" s="4">
        <f t="shared" si="1061"/>
        <v>0.94593730411328725</v>
      </c>
      <c r="P874" s="4">
        <f t="shared" si="1053"/>
        <v>0.94555049661709811</v>
      </c>
      <c r="Q874" s="4">
        <f t="shared" si="1053"/>
        <v>0.94399865492819002</v>
      </c>
      <c r="S874" s="3"/>
    </row>
    <row r="875" spans="2:19">
      <c r="B875" s="5" t="str">
        <f t="shared" si="1035"/>
        <v>SPS1</v>
      </c>
      <c r="C875" s="5" t="str">
        <f t="shared" si="1036"/>
        <v>CH</v>
      </c>
      <c r="D875" t="s">
        <v>1050</v>
      </c>
      <c r="E875" t="s">
        <v>21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0.98190008743382806</v>
      </c>
      <c r="J875" s="4">
        <f t="shared" si="1054"/>
        <v>0.93905487090069917</v>
      </c>
      <c r="K875" s="4">
        <f t="shared" si="1054"/>
        <v>0.93901218356893501</v>
      </c>
      <c r="L875" s="4">
        <f t="shared" ref="L875:O875" si="1062">IFERROR(L842/L801,"-")</f>
        <v>0.94363132124927529</v>
      </c>
      <c r="M875" s="4">
        <f t="shared" si="1062"/>
        <v>0.94681754564214682</v>
      </c>
      <c r="N875" s="4">
        <f t="shared" si="1062"/>
        <v>0.94724088555854635</v>
      </c>
      <c r="O875" s="4">
        <f t="shared" si="1062"/>
        <v>0.94593730411328725</v>
      </c>
      <c r="P875" s="4">
        <f t="shared" si="1053"/>
        <v>0.94555049661709822</v>
      </c>
      <c r="Q875" s="4">
        <f t="shared" si="1053"/>
        <v>0.94399865492819002</v>
      </c>
      <c r="S875" s="3"/>
    </row>
    <row r="876" spans="2:19">
      <c r="B876" s="5" t="str">
        <f t="shared" si="1035"/>
        <v>SPS1</v>
      </c>
      <c r="C876" s="5" t="str">
        <f t="shared" si="1036"/>
        <v>CH</v>
      </c>
      <c r="D876" t="s">
        <v>1051</v>
      </c>
      <c r="E876" t="s">
        <v>21</v>
      </c>
      <c r="F876" s="4">
        <f t="shared" si="1054"/>
        <v>0.92447626236575065</v>
      </c>
      <c r="G876" s="4">
        <f t="shared" si="1054"/>
        <v>0.92645636412827181</v>
      </c>
      <c r="H876" s="4">
        <f t="shared" si="1054"/>
        <v>0.92942651677205435</v>
      </c>
      <c r="I876" s="4">
        <f t="shared" si="1054"/>
        <v>0.93437677117835694</v>
      </c>
      <c r="J876" s="4">
        <f t="shared" si="1054"/>
        <v>0.9393270255846623</v>
      </c>
      <c r="K876" s="4">
        <f>IFERROR(K843/K802,"-")</f>
        <v>0.94427727999096611</v>
      </c>
      <c r="L876" s="4">
        <f t="shared" ref="L876:O876" si="1063">IFERROR(L843/L802,"-")</f>
        <v>0.94713863999548276</v>
      </c>
      <c r="M876" s="4">
        <f t="shared" si="1063"/>
        <v>0.94999999999999862</v>
      </c>
      <c r="N876" s="4">
        <f t="shared" si="1063"/>
        <v>0.95000000000000118</v>
      </c>
      <c r="O876" s="4">
        <f t="shared" si="1063"/>
        <v>0.94999999999999962</v>
      </c>
      <c r="P876" s="4">
        <f t="shared" si="1053"/>
        <v>0.9500000000000014</v>
      </c>
      <c r="Q876" s="4">
        <f t="shared" si="1053"/>
        <v>0.95</v>
      </c>
      <c r="S876" s="3"/>
    </row>
    <row r="877" spans="2:19">
      <c r="B877" s="5" t="str">
        <f t="shared" si="1035"/>
        <v>SPS1</v>
      </c>
      <c r="C877" s="5" t="str">
        <f t="shared" si="1036"/>
        <v>CH</v>
      </c>
      <c r="D877" t="s">
        <v>1052</v>
      </c>
      <c r="E877" t="s">
        <v>21</v>
      </c>
      <c r="F877" s="4">
        <f>IFERROR(F845/F804,"-")</f>
        <v>0.59000000000000075</v>
      </c>
      <c r="G877" s="4">
        <f t="shared" ref="G877:K877" si="1064">IFERROR(G845/G804,"-")</f>
        <v>0.59066666666666612</v>
      </c>
      <c r="H877" s="4">
        <f t="shared" si="1064"/>
        <v>0.59166666666666623</v>
      </c>
      <c r="I877" s="4">
        <f t="shared" si="1064"/>
        <v>0.59333333333333294</v>
      </c>
      <c r="J877" s="4">
        <f t="shared" si="1064"/>
        <v>0.59499999999999964</v>
      </c>
      <c r="K877" s="4">
        <f t="shared" si="1064"/>
        <v>0.59666666666666712</v>
      </c>
      <c r="L877" s="4">
        <f t="shared" ref="L877:O877" si="1065">IFERROR(L845/L804,"-")</f>
        <v>0.59833333333333361</v>
      </c>
      <c r="M877" s="4">
        <f t="shared" si="1065"/>
        <v>0.60000000000000031</v>
      </c>
      <c r="N877" s="4">
        <f t="shared" si="1065"/>
        <v>0.59999999999999953</v>
      </c>
      <c r="O877" s="4">
        <f t="shared" si="1065"/>
        <v>0.59999999999999953</v>
      </c>
      <c r="P877" s="4">
        <f>IFERROR(P845/P804,"-")</f>
        <v>0.59999999999999987</v>
      </c>
      <c r="Q877" s="4">
        <f>IFERROR(Q845/Q804,"-")</f>
        <v>0.6</v>
      </c>
      <c r="S877" s="3"/>
    </row>
    <row r="878" spans="2:19">
      <c r="B878" s="5" t="str">
        <f t="shared" si="1035"/>
        <v>SPS1</v>
      </c>
      <c r="C878" s="5" t="str">
        <f t="shared" si="1036"/>
        <v>CH</v>
      </c>
      <c r="D878" t="s">
        <v>1053</v>
      </c>
      <c r="E878" t="s">
        <v>21</v>
      </c>
      <c r="F878" s="4">
        <f>IFERROR(F847/F806,"-")</f>
        <v>0.73750000000000027</v>
      </c>
      <c r="G878" s="4">
        <f t="shared" ref="G878:K878" si="1066">IFERROR(G847/G806,"-")</f>
        <v>0.73833333333333384</v>
      </c>
      <c r="H878" s="4">
        <f t="shared" si="1066"/>
        <v>0.73958333333333359</v>
      </c>
      <c r="I878" s="4">
        <f t="shared" si="1066"/>
        <v>0.74166666666666758</v>
      </c>
      <c r="J878" s="4">
        <f t="shared" si="1066"/>
        <v>0.74375000000000058</v>
      </c>
      <c r="K878" s="4">
        <f t="shared" si="1066"/>
        <v>0.74583333333333324</v>
      </c>
      <c r="L878" s="4">
        <f t="shared" ref="L878:O878" si="1067">IFERROR(L847/L806,"-")</f>
        <v>0.74791666666666634</v>
      </c>
      <c r="M878" s="4">
        <f t="shared" si="1067"/>
        <v>0.75000000000000078</v>
      </c>
      <c r="N878" s="4">
        <f t="shared" si="1067"/>
        <v>0.75000000000000011</v>
      </c>
      <c r="O878" s="4">
        <f t="shared" si="1067"/>
        <v>0.75000000000000044</v>
      </c>
      <c r="P878" s="4">
        <f>IFERROR(P847/P806,"-")</f>
        <v>0.74999999999999889</v>
      </c>
      <c r="Q878" s="4">
        <f>IFERROR(Q847/Q806,"-")</f>
        <v>0.74999999999999933</v>
      </c>
      <c r="S878" s="3"/>
    </row>
    <row r="879" spans="2:19">
      <c r="B879" s="5" t="str">
        <f t="shared" si="1035"/>
        <v>SPS1</v>
      </c>
      <c r="C879" s="5" t="str">
        <f t="shared" si="1036"/>
        <v>CH</v>
      </c>
      <c r="D879" t="s">
        <v>1054</v>
      </c>
      <c r="E879" t="s">
        <v>21</v>
      </c>
      <c r="F879" s="4">
        <f>IFERROR(F849/F808,"-")</f>
        <v>0.5279999999999998</v>
      </c>
      <c r="G879" s="4">
        <f t="shared" ref="G879:K879" si="1068">IFERROR(G849/G808,"-")</f>
        <v>0.52800000000000047</v>
      </c>
      <c r="H879" s="4">
        <f t="shared" si="1068"/>
        <v>0.52799999999999925</v>
      </c>
      <c r="I879" s="4">
        <f t="shared" si="1068"/>
        <v>0.52799999999999991</v>
      </c>
      <c r="J879" s="4">
        <f t="shared" si="1068"/>
        <v>0.52800000000000002</v>
      </c>
      <c r="K879" s="4">
        <f t="shared" si="1068"/>
        <v>0.52800000000000014</v>
      </c>
      <c r="L879" s="4">
        <f t="shared" ref="L879:O879" si="1069">IFERROR(L849/L808,"-")</f>
        <v>0.5359999999999997</v>
      </c>
      <c r="M879" s="4">
        <f t="shared" si="1069"/>
        <v>0.54400000000000026</v>
      </c>
      <c r="N879" s="4">
        <f t="shared" si="1069"/>
        <v>0.54399999999999937</v>
      </c>
      <c r="O879" s="4">
        <f t="shared" si="1069"/>
        <v>0.54400000000000004</v>
      </c>
      <c r="P879" s="4">
        <f>IFERROR(P849/P808,"-")</f>
        <v>0.54400000000000015</v>
      </c>
      <c r="Q879" s="4">
        <f>IFERROR(Q849/Q808,"-")</f>
        <v>0.54399999999999959</v>
      </c>
      <c r="S879" s="3"/>
    </row>
    <row r="880" spans="2:19">
      <c r="B880" s="5" t="str">
        <f t="shared" si="1035"/>
        <v>SPS1</v>
      </c>
      <c r="C880" s="5" t="str">
        <f t="shared" si="1036"/>
        <v>CH</v>
      </c>
      <c r="D880" t="s">
        <v>1055</v>
      </c>
      <c r="E880" t="s">
        <v>21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>
      <c r="B881" s="5" t="str">
        <f t="shared" si="1035"/>
        <v>SPS1</v>
      </c>
      <c r="C881" s="5" t="str">
        <f t="shared" si="1036"/>
        <v>CH</v>
      </c>
      <c r="D881" t="s">
        <v>1056</v>
      </c>
      <c r="E881" t="s">
        <v>21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0.36002706832632131</v>
      </c>
      <c r="J881" s="4">
        <f t="shared" si="1072"/>
        <v>0.78062341127326829</v>
      </c>
      <c r="K881" s="4">
        <f t="shared" si="1072"/>
        <v>0.78024486273585392</v>
      </c>
      <c r="L881" s="4">
        <f t="shared" ref="L881:O881" si="1073">IFERROR(L853/L814,"-")</f>
        <v>0.78428179720907476</v>
      </c>
      <c r="M881" s="4">
        <f t="shared" si="1073"/>
        <v>0.80788444534706116</v>
      </c>
      <c r="N881" s="4">
        <f t="shared" si="1073"/>
        <v>0.81122266682310995</v>
      </c>
      <c r="O881" s="4">
        <f t="shared" si="1073"/>
        <v>0.81045042184639593</v>
      </c>
      <c r="P881" s="4">
        <f>IFERROR(P853/P814,"-")</f>
        <v>0.81192654388800511</v>
      </c>
      <c r="Q881" s="4">
        <f>IFERROR(Q853/Q814,"-")</f>
        <v>0.81229346803088587</v>
      </c>
      <c r="S881" s="3"/>
    </row>
    <row r="882" spans="2:19">
      <c r="B882" s="9" t="str">
        <f>B816</f>
        <v>SPS1</v>
      </c>
      <c r="C882" s="9" t="str">
        <f>C816</f>
        <v>CH</v>
      </c>
      <c r="D882" s="2" t="s">
        <v>87</v>
      </c>
      <c r="E882" s="9" t="s">
        <v>6</v>
      </c>
      <c r="F882" s="17">
        <f t="shared" ref="F882:K882" si="1074">F883+F887+F894+F905+F913+F915+F917+F919+F923</f>
        <v>140.10106698730996</v>
      </c>
      <c r="G882" s="17">
        <f t="shared" si="1074"/>
        <v>139.79691288096893</v>
      </c>
      <c r="H882" s="17">
        <f t="shared" si="1074"/>
        <v>142.82895239835125</v>
      </c>
      <c r="I882" s="17">
        <f t="shared" si="1074"/>
        <v>136.27201474451118</v>
      </c>
      <c r="J882" s="17">
        <f t="shared" si="1074"/>
        <v>133.73009416068118</v>
      </c>
      <c r="K882" s="17">
        <f t="shared" si="1074"/>
        <v>132.17480173731238</v>
      </c>
      <c r="L882" s="17">
        <f t="shared" ref="L882:O882" si="1075">L883+L887+L894+L905+L913+L915+L917+L919+L923</f>
        <v>126.89369059695414</v>
      </c>
      <c r="M882" s="17">
        <f t="shared" si="1075"/>
        <v>113.45854005506845</v>
      </c>
      <c r="N882" s="17">
        <f t="shared" si="1075"/>
        <v>113.2756110982036</v>
      </c>
      <c r="O882" s="17">
        <f t="shared" si="1075"/>
        <v>114.62292506044605</v>
      </c>
      <c r="P882" s="17">
        <f>P883+P887+P894+P905+P913+P915+P917+P919+P923</f>
        <v>115.35796253058363</v>
      </c>
      <c r="Q882" s="17">
        <f>Q883+Q887+Q894+Q905+Q913+Q915+Q917+Q919+Q923</f>
        <v>116.89609022487581</v>
      </c>
      <c r="S882" s="3"/>
    </row>
    <row r="883" spans="2:19">
      <c r="B883" s="5" t="str">
        <f>B882</f>
        <v>SPS1</v>
      </c>
      <c r="C883" s="5" t="str">
        <f>C882</f>
        <v>CH</v>
      </c>
      <c r="D883" t="s">
        <v>1057</v>
      </c>
      <c r="E883" t="s">
        <v>6</v>
      </c>
      <c r="F883" s="1">
        <f>[1]Services!B$11</f>
        <v>60.950003001327367</v>
      </c>
      <c r="G883" s="1">
        <f>[1]Services!C$11</f>
        <v>60.437007506628966</v>
      </c>
      <c r="H883" s="1">
        <f>[1]Services!D$11</f>
        <v>65.489884608673862</v>
      </c>
      <c r="I883" s="1">
        <f>[1]Services!E$11</f>
        <v>65.623343734489893</v>
      </c>
      <c r="J883" s="1">
        <f>[1]Services!F$11</f>
        <v>65.566829293300245</v>
      </c>
      <c r="K883" s="1">
        <f>[1]Services!G$11</f>
        <v>65.615791969934222</v>
      </c>
      <c r="L883" s="1">
        <f>[1]Services!H$11</f>
        <v>64.723630210817149</v>
      </c>
      <c r="M883" s="1">
        <f>[1]Services!I$11</f>
        <v>65.941409940206412</v>
      </c>
      <c r="N883" s="1">
        <f>[1]Services!J$11</f>
        <v>66.963474253737161</v>
      </c>
      <c r="O883" s="1">
        <f>[1]Services!K$11</f>
        <v>67.629229706072351</v>
      </c>
      <c r="P883" s="1">
        <f>[1]Services!L$11</f>
        <v>67.663000145773665</v>
      </c>
      <c r="Q883" s="1">
        <f>[1]Services!M$11</f>
        <v>68.58603589250562</v>
      </c>
      <c r="S883" s="3"/>
    </row>
    <row r="884" spans="2:19">
      <c r="B884" s="5" t="str">
        <f>B883</f>
        <v>SPS1</v>
      </c>
      <c r="C884" s="5" t="str">
        <f>C883</f>
        <v>CH</v>
      </c>
      <c r="D884" t="s">
        <v>1058</v>
      </c>
      <c r="E884" t="s">
        <v>6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2.6236009545596652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0.3099123713584222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2.4885994789562322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2.0234029152419817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1.6972787317164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1.4243967162013604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1.0961752497726176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1.7038039007358556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1.678254199760757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1.489034099879927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0.71275139208556093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0.7128469414599149</v>
      </c>
      <c r="S884" s="3"/>
    </row>
    <row r="885" spans="2:19">
      <c r="B885" s="5" t="str">
        <f t="shared" ref="B885:B924" si="1076">B884</f>
        <v>SPS1</v>
      </c>
      <c r="C885" s="5" t="str">
        <f t="shared" ref="C885:C924" si="1077">C884</f>
        <v>CH</v>
      </c>
      <c r="D885" t="s">
        <v>1059</v>
      </c>
      <c r="E885" t="s">
        <v>6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1.3316274718552628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1.4252005160748267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1.4630025591423705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1.5297407554909952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1.5767225416911939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1.5329257796301246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1.4914970851825311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2.6241309073482313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2.6241303616221852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2.6241308705947808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2.6241311193005328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2.7726018897863005</v>
      </c>
      <c r="S885" s="3"/>
    </row>
    <row r="886" spans="2:19">
      <c r="B886" s="5" t="str">
        <f t="shared" si="1076"/>
        <v>SPS1</v>
      </c>
      <c r="C886" s="5" t="str">
        <f t="shared" si="1077"/>
        <v>CH</v>
      </c>
      <c r="D886" t="s">
        <v>1060</v>
      </c>
      <c r="E886" t="s">
        <v>6</v>
      </c>
      <c r="F886" s="1">
        <f>[1]Services!B$11-[1]Services!B$28</f>
        <v>56.994774574912441</v>
      </c>
      <c r="G886" s="1">
        <f>[1]Services!C$11-[1]Services!C$28</f>
        <v>58.70189461919572</v>
      </c>
      <c r="H886" s="1">
        <f>[1]Services!D$11-[1]Services!D$28</f>
        <v>61.538282570575262</v>
      </c>
      <c r="I886" s="1">
        <f>[1]Services!E$11-[1]Services!E$28</f>
        <v>62.070200063756914</v>
      </c>
      <c r="J886" s="1">
        <f>[1]Services!F$11-[1]Services!F$28</f>
        <v>62.292828019892653</v>
      </c>
      <c r="K886" s="1">
        <f>[1]Services!G$11-[1]Services!G$28</f>
        <v>62.658469474102738</v>
      </c>
      <c r="L886" s="1">
        <f>[1]Services!H$11-[1]Services!H$28</f>
        <v>62.135957875861997</v>
      </c>
      <c r="M886" s="1">
        <f>[1]Services!I$11-[1]Services!I$28</f>
        <v>61.613475132122325</v>
      </c>
      <c r="N886" s="1">
        <f>[1]Services!J$11-[1]Services!J$28</f>
        <v>62.661089692354217</v>
      </c>
      <c r="O886" s="1">
        <f>[1]Services!K$11-[1]Services!K$28</f>
        <v>63.516064735597645</v>
      </c>
      <c r="P886" s="1">
        <f>[1]Services!L$11-[1]Services!L$28</f>
        <v>64.326117634387572</v>
      </c>
      <c r="Q886" s="1">
        <f>[1]Services!M$11-[1]Services!M$28</f>
        <v>65.100587061259404</v>
      </c>
      <c r="S886" s="3"/>
    </row>
    <row r="887" spans="2:19">
      <c r="B887" s="5" t="str">
        <f t="shared" si="1076"/>
        <v>SPS1</v>
      </c>
      <c r="C887" s="5" t="str">
        <f t="shared" si="1077"/>
        <v>CH</v>
      </c>
      <c r="D887" t="s">
        <v>1061</v>
      </c>
      <c r="E887" t="s">
        <v>6</v>
      </c>
      <c r="F887" s="1">
        <f>F888</f>
        <v>30.256634620328288</v>
      </c>
      <c r="G887" s="1">
        <f t="shared" ref="G887:O887" si="1078">G888</f>
        <v>26.693688891830227</v>
      </c>
      <c r="H887" s="1">
        <f t="shared" si="1078"/>
        <v>24.765337204134195</v>
      </c>
      <c r="I887" s="1">
        <f t="shared" si="1078"/>
        <v>20.08307299643532</v>
      </c>
      <c r="J887" s="1">
        <f t="shared" si="1078"/>
        <v>14.654652438148677</v>
      </c>
      <c r="K887" s="1">
        <f t="shared" si="1078"/>
        <v>10.514785810046789</v>
      </c>
      <c r="L887" s="1">
        <f t="shared" si="1078"/>
        <v>5.2761637857133312</v>
      </c>
      <c r="M887" s="1">
        <f t="shared" si="1078"/>
        <v>4.3330059353961357</v>
      </c>
      <c r="N887" s="1">
        <f t="shared" si="1078"/>
        <v>0.8637166231290887</v>
      </c>
      <c r="O887" s="1">
        <f t="shared" si="1078"/>
        <v>0.86975740483442254</v>
      </c>
      <c r="P887" s="1">
        <f>P888</f>
        <v>0.86999467897854432</v>
      </c>
      <c r="Q887" s="1">
        <f>Q888</f>
        <v>0.87013238333666576</v>
      </c>
      <c r="S887" s="3"/>
    </row>
    <row r="888" spans="2:19">
      <c r="B888" s="5" t="str">
        <f t="shared" si="1076"/>
        <v>SPS1</v>
      </c>
      <c r="C888" s="5" t="str">
        <f t="shared" si="1077"/>
        <v>CH</v>
      </c>
      <c r="D888" t="s">
        <v>1062</v>
      </c>
      <c r="E888" t="s">
        <v>6</v>
      </c>
      <c r="F888" s="1">
        <f>SUM(F891,F893)</f>
        <v>30.256634620328288</v>
      </c>
      <c r="G888" s="1">
        <f t="shared" ref="G888:K888" si="1079">SUM(G891,G893)</f>
        <v>26.693688891830227</v>
      </c>
      <c r="H888" s="1">
        <f t="shared" si="1079"/>
        <v>24.765337204134195</v>
      </c>
      <c r="I888" s="1">
        <f t="shared" si="1079"/>
        <v>20.08307299643532</v>
      </c>
      <c r="J888" s="1">
        <f t="shared" si="1079"/>
        <v>14.654652438148677</v>
      </c>
      <c r="K888" s="1">
        <f t="shared" si="1079"/>
        <v>10.514785810046789</v>
      </c>
      <c r="L888" s="1">
        <f t="shared" ref="L888:O888" si="1080">SUM(L891,L893)</f>
        <v>5.2761637857133312</v>
      </c>
      <c r="M888" s="1">
        <f t="shared" si="1080"/>
        <v>4.3330059353961357</v>
      </c>
      <c r="N888" s="1">
        <f t="shared" si="1080"/>
        <v>0.8637166231290887</v>
      </c>
      <c r="O888" s="1">
        <f t="shared" si="1080"/>
        <v>0.86975740483442254</v>
      </c>
      <c r="P888" s="1">
        <f>SUM(P891,P893)</f>
        <v>0.86999467897854432</v>
      </c>
      <c r="Q888" s="1">
        <f>SUM(Q891,Q893)</f>
        <v>0.87013238333666576</v>
      </c>
      <c r="S888" s="3"/>
    </row>
    <row r="889" spans="2:19">
      <c r="B889" s="5" t="str">
        <f>B888</f>
        <v>SPS1</v>
      </c>
      <c r="C889" s="5" t="str">
        <f>C888</f>
        <v>CH</v>
      </c>
      <c r="D889" t="s">
        <v>1063</v>
      </c>
      <c r="E889" t="s">
        <v>6</v>
      </c>
      <c r="F889" s="1">
        <f>F890</f>
        <v>30.256634620328288</v>
      </c>
      <c r="G889" s="1">
        <f t="shared" ref="G889:O889" si="1081">G890</f>
        <v>26.693688891830227</v>
      </c>
      <c r="H889" s="1">
        <f t="shared" si="1081"/>
        <v>24.765316748674945</v>
      </c>
      <c r="I889" s="1">
        <f t="shared" si="1081"/>
        <v>20.082920708816125</v>
      </c>
      <c r="J889" s="1">
        <f t="shared" si="1081"/>
        <v>14.654417773910989</v>
      </c>
      <c r="K889" s="1">
        <f t="shared" si="1081"/>
        <v>10.514680494181668</v>
      </c>
      <c r="L889" s="1">
        <f t="shared" si="1081"/>
        <v>5.2758384014044797</v>
      </c>
      <c r="M889" s="1">
        <f t="shared" si="1081"/>
        <v>0</v>
      </c>
      <c r="N889" s="1">
        <f t="shared" si="1081"/>
        <v>1.2293379691420036E-4</v>
      </c>
      <c r="O889" s="1">
        <f t="shared" si="1081"/>
        <v>1.473902480501335E-4</v>
      </c>
      <c r="P889" s="1">
        <f>P890</f>
        <v>1.0233099075567075E-4</v>
      </c>
      <c r="Q889" s="1">
        <f>Q890</f>
        <v>2.004743870846002E-4</v>
      </c>
      <c r="S889" s="3"/>
    </row>
    <row r="890" spans="2:19">
      <c r="B890" s="5" t="str">
        <f t="shared" si="1076"/>
        <v>SPS1</v>
      </c>
      <c r="C890" s="5" t="str">
        <f t="shared" si="1077"/>
        <v>CH</v>
      </c>
      <c r="D890" t="s">
        <v>1064</v>
      </c>
      <c r="E890" t="s">
        <v>6</v>
      </c>
      <c r="F890" s="1">
        <f>[1]Services!B$12</f>
        <v>30.256634620328288</v>
      </c>
      <c r="G890" s="1">
        <f>[1]Services!C$12</f>
        <v>26.693688891830227</v>
      </c>
      <c r="H890" s="1">
        <f>[1]Services!D$12</f>
        <v>24.765316748674945</v>
      </c>
      <c r="I890" s="1">
        <f>[1]Services!E$12</f>
        <v>20.082920708816125</v>
      </c>
      <c r="J890" s="1">
        <f>[1]Services!F$12</f>
        <v>14.654417773910989</v>
      </c>
      <c r="K890" s="1">
        <f>[1]Services!G$12</f>
        <v>10.514680494181668</v>
      </c>
      <c r="L890" s="1">
        <f>[1]Services!H$12</f>
        <v>5.2758384014044797</v>
      </c>
      <c r="M890" s="1">
        <f>[1]Services!I$12</f>
        <v>0</v>
      </c>
      <c r="N890" s="1">
        <f>[1]Services!J$12</f>
        <v>1.2293379691420036E-4</v>
      </c>
      <c r="O890" s="1">
        <f>[1]Services!K$12</f>
        <v>1.473902480501335E-4</v>
      </c>
      <c r="P890" s="1">
        <f>[1]Services!L$12</f>
        <v>1.0233099075567075E-4</v>
      </c>
      <c r="Q890" s="1">
        <f>[1]Services!M$12</f>
        <v>2.004743870846002E-4</v>
      </c>
      <c r="S890" s="3"/>
    </row>
    <row r="891" spans="2:19">
      <c r="B891" s="5" t="str">
        <f>B890</f>
        <v>SPS1</v>
      </c>
      <c r="C891" s="5" t="str">
        <f t="shared" si="1077"/>
        <v>CH</v>
      </c>
      <c r="D891" t="s">
        <v>1065</v>
      </c>
      <c r="E891" t="s">
        <v>6</v>
      </c>
      <c r="F891" s="1">
        <f>F890</f>
        <v>30.256634620328288</v>
      </c>
      <c r="G891" s="1">
        <f t="shared" ref="G891:K891" si="1082">G890</f>
        <v>26.693688891830227</v>
      </c>
      <c r="H891" s="1">
        <f t="shared" si="1082"/>
        <v>24.765316748674945</v>
      </c>
      <c r="I891" s="1">
        <f t="shared" si="1082"/>
        <v>20.082920708816125</v>
      </c>
      <c r="J891" s="1">
        <f t="shared" si="1082"/>
        <v>14.654417773910989</v>
      </c>
      <c r="K891" s="1">
        <f t="shared" si="1082"/>
        <v>10.514680494181668</v>
      </c>
      <c r="L891" s="1">
        <f t="shared" ref="L891:O891" si="1083">L890</f>
        <v>5.2758384014044797</v>
      </c>
      <c r="M891" s="1">
        <f t="shared" si="1083"/>
        <v>0</v>
      </c>
      <c r="N891" s="1">
        <f t="shared" si="1083"/>
        <v>1.2293379691420036E-4</v>
      </c>
      <c r="O891" s="1">
        <f t="shared" si="1083"/>
        <v>1.473902480501335E-4</v>
      </c>
      <c r="P891" s="1">
        <f>P890</f>
        <v>1.0233099075567075E-4</v>
      </c>
      <c r="Q891" s="1">
        <f>Q890</f>
        <v>2.004743870846002E-4</v>
      </c>
      <c r="S891" s="3"/>
    </row>
    <row r="892" spans="2:19">
      <c r="B892" s="5" t="str">
        <f>B891</f>
        <v>SPS1</v>
      </c>
      <c r="C892" s="5" t="str">
        <f>C891</f>
        <v>CH</v>
      </c>
      <c r="D892" t="s">
        <v>1066</v>
      </c>
      <c r="E892" t="s">
        <v>6</v>
      </c>
      <c r="F892">
        <f>F893</f>
        <v>0</v>
      </c>
      <c r="G892">
        <f t="shared" ref="G892:O892" si="1084">G893</f>
        <v>0</v>
      </c>
      <c r="H892">
        <f t="shared" si="1084"/>
        <v>2.045545924866136E-5</v>
      </c>
      <c r="I892">
        <f t="shared" si="1084"/>
        <v>1.5228761919500937E-4</v>
      </c>
      <c r="J892">
        <f t="shared" si="1084"/>
        <v>2.3466423768807507E-4</v>
      </c>
      <c r="K892">
        <f t="shared" si="1084"/>
        <v>1.0531586511992462E-4</v>
      </c>
      <c r="L892">
        <f t="shared" si="1084"/>
        <v>3.2538430885151068E-4</v>
      </c>
      <c r="M892">
        <f t="shared" si="1084"/>
        <v>4.3330059353961357</v>
      </c>
      <c r="N892">
        <f t="shared" si="1084"/>
        <v>0.86359368933217451</v>
      </c>
      <c r="O892">
        <f t="shared" si="1084"/>
        <v>0.86961001458637244</v>
      </c>
      <c r="P892">
        <f>P893</f>
        <v>0.86989234798778869</v>
      </c>
      <c r="Q892">
        <f>Q893</f>
        <v>0.86993190894958117</v>
      </c>
      <c r="S892" s="3"/>
    </row>
    <row r="893" spans="2:19">
      <c r="B893" s="5" t="str">
        <f t="shared" si="1076"/>
        <v>SPS1</v>
      </c>
      <c r="C893" s="5" t="str">
        <f t="shared" si="1077"/>
        <v>CH</v>
      </c>
      <c r="D893" t="s">
        <v>1067</v>
      </c>
      <c r="E893" t="s">
        <v>6</v>
      </c>
      <c r="F893">
        <f>[1]Services!B$13</f>
        <v>0</v>
      </c>
      <c r="G893">
        <f>[1]Services!C$13</f>
        <v>0</v>
      </c>
      <c r="H893">
        <f>[1]Services!D$13</f>
        <v>2.045545924866136E-5</v>
      </c>
      <c r="I893">
        <f>[1]Services!E$13</f>
        <v>1.5228761919500937E-4</v>
      </c>
      <c r="J893">
        <f>[1]Services!F$13</f>
        <v>2.3466423768807507E-4</v>
      </c>
      <c r="K893">
        <f>[1]Services!G$13</f>
        <v>1.0531586511992462E-4</v>
      </c>
      <c r="L893">
        <f>[1]Services!H$13</f>
        <v>3.2538430885151068E-4</v>
      </c>
      <c r="M893">
        <f>[1]Services!I$13</f>
        <v>4.3330059353961357</v>
      </c>
      <c r="N893">
        <f>[1]Services!J$13</f>
        <v>0.86359368933217451</v>
      </c>
      <c r="O893">
        <f>[1]Services!K$13</f>
        <v>0.86961001458637244</v>
      </c>
      <c r="P893">
        <f>[1]Services!L$13</f>
        <v>0.86989234798778869</v>
      </c>
      <c r="Q893">
        <f>[1]Services!M$13</f>
        <v>0.86993190894958117</v>
      </c>
      <c r="S893" s="3"/>
    </row>
    <row r="894" spans="2:19">
      <c r="B894" s="5" t="str">
        <f t="shared" si="1076"/>
        <v>SPS1</v>
      </c>
      <c r="C894" s="5" t="str">
        <f t="shared" si="1077"/>
        <v>CH</v>
      </c>
      <c r="D894" t="s">
        <v>1068</v>
      </c>
      <c r="E894" t="s">
        <v>6</v>
      </c>
      <c r="F894" s="1">
        <f>SUM(F895:F897)</f>
        <v>26.950965582820849</v>
      </c>
      <c r="G894" s="1">
        <f t="shared" ref="G894:K894" si="1085">SUM(G895:G897)</f>
        <v>28.28700481702732</v>
      </c>
      <c r="H894" s="1">
        <f t="shared" si="1085"/>
        <v>27.518421393823509</v>
      </c>
      <c r="I894" s="1">
        <f t="shared" si="1085"/>
        <v>26.780620461837671</v>
      </c>
      <c r="J894" s="1">
        <f t="shared" si="1085"/>
        <v>28.007829245923503</v>
      </c>
      <c r="K894" s="1">
        <f t="shared" si="1085"/>
        <v>30.708994717804011</v>
      </c>
      <c r="L894" s="1">
        <f t="shared" ref="L894:O894" si="1086">SUM(L895:L897)</f>
        <v>30.381301523660454</v>
      </c>
      <c r="M894" s="1">
        <f t="shared" si="1086"/>
        <v>18.580805926093504</v>
      </c>
      <c r="N894" s="1">
        <f t="shared" si="1086"/>
        <v>19.017215623447935</v>
      </c>
      <c r="O894" s="1">
        <f t="shared" si="1086"/>
        <v>20.805980546748309</v>
      </c>
      <c r="P894" s="1">
        <f>SUM(P895:P897)</f>
        <v>21.888304767963401</v>
      </c>
      <c r="Q894" s="1">
        <f>SUM(Q895:Q897)</f>
        <v>21.816157402939087</v>
      </c>
      <c r="S894" s="3"/>
    </row>
    <row r="895" spans="2:19">
      <c r="B895" s="5" t="str">
        <f t="shared" si="1076"/>
        <v>SPS1</v>
      </c>
      <c r="C895" s="5" t="str">
        <f t="shared" si="1077"/>
        <v>CH</v>
      </c>
      <c r="D895" t="s">
        <v>1069</v>
      </c>
      <c r="E895" t="s">
        <v>6</v>
      </c>
      <c r="F895" s="1">
        <f>SUM([1]Services!B$14:B$15)-F896</f>
        <v>25.548687694406475</v>
      </c>
      <c r="G895" s="1">
        <f>SUM([1]Services!C$14:C$15)</f>
        <v>26.749781098130679</v>
      </c>
      <c r="H895" s="1">
        <f>SUM([1]Services!D$14:D$15)</f>
        <v>25.961762683108731</v>
      </c>
      <c r="I895" s="1">
        <f>SUM([1]Services!E$14:E$15)</f>
        <v>25.235605200701933</v>
      </c>
      <c r="J895" s="1">
        <f>SUM([1]Services!F$14:F$15)</f>
        <v>25.533758550636279</v>
      </c>
      <c r="K895" s="1">
        <f>SUM([1]Services!G$14:G$15)</f>
        <v>26.015597093714703</v>
      </c>
      <c r="L895" s="1">
        <f>SUM([1]Services!H$14:H$15)</f>
        <v>23.25119957989769</v>
      </c>
      <c r="M895" s="1">
        <f>SUM([1]Services!I$14:I$15)</f>
        <v>7.6395780996739004</v>
      </c>
      <c r="N895" s="1">
        <f>SUM([1]Services!J$14:J$15)</f>
        <v>4.9992699552808926</v>
      </c>
      <c r="O895" s="1">
        <f>SUM([1]Services!K$14:K$15)</f>
        <v>3.1887382318899276</v>
      </c>
      <c r="P895" s="1">
        <f>SUM([1]Services!L$14:L$15)</f>
        <v>2.5926017354252719</v>
      </c>
      <c r="Q895" s="1">
        <f>SUM([1]Services!M$14:M$15)</f>
        <v>2.2989283285526136</v>
      </c>
      <c r="S895" s="3"/>
    </row>
    <row r="896" spans="2:19">
      <c r="B896" s="5" t="str">
        <f t="shared" ref="B896" si="1087">B895</f>
        <v>SPS1</v>
      </c>
      <c r="C896" s="5" t="str">
        <f t="shared" ref="C896" si="1088">C895</f>
        <v>CH</v>
      </c>
      <c r="D896" t="s">
        <v>1070</v>
      </c>
      <c r="E896" t="s">
        <v>6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3.3799597358178285E-4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3.0868545736938255E-4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4.058656480221446E-2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0.23995858620512225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0.44362957405532527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0.47991360048901072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0.85500762866590774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1.259093637145666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1.6944039336116175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1.9159122000777651</v>
      </c>
      <c r="S896" s="3"/>
    </row>
    <row r="897" spans="2:19">
      <c r="B897" s="5" t="str">
        <f>B895</f>
        <v>SPS1</v>
      </c>
      <c r="C897" s="5" t="str">
        <f>C895</f>
        <v>CH</v>
      </c>
      <c r="D897" t="s">
        <v>1071</v>
      </c>
      <c r="E897" t="s">
        <v>6</v>
      </c>
      <c r="F897" s="1">
        <f>[1]Services!B$16</f>
        <v>1.4022778884143736</v>
      </c>
      <c r="G897" s="1">
        <f>[1]Services!C$16</f>
        <v>1.5372237188966402</v>
      </c>
      <c r="H897" s="1">
        <f>[1]Services!D$16</f>
        <v>1.5563207147411968</v>
      </c>
      <c r="I897" s="1">
        <f>[1]Services!E$16</f>
        <v>1.5447065756783678</v>
      </c>
      <c r="J897" s="1">
        <f>[1]Services!F$16</f>
        <v>2.4334841304850112</v>
      </c>
      <c r="K897" s="1">
        <f>[1]Services!G$16</f>
        <v>4.4534390378841842</v>
      </c>
      <c r="L897" s="1">
        <f>[1]Services!H$16</f>
        <v>6.6864723697074382</v>
      </c>
      <c r="M897" s="1">
        <f>[1]Services!I$16</f>
        <v>10.461314225930591</v>
      </c>
      <c r="N897" s="1">
        <f>[1]Services!J$16</f>
        <v>13.162938039501135</v>
      </c>
      <c r="O897" s="1">
        <f>[1]Services!K$16</f>
        <v>16.358148677712716</v>
      </c>
      <c r="P897" s="1">
        <f>[1]Services!L$16</f>
        <v>17.601299098926511</v>
      </c>
      <c r="Q897" s="1">
        <f>[1]Services!M$16</f>
        <v>17.601316874308708</v>
      </c>
      <c r="S897" s="3"/>
    </row>
    <row r="898" spans="2:19">
      <c r="B898" s="5" t="str">
        <f t="shared" si="1076"/>
        <v>SPS1</v>
      </c>
      <c r="C898" s="5" t="str">
        <f t="shared" si="1077"/>
        <v>CH</v>
      </c>
      <c r="D898" t="s">
        <v>1072</v>
      </c>
      <c r="E898" t="s">
        <v>6</v>
      </c>
      <c r="F898" s="1">
        <f>[1]Services!B$14</f>
        <v>25.260131927782439</v>
      </c>
      <c r="G898" s="1">
        <f>[1]Services!C$14</f>
        <v>23.378001338012453</v>
      </c>
      <c r="H898" s="1">
        <f>[1]Services!D$14</f>
        <v>25.950683393843985</v>
      </c>
      <c r="I898" s="1">
        <f>[1]Services!E$14</f>
        <v>25.235540537225255</v>
      </c>
      <c r="J898" s="1">
        <f>[1]Services!F$14</f>
        <v>25.533645915598029</v>
      </c>
      <c r="K898" s="1">
        <f>[1]Services!G$14</f>
        <v>26.014148039275021</v>
      </c>
      <c r="L898" s="1">
        <f>[1]Services!H$14</f>
        <v>23.249649814058344</v>
      </c>
      <c r="M898" s="1">
        <f>[1]Services!I$14</f>
        <v>6.4616709140076223</v>
      </c>
      <c r="N898" s="1">
        <f>[1]Services!J$14</f>
        <v>3.4426929484962674</v>
      </c>
      <c r="O898" s="1">
        <f>[1]Services!K$14</f>
        <v>1.6131648626281938</v>
      </c>
      <c r="P898" s="1">
        <f>[1]Services!L$14</f>
        <v>1.014179616012673</v>
      </c>
      <c r="Q898" s="1">
        <f>[1]Services!M$14</f>
        <v>0.71492144072028063</v>
      </c>
      <c r="S898" s="3"/>
    </row>
    <row r="899" spans="2:19">
      <c r="B899" s="5" t="str">
        <f t="shared" si="1076"/>
        <v>SPS1</v>
      </c>
      <c r="C899" s="5" t="str">
        <f t="shared" si="1077"/>
        <v>CH</v>
      </c>
      <c r="D899" t="s">
        <v>1073</v>
      </c>
      <c r="E899" t="s">
        <v>6</v>
      </c>
      <c r="F899" s="1">
        <f>[1]Services!B$14*IFERROR(F895/SUM(F895:F896),0)</f>
        <v>25.260131927782439</v>
      </c>
      <c r="G899" s="1">
        <f>[1]Services!C$14*IFERROR(G895/SUM(G895:G896),0)</f>
        <v>23.378001338012453</v>
      </c>
      <c r="H899" s="1">
        <f>[1]Services!D$14*IFERROR(H895/SUM(H895:H896),0)</f>
        <v>25.950345546510011</v>
      </c>
      <c r="I899" s="1">
        <f>[1]Services!E$14*IFERROR(I895/SUM(I895:I896),0)</f>
        <v>25.235231856334686</v>
      </c>
      <c r="J899" s="1">
        <f>[1]Services!F$14*IFERROR(J895/SUM(J895:J896),0)</f>
        <v>25.493123940551847</v>
      </c>
      <c r="K899" s="1">
        <f>[1]Services!G$14*IFERROR(K895/SUM(K895:K896),0)</f>
        <v>25.776395760826414</v>
      </c>
      <c r="L899" s="1">
        <f>[1]Services!H$14*IFERROR(L895/SUM(L895:L896),0)</f>
        <v>22.814355169098835</v>
      </c>
      <c r="M899" s="1">
        <f>[1]Services!I$14*IFERROR(M895/SUM(M895:M896),0)</f>
        <v>6.0797450659333769</v>
      </c>
      <c r="N899" s="1">
        <f>[1]Services!J$14*IFERROR(N895/SUM(N895:N896),0)</f>
        <v>2.9398932961206818</v>
      </c>
      <c r="O899" s="1">
        <f>[1]Services!K$14*IFERROR(O895/SUM(O895:O896),0)</f>
        <v>1.1565096485806083</v>
      </c>
      <c r="P899" s="1">
        <f>[1]Services!L$14*IFERROR(P895/SUM(P895:P896),0)</f>
        <v>0.61333341625790283</v>
      </c>
      <c r="Q899" s="1">
        <f>[1]Services!M$14*IFERROR(Q895/SUM(Q895:Q896),0)</f>
        <v>0.38994432686058872</v>
      </c>
      <c r="S899" s="3"/>
    </row>
    <row r="900" spans="2:19">
      <c r="B900" s="5" t="str">
        <f>B899</f>
        <v>SPS1</v>
      </c>
      <c r="C900" s="5" t="str">
        <f t="shared" ref="C900" si="1089">C899</f>
        <v>CH</v>
      </c>
      <c r="D900" t="s">
        <v>1074</v>
      </c>
      <c r="E900" t="s">
        <v>6</v>
      </c>
      <c r="F900" s="1">
        <f>F898-F899</f>
        <v>0</v>
      </c>
      <c r="G900" s="1">
        <f t="shared" ref="G900:K900" si="1090">G898-G899</f>
        <v>0</v>
      </c>
      <c r="H900" s="1">
        <f t="shared" si="1090"/>
        <v>3.3784733397368427E-4</v>
      </c>
      <c r="I900" s="1">
        <f t="shared" si="1090"/>
        <v>3.0868089056923509E-4</v>
      </c>
      <c r="J900" s="1">
        <f t="shared" si="1090"/>
        <v>4.052197504618249E-2</v>
      </c>
      <c r="K900" s="1">
        <f t="shared" si="1090"/>
        <v>0.2377522784486068</v>
      </c>
      <c r="L900" s="1">
        <f t="shared" ref="L900:O900" si="1091">L898-L899</f>
        <v>0.43529464495950876</v>
      </c>
      <c r="M900" s="1">
        <f t="shared" si="1091"/>
        <v>0.38192584807424534</v>
      </c>
      <c r="N900" s="1">
        <f t="shared" si="1091"/>
        <v>0.50279965237558555</v>
      </c>
      <c r="O900" s="1">
        <f t="shared" si="1091"/>
        <v>0.45665521404758547</v>
      </c>
      <c r="P900" s="1">
        <f>P898-P899</f>
        <v>0.4008461997547702</v>
      </c>
      <c r="Q900" s="1">
        <f>Q898-Q899</f>
        <v>0.32497711385969191</v>
      </c>
      <c r="S900" s="3"/>
    </row>
    <row r="901" spans="2:19">
      <c r="B901" s="5" t="str">
        <f>B899</f>
        <v>SPS1</v>
      </c>
      <c r="C901" s="5" t="str">
        <f>C899</f>
        <v>CH</v>
      </c>
      <c r="D901" t="s">
        <v>1075</v>
      </c>
      <c r="E901" t="s">
        <v>6</v>
      </c>
      <c r="F901" s="1">
        <f>[1]Services!B$15+F904</f>
        <v>1.690833655038408</v>
      </c>
      <c r="G901" s="1">
        <f>[1]Services!C$15+G904</f>
        <v>4.9090034790148671</v>
      </c>
      <c r="H901" s="1">
        <f>[1]Services!D$15+H904</f>
        <v>1.5674000040059437</v>
      </c>
      <c r="I901" s="1">
        <f>[1]Services!E$15+I904</f>
        <v>1.5447712391550446</v>
      </c>
      <c r="J901" s="1">
        <f>[1]Services!F$15+J904</f>
        <v>2.4335967655232587</v>
      </c>
      <c r="K901" s="1">
        <f>[1]Services!G$15+K904</f>
        <v>4.4548880923238654</v>
      </c>
      <c r="L901" s="1">
        <f>[1]Services!H$15+L904</f>
        <v>6.6880221355467855</v>
      </c>
      <c r="M901" s="1">
        <f>[1]Services!I$15+M904</f>
        <v>11.63922141159687</v>
      </c>
      <c r="N901" s="1">
        <f>[1]Services!J$15+N904</f>
        <v>14.71951504628576</v>
      </c>
      <c r="O901" s="1">
        <f>[1]Services!K$15+O904</f>
        <v>17.933722046974449</v>
      </c>
      <c r="P901" s="1">
        <f>[1]Services!L$15+P904</f>
        <v>19.179721218339111</v>
      </c>
      <c r="Q901" s="1">
        <f>[1]Services!M$15+Q904</f>
        <v>19.185323762141042</v>
      </c>
      <c r="S901" s="3"/>
    </row>
    <row r="902" spans="2:19">
      <c r="B902" s="5" t="str">
        <f t="shared" si="1076"/>
        <v>SPS1</v>
      </c>
      <c r="C902" s="5" t="str">
        <f t="shared" si="1077"/>
        <v>CH</v>
      </c>
      <c r="D902" t="s">
        <v>1076</v>
      </c>
      <c r="E902" t="s">
        <v>6</v>
      </c>
      <c r="F902" s="1">
        <f>[1]Services!B$15*F895/SUM(F895:F896)</f>
        <v>0.28855576662403432</v>
      </c>
      <c r="G902" s="1">
        <f>[1]Services!C$15*G895/SUM(G895:G896)</f>
        <v>3.3717797601182267</v>
      </c>
      <c r="H902" s="1">
        <f>[1]Services!D$15*H895/SUM(H895:H896)</f>
        <v>1.1079145025449443E-2</v>
      </c>
      <c r="I902" s="1">
        <f>[1]Services!E$15*I895/SUM(I895:I896)</f>
        <v>6.4662685713674263E-5</v>
      </c>
      <c r="J902" s="1">
        <f>[1]Services!F$15*J895/SUM(J895:J896)</f>
        <v>1.1245628609335228E-4</v>
      </c>
      <c r="K902" s="1">
        <f>[1]Services!G$15*K895/SUM(K895:K896)</f>
        <v>1.435811030974698E-3</v>
      </c>
      <c r="L902" s="1">
        <f>[1]Services!H$15*L895/SUM(L895:L896)</f>
        <v>1.5207501433599554E-3</v>
      </c>
      <c r="M902" s="1">
        <f>[1]Services!I$15*M895/SUM(M895:M896)</f>
        <v>1.1082853793525114</v>
      </c>
      <c r="N902" s="1">
        <f>[1]Services!J$15*N895/SUM(N895:N896)</f>
        <v>1.329241490775569</v>
      </c>
      <c r="O902" s="1">
        <f>[1]Services!K$15*O895/SUM(O895:O896)</f>
        <v>1.1295595669181333</v>
      </c>
      <c r="P902" s="1">
        <f>[1]Services!L$15*P895/SUM(P895:P896)</f>
        <v>0.9545636842934454</v>
      </c>
      <c r="Q902" s="1">
        <f>[1]Services!M$15*Q895/SUM(Q895:Q896)</f>
        <v>0.86397534671223508</v>
      </c>
      <c r="S902" s="3"/>
    </row>
    <row r="903" spans="2:19">
      <c r="B903" s="5" t="str">
        <f>B902</f>
        <v>SPS1</v>
      </c>
      <c r="C903" s="5" t="str">
        <f t="shared" ref="C903" si="1092">C902</f>
        <v>CH</v>
      </c>
      <c r="D903" t="s">
        <v>1077</v>
      </c>
      <c r="E903" t="s">
        <v>6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1.4423929742516813E-7</v>
      </c>
      <c r="I903" s="1">
        <f>[1]Services!E$15*I896/SUM(I895:I896)</f>
        <v>7.909630284477177E-10</v>
      </c>
      <c r="J903" s="1">
        <f>[1]Services!F$15*J896/SUM(J895:J896)</f>
        <v>1.7875215409015746E-7</v>
      </c>
      <c r="K903" s="1">
        <f>[1]Services!G$15*K896/SUM(K895:K896)</f>
        <v>1.3243408706296668E-5</v>
      </c>
      <c r="L903" s="1">
        <f>[1]Services!H$15*L896/SUM(L895:L896)</f>
        <v>2.9015695986999067E-5</v>
      </c>
      <c r="M903" s="1">
        <f>[1]Services!I$15*M896/SUM(M895:M896)</f>
        <v>6.9621806313767048E-2</v>
      </c>
      <c r="N903" s="1">
        <f>[1]Services!J$15*N896/SUM(N895:N896)</f>
        <v>0.22733551600905669</v>
      </c>
      <c r="O903" s="1">
        <f>[1]Services!K$15*O896/SUM(O895:O896)</f>
        <v>0.44601380234360027</v>
      </c>
      <c r="P903" s="1">
        <f>[1]Services!L$15*P896/SUM(P895:P896)</f>
        <v>0.62385843511915362</v>
      </c>
      <c r="Q903" s="1">
        <f>[1]Services!M$15*Q896/SUM(Q895:Q896)</f>
        <v>0.72003154112009748</v>
      </c>
      <c r="S903" s="3"/>
    </row>
    <row r="904" spans="2:19">
      <c r="B904" s="5" t="str">
        <f>B902</f>
        <v>SPS1</v>
      </c>
      <c r="C904" s="5" t="str">
        <f>C902</f>
        <v>CH</v>
      </c>
      <c r="D904" t="s">
        <v>1078</v>
      </c>
      <c r="E904" t="s">
        <v>6</v>
      </c>
      <c r="F904" s="1">
        <f>[1]Services!B$16</f>
        <v>1.4022778884143736</v>
      </c>
      <c r="G904" s="1">
        <f>[1]Services!C$16</f>
        <v>1.5372237188966402</v>
      </c>
      <c r="H904" s="1">
        <f>[1]Services!D$16</f>
        <v>1.5563207147411968</v>
      </c>
      <c r="I904" s="1">
        <f>[1]Services!E$16</f>
        <v>1.5447065756783678</v>
      </c>
      <c r="J904" s="1">
        <f>[1]Services!F$16</f>
        <v>2.4334841304850112</v>
      </c>
      <c r="K904" s="1">
        <f>[1]Services!G$16</f>
        <v>4.4534390378841842</v>
      </c>
      <c r="L904" s="1">
        <f>[1]Services!H$16</f>
        <v>6.6864723697074382</v>
      </c>
      <c r="M904" s="1">
        <f>[1]Services!I$16</f>
        <v>10.461314225930591</v>
      </c>
      <c r="N904" s="1">
        <f>[1]Services!J$16</f>
        <v>13.162938039501135</v>
      </c>
      <c r="O904" s="1">
        <f>[1]Services!K$16</f>
        <v>16.358148677712716</v>
      </c>
      <c r="P904" s="1">
        <f>[1]Services!L$16</f>
        <v>17.601299098926511</v>
      </c>
      <c r="Q904" s="1">
        <f>[1]Services!M$16</f>
        <v>17.601316874308708</v>
      </c>
      <c r="S904" s="3"/>
    </row>
    <row r="905" spans="2:19">
      <c r="B905" s="5" t="str">
        <f>B904</f>
        <v>SPS1</v>
      </c>
      <c r="C905" s="5" t="str">
        <f>C904</f>
        <v>CH</v>
      </c>
      <c r="D905" t="s">
        <v>1079</v>
      </c>
      <c r="E905" t="s">
        <v>6</v>
      </c>
      <c r="F905" s="1">
        <f>[1]Services!B$17</f>
        <v>7.7268866807114458</v>
      </c>
      <c r="G905" s="1">
        <f>[1]Services!C$17</f>
        <v>8.3696938055678949</v>
      </c>
      <c r="H905" s="1">
        <f>[1]Services!D$17</f>
        <v>8.9881640672204881</v>
      </c>
      <c r="I905" s="1">
        <f>[1]Services!E$17</f>
        <v>8.9882089351607437</v>
      </c>
      <c r="J905" s="1">
        <f>[1]Services!F$17</f>
        <v>8.9251386057938031</v>
      </c>
      <c r="K905" s="1">
        <f>[1]Services!G$17</f>
        <v>8.0976527418601787</v>
      </c>
      <c r="L905" s="1">
        <f>[1]Services!H$17</f>
        <v>8.8081303331598981</v>
      </c>
      <c r="M905" s="1">
        <f>[1]Services!I$17</f>
        <v>8.7398187709759583</v>
      </c>
      <c r="N905" s="1">
        <f>[1]Services!J$17</f>
        <v>10.719694532299538</v>
      </c>
      <c r="O905" s="1">
        <f>[1]Services!K$17</f>
        <v>10.804489647128365</v>
      </c>
      <c r="P905" s="1">
        <f>[1]Services!L$17</f>
        <v>10.673521310899201</v>
      </c>
      <c r="Q905" s="1">
        <f>[1]Services!M$17</f>
        <v>10.33625217859549</v>
      </c>
      <c r="S905" s="3"/>
    </row>
    <row r="906" spans="2:19">
      <c r="B906" s="5" t="str">
        <f t="shared" si="1076"/>
        <v>SPS1</v>
      </c>
      <c r="C906" s="5" t="str">
        <f t="shared" si="1077"/>
        <v>CH</v>
      </c>
      <c r="D906" t="s">
        <v>1080</v>
      </c>
      <c r="E906" t="s">
        <v>6</v>
      </c>
      <c r="F906" s="1">
        <f>[1]Services!B$51/0.99</f>
        <v>2.1168850943230688</v>
      </c>
      <c r="G906" s="1">
        <f>[1]Services!C$51/0.99</f>
        <v>2.2929905936087014</v>
      </c>
      <c r="H906" s="1">
        <f>[1]Services!D$51/0.99</f>
        <v>2.9114607819536573</v>
      </c>
      <c r="I906" s="1">
        <f>[1]Services!E$51/0.99</f>
        <v>2.9115057679352199</v>
      </c>
      <c r="J906" s="1">
        <f>[1]Services!F$51/0.99</f>
        <v>2.8484358063335136</v>
      </c>
      <c r="K906" s="1">
        <f>[1]Services!G$51/0.99</f>
        <v>2.0209491785025193</v>
      </c>
      <c r="L906" s="1">
        <f>[1]Services!H$51/0.99</f>
        <v>1.97672747167594</v>
      </c>
      <c r="M906" s="1">
        <f>[1]Services!I$51/0.99</f>
        <v>1.9084103090891675</v>
      </c>
      <c r="N906" s="1">
        <f>[1]Services!J$51/0.99</f>
        <v>2.3099476454044678</v>
      </c>
      <c r="O906" s="1">
        <f>[1]Services!K$51/0.99</f>
        <v>2.3947412195416944</v>
      </c>
      <c r="P906" s="1">
        <f>[1]Services!L$51/0.99</f>
        <v>2.2637719825019831</v>
      </c>
      <c r="Q906" s="1">
        <f>[1]Services!M$51/0.99</f>
        <v>1.9264999805704741</v>
      </c>
      <c r="S906" s="3"/>
    </row>
    <row r="907" spans="2:19">
      <c r="B907" s="5" t="str">
        <f t="shared" si="1076"/>
        <v>SPS1</v>
      </c>
      <c r="C907" s="5" t="str">
        <f t="shared" si="1077"/>
        <v>CH</v>
      </c>
      <c r="D907" t="s">
        <v>1081</v>
      </c>
      <c r="E907" t="s">
        <v>6</v>
      </c>
      <c r="F907" s="1">
        <f>IF(F906-SUM(F908:F911)&lt;0,0,F906-SUM(F908:F911))</f>
        <v>1.4243067780168208</v>
      </c>
      <c r="G907" s="1">
        <f t="shared" ref="G907:K907" si="1093">IF(G906-SUM(G908:G911)&lt;0,0,G906-SUM(G908:G911))</f>
        <v>1.5542392598074595</v>
      </c>
      <c r="H907" s="1">
        <f t="shared" si="1093"/>
        <v>1.4356885488729267</v>
      </c>
      <c r="I907" s="1">
        <f t="shared" si="1093"/>
        <v>1.2432375765676771</v>
      </c>
      <c r="J907" s="1">
        <f t="shared" si="1093"/>
        <v>1.2559989977076176</v>
      </c>
      <c r="K907" s="1">
        <f t="shared" si="1093"/>
        <v>1.0351061623244378</v>
      </c>
      <c r="L907" s="1">
        <f t="shared" ref="L907:O907" si="1094">IF(L906-SUM(L908:L911)&lt;0,0,L906-SUM(L908:L911))</f>
        <v>1.9638370189222474</v>
      </c>
      <c r="M907" s="1">
        <f t="shared" si="1094"/>
        <v>1.8897998188177589</v>
      </c>
      <c r="N907" s="1">
        <f t="shared" si="1094"/>
        <v>2.2928606744866085</v>
      </c>
      <c r="O907" s="1">
        <f t="shared" si="1094"/>
        <v>2.3871231982334038</v>
      </c>
      <c r="P907" s="1">
        <f>IF(P906-SUM(P908:P911)&lt;0,0,P906-SUM(P908:P911))</f>
        <v>2.2608256219007874</v>
      </c>
      <c r="Q907" s="1">
        <f>IF(Q906-SUM(Q908:Q911)&lt;0,0,Q906-SUM(Q908:Q911))</f>
        <v>1.9193761108860541</v>
      </c>
      <c r="S907" s="3"/>
    </row>
    <row r="908" spans="2:19">
      <c r="B908" s="5" t="str">
        <f t="shared" si="1076"/>
        <v>SPS1</v>
      </c>
      <c r="C908" s="5" t="str">
        <f t="shared" si="1077"/>
        <v>CH</v>
      </c>
      <c r="D908" t="s">
        <v>1082</v>
      </c>
      <c r="E908" t="s">
        <v>6</v>
      </c>
      <c r="F908" s="1">
        <f t="shared" ref="F908:K908" si="1095">F249*F906/SUM(F248:F250)</f>
        <v>0.69257831630624789</v>
      </c>
      <c r="G908" s="1">
        <f t="shared" si="1095"/>
        <v>0.73875133380124181</v>
      </c>
      <c r="H908" s="1">
        <f t="shared" si="1095"/>
        <v>1.4757722330807306</v>
      </c>
      <c r="I908" s="1">
        <f t="shared" si="1095"/>
        <v>1.6674873735398328</v>
      </c>
      <c r="J908" s="1">
        <f t="shared" si="1095"/>
        <v>1.591148145756121</v>
      </c>
      <c r="K908" s="1">
        <f t="shared" si="1095"/>
        <v>0.97900573176724559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7.8775560533628837E-4</v>
      </c>
      <c r="O908" s="1">
        <f t="shared" si="1096"/>
        <v>5.6651009321011866E-4</v>
      </c>
      <c r="P908" s="1">
        <f>P249*P906/SUM(P248:P250)</f>
        <v>3.9260347689159332E-4</v>
      </c>
      <c r="Q908" s="1">
        <f>Q249*Q906/SUM(Q248:Q250)</f>
        <v>8.7249488069515279E-4</v>
      </c>
      <c r="S908" s="3"/>
    </row>
    <row r="909" spans="2:19">
      <c r="B909" s="5" t="str">
        <f t="shared" si="1076"/>
        <v>SPS1</v>
      </c>
      <c r="C909" s="5" t="str">
        <f t="shared" si="1077"/>
        <v>CH</v>
      </c>
      <c r="D909" t="s">
        <v>1083</v>
      </c>
      <c r="E909" t="s">
        <v>6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8.2534502534459229E-5</v>
      </c>
      <c r="O909" s="1">
        <f t="shared" si="1098"/>
        <v>9.0759903999911918E-5</v>
      </c>
      <c r="P909" s="1">
        <f>P250*P906/SUM(P248:P250)</f>
        <v>6.0379515006706937E-5</v>
      </c>
      <c r="Q909" s="1">
        <f>Q250*Q906/SUM(Q248:Q250)</f>
        <v>1.4108049459780764E-4</v>
      </c>
      <c r="S909" s="3"/>
    </row>
    <row r="910" spans="2:19">
      <c r="B910" s="5" t="str">
        <f t="shared" si="1076"/>
        <v>SPS1</v>
      </c>
      <c r="C910" s="5" t="str">
        <f t="shared" si="1077"/>
        <v>CH</v>
      </c>
      <c r="D910" t="s">
        <v>1084</v>
      </c>
      <c r="E910" t="s">
        <v>6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3.9402517432431008E-4</v>
      </c>
      <c r="J910" s="1">
        <f t="shared" si="1099"/>
        <v>3.6909905232697214E-4</v>
      </c>
      <c r="K910" s="1">
        <f t="shared" si="1099"/>
        <v>3.2636218292292195E-3</v>
      </c>
      <c r="L910" s="1">
        <f t="shared" ref="L910:O910" si="1100">L287*L906/SUM(L248:L250)</f>
        <v>2.3406179143784216E-3</v>
      </c>
      <c r="M910" s="1">
        <f t="shared" si="1100"/>
        <v>1.2887281075061726E-3</v>
      </c>
      <c r="N910" s="1">
        <f t="shared" si="1100"/>
        <v>1.7040038173707552E-3</v>
      </c>
      <c r="O910" s="1">
        <f t="shared" si="1100"/>
        <v>7.3416511642221123E-4</v>
      </c>
      <c r="P910" s="1">
        <f>P287*P906/SUM(P248:P250)</f>
        <v>5.028963730896557E-4</v>
      </c>
      <c r="Q910" s="1">
        <f>Q287*Q906/SUM(Q248:Q250)</f>
        <v>7.6625843422108771E-4</v>
      </c>
      <c r="S910" s="3"/>
    </row>
    <row r="911" spans="2:19">
      <c r="B911" s="5" t="str">
        <f t="shared" si="1076"/>
        <v>SPS1</v>
      </c>
      <c r="C911" s="5" t="str">
        <f t="shared" si="1077"/>
        <v>CH</v>
      </c>
      <c r="D911" t="s">
        <v>1085</v>
      </c>
      <c r="E911" t="s">
        <v>6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3.8679265338566215E-4</v>
      </c>
      <c r="J911" s="1">
        <f t="shared" si="1101"/>
        <v>9.195638174479524E-4</v>
      </c>
      <c r="K911" s="1">
        <f t="shared" si="1101"/>
        <v>3.5736625816066175E-3</v>
      </c>
      <c r="L911" s="1">
        <f t="shared" ref="L911:O911" si="1102">L290</f>
        <v>1.0549834839314152E-2</v>
      </c>
      <c r="M911" s="1">
        <f t="shared" si="1102"/>
        <v>1.732176216390241E-2</v>
      </c>
      <c r="N911" s="1">
        <f t="shared" si="1102"/>
        <v>1.4512676992617777E-2</v>
      </c>
      <c r="O911" s="1">
        <f t="shared" si="1102"/>
        <v>6.2265861946581482E-3</v>
      </c>
      <c r="P911" s="1">
        <f>P290</f>
        <v>1.9904812362075311E-3</v>
      </c>
      <c r="Q911" s="1">
        <f>Q290</f>
        <v>5.3440358749059589E-3</v>
      </c>
      <c r="S911" s="3"/>
    </row>
    <row r="912" spans="2:19">
      <c r="B912" s="5" t="str">
        <f t="shared" si="1076"/>
        <v>SPS1</v>
      </c>
      <c r="C912" s="5" t="str">
        <f t="shared" si="1077"/>
        <v>CH</v>
      </c>
      <c r="D912" t="s">
        <v>1086</v>
      </c>
      <c r="E912" t="s">
        <v>6</v>
      </c>
      <c r="F912" s="1">
        <f>F905-F906</f>
        <v>5.6100015863883765</v>
      </c>
      <c r="G912" s="1">
        <f t="shared" ref="G912:K912" si="1103">G905-G906</f>
        <v>6.0767032119591935</v>
      </c>
      <c r="H912" s="1">
        <f t="shared" si="1103"/>
        <v>6.0767032852668308</v>
      </c>
      <c r="I912" s="1">
        <f t="shared" si="1103"/>
        <v>6.0767031672255243</v>
      </c>
      <c r="J912" s="1">
        <f t="shared" si="1103"/>
        <v>6.0767027994602891</v>
      </c>
      <c r="K912" s="1">
        <f t="shared" si="1103"/>
        <v>6.0767035633576594</v>
      </c>
      <c r="L912" s="1">
        <f t="shared" ref="L912:O912" si="1104">L905-L906</f>
        <v>6.8314028614839586</v>
      </c>
      <c r="M912" s="1">
        <f t="shared" si="1104"/>
        <v>6.8314084618867907</v>
      </c>
      <c r="N912" s="1">
        <f t="shared" si="1104"/>
        <v>8.4097468868950713</v>
      </c>
      <c r="O912" s="1">
        <f t="shared" si="1104"/>
        <v>8.4097484275866705</v>
      </c>
      <c r="P912" s="1">
        <f>P905-P906</f>
        <v>8.4097493283972184</v>
      </c>
      <c r="Q912" s="1">
        <f>Q905-Q906</f>
        <v>8.4097521980250161</v>
      </c>
      <c r="S912" s="3"/>
    </row>
    <row r="913" spans="2:19">
      <c r="B913" s="5" t="str">
        <f t="shared" si="1076"/>
        <v>SPS1</v>
      </c>
      <c r="C913" s="5" t="str">
        <f t="shared" si="1077"/>
        <v>CH</v>
      </c>
      <c r="D913" t="s">
        <v>1087</v>
      </c>
      <c r="E913" t="s">
        <v>6</v>
      </c>
      <c r="F913" s="1">
        <f>F914</f>
        <v>8.5743686031733706</v>
      </c>
      <c r="G913" s="1">
        <f t="shared" ref="G913:O913" si="1105">G914</f>
        <v>9.7296443503960077</v>
      </c>
      <c r="H913" s="1">
        <f t="shared" si="1105"/>
        <v>9.6557815650175183</v>
      </c>
      <c r="I913" s="1">
        <f t="shared" si="1105"/>
        <v>8.0119678307259239</v>
      </c>
      <c r="J913" s="1">
        <f t="shared" si="1105"/>
        <v>8.150171172828502</v>
      </c>
      <c r="K913" s="1">
        <f t="shared" si="1105"/>
        <v>6.0194331220239752</v>
      </c>
      <c r="L913" s="1">
        <f t="shared" si="1105"/>
        <v>5.3602350306684645</v>
      </c>
      <c r="M913" s="1">
        <f t="shared" si="1105"/>
        <v>0.53709385375612029</v>
      </c>
      <c r="N913" s="1">
        <f t="shared" si="1105"/>
        <v>0.52907797347048768</v>
      </c>
      <c r="O913" s="1">
        <f t="shared" si="1105"/>
        <v>0.53277329756343239</v>
      </c>
      <c r="P913" s="1">
        <f>P914</f>
        <v>0.5329182313909453</v>
      </c>
      <c r="Q913" s="1">
        <f>Q914</f>
        <v>1.4946912349533283</v>
      </c>
      <c r="S913" s="3"/>
    </row>
    <row r="914" spans="2:19">
      <c r="B914" s="5" t="str">
        <f t="shared" si="1076"/>
        <v>SPS1</v>
      </c>
      <c r="C914" s="5" t="str">
        <f t="shared" si="1077"/>
        <v>CH</v>
      </c>
      <c r="D914" t="s">
        <v>1088</v>
      </c>
      <c r="E914" t="s">
        <v>6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8.5743686031733706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9.7296443503960077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9.6557815650175183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8.0119678307259239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8.150171172828502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6.0194331220239752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5.3602350306684645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0.53709385375612029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0.52907797347048768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0.53277329756343239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0.5329182313909453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1.4946912349533283</v>
      </c>
      <c r="S914" s="3"/>
    </row>
    <row r="915" spans="2:19">
      <c r="B915" s="5" t="str">
        <f t="shared" si="1076"/>
        <v>SPS1</v>
      </c>
      <c r="C915" s="5" t="str">
        <f t="shared" si="1077"/>
        <v>CH</v>
      </c>
      <c r="D915" t="s">
        <v>1089</v>
      </c>
      <c r="E915" t="s">
        <v>6</v>
      </c>
      <c r="F915" s="1">
        <f>F916</f>
        <v>2.085634449499385</v>
      </c>
      <c r="G915" s="1">
        <f t="shared" ref="G915:O915" si="1106">G916</f>
        <v>2.4000914751643259</v>
      </c>
      <c r="H915" s="1">
        <f t="shared" si="1106"/>
        <v>2.3591930096285814</v>
      </c>
      <c r="I915" s="1">
        <f t="shared" si="1106"/>
        <v>2.4169163140574099</v>
      </c>
      <c r="J915" s="1">
        <f t="shared" si="1106"/>
        <v>2.5693921726769999</v>
      </c>
      <c r="K915" s="1">
        <f t="shared" si="1106"/>
        <v>2.8694137271984563</v>
      </c>
      <c r="L915" s="1">
        <f t="shared" si="1106"/>
        <v>2.7931605672202591</v>
      </c>
      <c r="M915" s="1">
        <f t="shared" si="1106"/>
        <v>2.4881928599460603</v>
      </c>
      <c r="N915" s="1">
        <f t="shared" si="1106"/>
        <v>2.450852567358563</v>
      </c>
      <c r="O915" s="1">
        <f t="shared" si="1106"/>
        <v>2.4680032349297933</v>
      </c>
      <c r="P915" s="1">
        <f>P916</f>
        <v>2.468682718311987</v>
      </c>
      <c r="Q915" s="1">
        <f>Q916</f>
        <v>2.469059037191899</v>
      </c>
      <c r="S915" s="3"/>
    </row>
    <row r="916" spans="2:19">
      <c r="B916" s="5" t="str">
        <f t="shared" si="1076"/>
        <v>SPS1</v>
      </c>
      <c r="C916" s="5" t="str">
        <f t="shared" si="1077"/>
        <v>CH</v>
      </c>
      <c r="D916" t="s">
        <v>1090</v>
      </c>
      <c r="E916" t="s">
        <v>6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2.085634449499385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2.4000914751643259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2.3591930096285814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2.4169163140574099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2.5693921726769999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2.8694137271984563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2.7931605672202591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2.4881928599460603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2.450852567358563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2.4680032349297933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2.468682718311987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2.469059037191899</v>
      </c>
      <c r="S916" s="3"/>
    </row>
    <row r="917" spans="2:19">
      <c r="B917" s="5" t="str">
        <f t="shared" si="1076"/>
        <v>SPS1</v>
      </c>
      <c r="C917" s="5" t="str">
        <f t="shared" si="1077"/>
        <v>CH</v>
      </c>
      <c r="D917" t="s">
        <v>1091</v>
      </c>
      <c r="E917" t="s">
        <v>6</v>
      </c>
      <c r="F917" s="1">
        <f>F918</f>
        <v>0.62699361136765286</v>
      </c>
      <c r="G917" s="1">
        <f t="shared" ref="G917:O917" si="1107">G918</f>
        <v>0.68733287834661039</v>
      </c>
      <c r="H917" s="1">
        <f t="shared" si="1107"/>
        <v>0.6872646638256551</v>
      </c>
      <c r="I917" s="1">
        <f t="shared" si="1107"/>
        <v>0.69571318083904665</v>
      </c>
      <c r="J917" s="1">
        <f t="shared" si="1107"/>
        <v>1.6552885468106742</v>
      </c>
      <c r="K917" s="1">
        <f t="shared" si="1107"/>
        <v>3.4125052775318405</v>
      </c>
      <c r="L917" s="1">
        <f t="shared" si="1107"/>
        <v>3.351376943966526</v>
      </c>
      <c r="M917" s="1">
        <f t="shared" si="1107"/>
        <v>3.5451225539346143</v>
      </c>
      <c r="N917" s="1">
        <f t="shared" si="1107"/>
        <v>3.5456850104766424</v>
      </c>
      <c r="O917" s="1">
        <f t="shared" si="1107"/>
        <v>3.5453861271460947</v>
      </c>
      <c r="P917" s="1">
        <f>P918</f>
        <v>3.5455659294801416</v>
      </c>
      <c r="Q917" s="1">
        <f>Q918</f>
        <v>3.3925744892017757</v>
      </c>
      <c r="S917" s="3"/>
    </row>
    <row r="918" spans="2:19">
      <c r="B918" s="5" t="str">
        <f t="shared" si="1076"/>
        <v>SPS1</v>
      </c>
      <c r="C918" s="5" t="str">
        <f t="shared" si="1077"/>
        <v>CH</v>
      </c>
      <c r="D918" t="s">
        <v>1092</v>
      </c>
      <c r="E918" t="s">
        <v>6</v>
      </c>
      <c r="F918" s="1">
        <f>[1]Services!B$19</f>
        <v>0.62699361136765286</v>
      </c>
      <c r="G918" s="1">
        <f>[1]Services!C$19</f>
        <v>0.68733287834661039</v>
      </c>
      <c r="H918" s="1">
        <f>[1]Services!D$19</f>
        <v>0.6872646638256551</v>
      </c>
      <c r="I918" s="1">
        <f>[1]Services!E$19</f>
        <v>0.69571318083904665</v>
      </c>
      <c r="J918" s="1">
        <f>[1]Services!F$19</f>
        <v>1.6552885468106742</v>
      </c>
      <c r="K918" s="1">
        <f>[1]Services!G$19</f>
        <v>3.4125052775318405</v>
      </c>
      <c r="L918" s="1">
        <f>[1]Services!H$19</f>
        <v>3.351376943966526</v>
      </c>
      <c r="M918" s="1">
        <f>[1]Services!I$19</f>
        <v>3.5451225539346143</v>
      </c>
      <c r="N918" s="1">
        <f>[1]Services!J$19</f>
        <v>3.5456850104766424</v>
      </c>
      <c r="O918" s="1">
        <f>[1]Services!K$19</f>
        <v>3.5453861271460947</v>
      </c>
      <c r="P918" s="1">
        <f>[1]Services!L$19</f>
        <v>3.5455659294801416</v>
      </c>
      <c r="Q918" s="1">
        <f>[1]Services!M$19</f>
        <v>3.3925744892017757</v>
      </c>
      <c r="S918" s="3"/>
    </row>
    <row r="919" spans="2:19">
      <c r="B919" s="5" t="str">
        <f t="shared" si="1076"/>
        <v>SPS1</v>
      </c>
      <c r="C919" s="5" t="str">
        <f t="shared" si="1077"/>
        <v>CH</v>
      </c>
      <c r="D919" t="s">
        <v>1093</v>
      </c>
      <c r="E919" t="s">
        <v>6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7.9347778675907771E-4</v>
      </c>
      <c r="J919" s="1">
        <f>[1]Services!F$20</f>
        <v>0.25898633097076634</v>
      </c>
      <c r="K919" s="1">
        <f>[1]Services!G$20</f>
        <v>0.95061734387461061</v>
      </c>
      <c r="L919" s="1">
        <f>[1]Services!H$20</f>
        <v>2.172650071755224</v>
      </c>
      <c r="M919" s="1">
        <f>[1]Services!I$20</f>
        <v>1.9455236741846196</v>
      </c>
      <c r="N919" s="1">
        <f>[1]Services!J$20</f>
        <v>1.8383295017420394</v>
      </c>
      <c r="O919" s="1">
        <f>[1]Services!K$20</f>
        <v>0.61973865835790387</v>
      </c>
      <c r="P919" s="1">
        <f>[1]Services!L$20</f>
        <v>0.36840761374425379</v>
      </c>
      <c r="Q919" s="1">
        <f>[1]Services!M$20</f>
        <v>0.16790231475032819</v>
      </c>
      <c r="S919" s="3"/>
    </row>
    <row r="920" spans="2:19">
      <c r="B920" s="5" t="str">
        <f t="shared" si="1076"/>
        <v>SPS1</v>
      </c>
      <c r="C920" s="5" t="str">
        <f t="shared" si="1077"/>
        <v>CH</v>
      </c>
      <c r="D920" t="s">
        <v>1094</v>
      </c>
      <c r="E920" t="s">
        <v>6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>
      <c r="B921" s="5" t="str">
        <f t="shared" si="1076"/>
        <v>SPS1</v>
      </c>
      <c r="C921" s="5" t="str">
        <f t="shared" si="1077"/>
        <v>CH</v>
      </c>
      <c r="D921" t="s">
        <v>1095</v>
      </c>
      <c r="E921" t="s">
        <v>6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7.9347778675907771E-4</v>
      </c>
      <c r="J921" s="1">
        <f t="shared" si="1110"/>
        <v>0.25898633097076634</v>
      </c>
      <c r="K921" s="1">
        <f t="shared" si="1110"/>
        <v>0.95061734387461061</v>
      </c>
      <c r="L921" s="1">
        <f t="shared" si="1110"/>
        <v>2.172650071755224</v>
      </c>
      <c r="M921" s="1">
        <f t="shared" si="1110"/>
        <v>1.9455236741846196</v>
      </c>
      <c r="N921" s="1">
        <f t="shared" si="1110"/>
        <v>1.8383295017420394</v>
      </c>
      <c r="O921" s="1">
        <f t="shared" si="1110"/>
        <v>0.61973865835790387</v>
      </c>
      <c r="P921" s="1">
        <f>P922</f>
        <v>0.36840761374425379</v>
      </c>
      <c r="Q921" s="1">
        <f>Q922</f>
        <v>0.16790231475032819</v>
      </c>
      <c r="S921" s="3"/>
    </row>
    <row r="922" spans="2:19">
      <c r="B922" s="5" t="str">
        <f>B919</f>
        <v>SPS1</v>
      </c>
      <c r="C922" s="5" t="str">
        <f>C919</f>
        <v>CH</v>
      </c>
      <c r="D922" t="s">
        <v>1096</v>
      </c>
      <c r="E922" t="s">
        <v>6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7.9347778675907771E-4</v>
      </c>
      <c r="J922" s="1">
        <f>[1]Services!F$20</f>
        <v>0.25898633097076634</v>
      </c>
      <c r="K922" s="1">
        <f>[1]Services!G$20</f>
        <v>0.95061734387461061</v>
      </c>
      <c r="L922" s="1">
        <f>[1]Services!H$20</f>
        <v>2.172650071755224</v>
      </c>
      <c r="M922" s="1">
        <f>[1]Services!I$20</f>
        <v>1.9455236741846196</v>
      </c>
      <c r="N922" s="1">
        <f>[1]Services!J$20</f>
        <v>1.8383295017420394</v>
      </c>
      <c r="O922" s="1">
        <f>[1]Services!K$20</f>
        <v>0.61973865835790387</v>
      </c>
      <c r="P922" s="1">
        <f>[1]Services!L$20</f>
        <v>0.36840761374425379</v>
      </c>
      <c r="Q922" s="1">
        <f>[1]Services!M$20</f>
        <v>0.16790231475032819</v>
      </c>
      <c r="S922" s="3"/>
    </row>
    <row r="923" spans="2:19">
      <c r="B923" s="5" t="str">
        <f t="shared" si="1076"/>
        <v>SPS1</v>
      </c>
      <c r="C923" s="5" t="str">
        <f t="shared" si="1077"/>
        <v>CH</v>
      </c>
      <c r="D923" t="s">
        <v>1097</v>
      </c>
      <c r="E923" t="s">
        <v>6</v>
      </c>
      <c r="F923" s="1">
        <f>F924</f>
        <v>2.929580438081576</v>
      </c>
      <c r="G923" s="1">
        <f t="shared" ref="G923:O923" si="1111">G924</f>
        <v>3.1924491560076103</v>
      </c>
      <c r="H923" s="1">
        <f t="shared" si="1111"/>
        <v>3.3649058860274481</v>
      </c>
      <c r="I923" s="1">
        <f t="shared" si="1111"/>
        <v>3.6713778131783834</v>
      </c>
      <c r="J923" s="1">
        <f t="shared" si="1111"/>
        <v>3.9418063542279884</v>
      </c>
      <c r="K923" s="1">
        <f t="shared" si="1111"/>
        <v>3.9856070270383226</v>
      </c>
      <c r="L923" s="1">
        <f t="shared" si="1111"/>
        <v>4.0270421299928305</v>
      </c>
      <c r="M923" s="1">
        <f t="shared" si="1111"/>
        <v>7.3475665405750439</v>
      </c>
      <c r="N923" s="1">
        <f t="shared" si="1111"/>
        <v>7.3475650125421144</v>
      </c>
      <c r="O923" s="1">
        <f t="shared" si="1111"/>
        <v>7.34756643766538</v>
      </c>
      <c r="P923" s="1">
        <f>P924</f>
        <v>7.3475671340414808</v>
      </c>
      <c r="Q923" s="1">
        <f>Q924</f>
        <v>7.763285291401635</v>
      </c>
      <c r="S923" s="3"/>
    </row>
    <row r="924" spans="2:19">
      <c r="B924" s="5" t="str">
        <f t="shared" si="1076"/>
        <v>SPS1</v>
      </c>
      <c r="C924" s="5" t="str">
        <f t="shared" si="1077"/>
        <v>CH</v>
      </c>
      <c r="D924" t="s">
        <v>1098</v>
      </c>
      <c r="E924" t="s">
        <v>6</v>
      </c>
      <c r="F924" s="1">
        <f>[1]Services!B$21-F925</f>
        <v>2.929580438081576</v>
      </c>
      <c r="G924" s="1">
        <f>[1]Services!C$21-G925</f>
        <v>3.1924491560076103</v>
      </c>
      <c r="H924" s="1">
        <f>[1]Services!D$21-H925</f>
        <v>3.3649058860274481</v>
      </c>
      <c r="I924" s="1">
        <f>[1]Services!E$21-I925</f>
        <v>3.6713778131783834</v>
      </c>
      <c r="J924" s="1">
        <f>[1]Services!F$21-J925</f>
        <v>3.9418063542279884</v>
      </c>
      <c r="K924" s="1">
        <f>[1]Services!G$21-K925</f>
        <v>3.9856070270383226</v>
      </c>
      <c r="L924" s="1">
        <f>[1]Services!H$21-L925</f>
        <v>4.0270421299928305</v>
      </c>
      <c r="M924" s="1">
        <f>[1]Services!I$21-M925</f>
        <v>7.3475665405750439</v>
      </c>
      <c r="N924" s="1">
        <f>[1]Services!J$21-N925</f>
        <v>7.3475650125421144</v>
      </c>
      <c r="O924" s="1">
        <f>[1]Services!K$21-O925</f>
        <v>7.34756643766538</v>
      </c>
      <c r="P924" s="1">
        <f>[1]Services!L$21-P925</f>
        <v>7.3475671340414808</v>
      </c>
      <c r="Q924" s="1">
        <f>[1]Services!M$21-Q925</f>
        <v>7.763285291401635</v>
      </c>
      <c r="S924" s="3"/>
    </row>
    <row r="925" spans="2:19">
      <c r="B925" s="5" t="str">
        <f t="shared" ref="B925" si="1112">B924</f>
        <v>SPS1</v>
      </c>
      <c r="C925" s="5" t="str">
        <f t="shared" ref="C925" si="1113">C924</f>
        <v>CH</v>
      </c>
      <c r="D925" t="s">
        <v>1099</v>
      </c>
      <c r="E925" t="s">
        <v>6</v>
      </c>
      <c r="F925" s="1">
        <f>[1]Services!B$50-F896</f>
        <v>0</v>
      </c>
      <c r="G925" s="1">
        <f>[1]Services!C$50-G896</f>
        <v>0</v>
      </c>
      <c r="H925" s="1">
        <f>[1]Services!D$50-H896</f>
        <v>3.3123605411014778E-4</v>
      </c>
      <c r="I925" s="1">
        <f>[1]Services!E$50-I896</f>
        <v>3.210328756641579E-4</v>
      </c>
      <c r="J925" s="1">
        <f>[1]Services!F$50-J896</f>
        <v>4.4645221282435914E-2</v>
      </c>
      <c r="K925" s="1">
        <f>[1]Services!G$50-K896</f>
        <v>0.27835195999794238</v>
      </c>
      <c r="L925" s="1">
        <f>[1]Services!H$50-L896</f>
        <v>0.5412280803474967</v>
      </c>
      <c r="M925" s="1">
        <f>[1]Services!I$50-M896</f>
        <v>0.61428940862593429</v>
      </c>
      <c r="N925" s="1">
        <f>[1]Services!J$50-N896</f>
        <v>1.0944097646923634</v>
      </c>
      <c r="O925" s="1">
        <f>[1]Services!K$50-O896</f>
        <v>1.6116398555464486</v>
      </c>
      <c r="P925" s="1">
        <f>[1]Services!L$50-P896</f>
        <v>2.1688370350228707</v>
      </c>
      <c r="Q925" s="1">
        <f>[1]Services!M$50-Q896</f>
        <v>2.4523676160995396</v>
      </c>
      <c r="S925" s="3"/>
    </row>
    <row r="926" spans="2:19">
      <c r="B926" s="9" t="str">
        <f>B854</f>
        <v>SPS1</v>
      </c>
      <c r="C926" s="9" t="str">
        <f>C854</f>
        <v>CH</v>
      </c>
      <c r="D926" s="2" t="s">
        <v>89</v>
      </c>
      <c r="E926" s="9" t="s">
        <v>6</v>
      </c>
      <c r="F926" s="17">
        <f>[1]Services!B$59</f>
        <v>73.23832341672933</v>
      </c>
      <c r="G926" s="17">
        <f>[1]Services!C$59</f>
        <v>78.632980544696224</v>
      </c>
      <c r="H926" s="17">
        <f>[1]Services!D$59</f>
        <v>79.112695674547581</v>
      </c>
      <c r="I926" s="17">
        <f>[1]Services!E$59</f>
        <v>77.710965788652928</v>
      </c>
      <c r="J926" s="17">
        <f>[1]Services!F$59</f>
        <v>75.779188876167865</v>
      </c>
      <c r="K926" s="17">
        <f>[1]Services!G$59</f>
        <v>74.918656982893467</v>
      </c>
      <c r="L926" s="17">
        <f>[1]Services!H$59</f>
        <v>72.646419921632514</v>
      </c>
      <c r="M926" s="17">
        <f>[1]Services!I$59</f>
        <v>69.952673366118958</v>
      </c>
      <c r="N926" s="17">
        <f>[1]Services!J$59</f>
        <v>69.198998487143143</v>
      </c>
      <c r="O926" s="17">
        <f>[1]Services!K$59</f>
        <v>69.583863319684909</v>
      </c>
      <c r="P926" s="17">
        <f>[1]Services!L$59</f>
        <v>69.579970676374998</v>
      </c>
      <c r="Q926" s="17">
        <f>[1]Services!M$59</f>
        <v>70.177537013659517</v>
      </c>
      <c r="S926" s="3"/>
    </row>
    <row r="927" spans="2:19">
      <c r="B927" s="5" t="str">
        <f>B926</f>
        <v>SPS1</v>
      </c>
      <c r="C927" s="5" t="str">
        <f>C926</f>
        <v>CH</v>
      </c>
      <c r="D927" t="s">
        <v>1100</v>
      </c>
      <c r="E927" t="s">
        <v>6</v>
      </c>
      <c r="F927" s="1">
        <f>SUM(F928:F930)</f>
        <v>63.650018355884967</v>
      </c>
      <c r="G927" s="1">
        <f t="shared" ref="G927:K927" si="1114">SUM(G928:G930)</f>
        <v>63.603114111071115</v>
      </c>
      <c r="H927" s="1">
        <f t="shared" si="1114"/>
        <v>68.652591787036116</v>
      </c>
      <c r="I927" s="1">
        <f t="shared" si="1114"/>
        <v>69.142966329025128</v>
      </c>
      <c r="J927" s="1">
        <f t="shared" si="1114"/>
        <v>69.39194773472272</v>
      </c>
      <c r="K927" s="1">
        <f t="shared" si="1114"/>
        <v>69.512374202209955</v>
      </c>
      <c r="L927" s="1">
        <f t="shared" ref="L927:O927" si="1115">SUM(L928:L930)</f>
        <v>68.689012483010274</v>
      </c>
      <c r="M927" s="1">
        <f t="shared" si="1115"/>
        <v>73.203786285744656</v>
      </c>
      <c r="N927" s="1">
        <f t="shared" si="1115"/>
        <v>74.227126556291239</v>
      </c>
      <c r="O927" s="1">
        <f t="shared" si="1115"/>
        <v>74.902344438743739</v>
      </c>
      <c r="P927" s="1">
        <f>SUM(P928:P930)</f>
        <v>74.974929710210873</v>
      </c>
      <c r="Q927" s="1">
        <f>SUM(Q928:Q930)</f>
        <v>76.313678836834256</v>
      </c>
      <c r="S927" s="3"/>
    </row>
    <row r="928" spans="2:19">
      <c r="B928" s="5" t="str">
        <f>B927</f>
        <v>SPS1</v>
      </c>
      <c r="C928" s="5" t="str">
        <f>C927</f>
        <v>CH</v>
      </c>
      <c r="D928" t="s">
        <v>1101</v>
      </c>
      <c r="E928" t="s">
        <v>6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2.3940358710356917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0.28356981979295631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2.2864007712910399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1.8716476965988353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1.5805908189108957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1.3353719214387749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1.0345153919729082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1.6186137056990635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1.5943414897727184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1.4145823948859317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0.67711382248128305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0.67720459438691871</v>
      </c>
      <c r="S928" s="3"/>
    </row>
    <row r="929" spans="2:19">
      <c r="B929" s="5" t="str">
        <f t="shared" ref="B929:B932" si="1116">B928</f>
        <v>SPS1</v>
      </c>
      <c r="C929" s="5" t="str">
        <f t="shared" ref="C929:C932" si="1117">C928</f>
        <v>CH</v>
      </c>
      <c r="D929" t="s">
        <v>1102</v>
      </c>
      <c r="E929" t="s">
        <v>6</v>
      </c>
      <c r="F929" s="1">
        <f>[1]Services!B$47</f>
        <v>4.2612079099368385</v>
      </c>
      <c r="G929" s="1">
        <f>[1]Services!C$47</f>
        <v>4.6176496720824369</v>
      </c>
      <c r="H929" s="1">
        <f>[1]Services!D$47</f>
        <v>4.8279084451698191</v>
      </c>
      <c r="I929" s="1">
        <f>[1]Services!E$47</f>
        <v>5.2011185686693784</v>
      </c>
      <c r="J929" s="1">
        <f>[1]Services!F$47</f>
        <v>5.5185288959191832</v>
      </c>
      <c r="K929" s="1">
        <f>[1]Services!G$47</f>
        <v>5.5185328066684471</v>
      </c>
      <c r="L929" s="1">
        <f>[1]Services!H$47</f>
        <v>5.5185392151753625</v>
      </c>
      <c r="M929" s="1">
        <f>[1]Services!I$47</f>
        <v>9.9716974479232743</v>
      </c>
      <c r="N929" s="1">
        <f>[1]Services!J$47</f>
        <v>9.9716953741643</v>
      </c>
      <c r="O929" s="1">
        <f>[1]Services!K$47</f>
        <v>9.9716973082601612</v>
      </c>
      <c r="P929" s="1">
        <f>[1]Services!L$47</f>
        <v>9.971698253342014</v>
      </c>
      <c r="Q929" s="1">
        <f>[1]Services!M$47</f>
        <v>10.535887181187936</v>
      </c>
      <c r="S929" s="3"/>
    </row>
    <row r="930" spans="2:19">
      <c r="B930" s="5" t="str">
        <f t="shared" si="1116"/>
        <v>SPS1</v>
      </c>
      <c r="C930" s="5" t="str">
        <f t="shared" si="1117"/>
        <v>CH</v>
      </c>
      <c r="D930" t="s">
        <v>1103</v>
      </c>
      <c r="E930" t="s">
        <v>6</v>
      </c>
      <c r="F930" s="1">
        <f>[1]Services!B$3-([1]Services!B$6-[1]Services!B$58)</f>
        <v>56.994774574912441</v>
      </c>
      <c r="G930" s="1">
        <f>[1]Services!C$3-([1]Services!C$6-[1]Services!C$58)</f>
        <v>58.70189461919572</v>
      </c>
      <c r="H930" s="1">
        <f>[1]Services!D$3-([1]Services!D$6-[1]Services!D$58)</f>
        <v>61.538282570575262</v>
      </c>
      <c r="I930" s="1">
        <f>[1]Services!E$3-([1]Services!E$6-[1]Services!E$58)</f>
        <v>62.070200063756914</v>
      </c>
      <c r="J930" s="1">
        <f>[1]Services!F$3-([1]Services!F$6-[1]Services!F$58)</f>
        <v>62.292828019892646</v>
      </c>
      <c r="K930" s="1">
        <f>[1]Services!G$3-([1]Services!G$6-[1]Services!G$58)</f>
        <v>62.658469474102731</v>
      </c>
      <c r="L930" s="1">
        <f>[1]Services!H$3-([1]Services!H$6-[1]Services!H$58)</f>
        <v>62.135957875861997</v>
      </c>
      <c r="M930" s="1">
        <f>[1]Services!I$3-([1]Services!I$6-[1]Services!I$58)</f>
        <v>61.613475132122325</v>
      </c>
      <c r="N930" s="1">
        <f>[1]Services!J$3-([1]Services!J$6-[1]Services!J$58)</f>
        <v>62.661089692354224</v>
      </c>
      <c r="O930" s="1">
        <f>[1]Services!K$3-([1]Services!K$6-[1]Services!K$58)</f>
        <v>63.516064735597645</v>
      </c>
      <c r="P930" s="1">
        <f>[1]Services!L$3-([1]Services!L$6-[1]Services!L$58)</f>
        <v>64.326117634387572</v>
      </c>
      <c r="Q930" s="1">
        <f>[1]Services!M$3-([1]Services!M$6-[1]Services!M$58)</f>
        <v>65.100587061259404</v>
      </c>
      <c r="S930" s="3"/>
    </row>
    <row r="931" spans="2:19">
      <c r="B931" s="5" t="str">
        <f t="shared" si="1116"/>
        <v>SPS1</v>
      </c>
      <c r="C931" s="5" t="str">
        <f t="shared" si="1117"/>
        <v>CH</v>
      </c>
      <c r="D931" t="s">
        <v>1104</v>
      </c>
      <c r="E931" t="s">
        <v>6</v>
      </c>
      <c r="F931" s="1">
        <f>F932</f>
        <v>24.843070092671503</v>
      </c>
      <c r="G931" s="1">
        <f t="shared" ref="G931:O931" si="1118">G932</f>
        <v>21.961013415133685</v>
      </c>
      <c r="H931" s="1">
        <f t="shared" si="1118"/>
        <v>20.434948997368785</v>
      </c>
      <c r="I931" s="1">
        <f t="shared" si="1118"/>
        <v>16.65304320248967</v>
      </c>
      <c r="J931" s="1">
        <f t="shared" si="1118"/>
        <v>12.212512647558677</v>
      </c>
      <c r="K931" s="1">
        <f t="shared" si="1118"/>
        <v>8.8061331159141893</v>
      </c>
      <c r="L931" s="1">
        <f t="shared" si="1118"/>
        <v>4.4187871705349124</v>
      </c>
      <c r="M931" s="1">
        <f t="shared" si="1118"/>
        <v>3.6288924708942605</v>
      </c>
      <c r="N931" s="1">
        <f t="shared" si="1118"/>
        <v>0.72336267187061087</v>
      </c>
      <c r="O931" s="1">
        <f t="shared" si="1118"/>
        <v>0.72842182654882781</v>
      </c>
      <c r="P931" s="1">
        <f>P932</f>
        <v>0.72862054364452988</v>
      </c>
      <c r="Q931" s="1">
        <f>Q932</f>
        <v>0.72873587104445636</v>
      </c>
      <c r="S931" s="3"/>
    </row>
    <row r="932" spans="2:19">
      <c r="B932" s="5" t="str">
        <f t="shared" si="1116"/>
        <v>SPS1</v>
      </c>
      <c r="C932" s="5" t="str">
        <f t="shared" si="1117"/>
        <v>CH</v>
      </c>
      <c r="D932" t="s">
        <v>1105</v>
      </c>
      <c r="E932" t="s">
        <v>6</v>
      </c>
      <c r="F932" s="1">
        <f>[1]Services!B$48</f>
        <v>24.843070092671503</v>
      </c>
      <c r="G932" s="1">
        <f>[1]Services!C$48</f>
        <v>21.961013415133685</v>
      </c>
      <c r="H932" s="1">
        <f>[1]Services!D$48</f>
        <v>20.434948997368785</v>
      </c>
      <c r="I932" s="1">
        <f>[1]Services!E$48</f>
        <v>16.65304320248967</v>
      </c>
      <c r="J932" s="1">
        <f>[1]Services!F$48</f>
        <v>12.212512647558677</v>
      </c>
      <c r="K932" s="1">
        <f>[1]Services!G$48</f>
        <v>8.8061331159141893</v>
      </c>
      <c r="L932" s="1">
        <f>[1]Services!H$48</f>
        <v>4.4187871705349124</v>
      </c>
      <c r="M932" s="1">
        <f>[1]Services!I$48</f>
        <v>3.6288924708942605</v>
      </c>
      <c r="N932" s="1">
        <f>[1]Services!J$48</f>
        <v>0.72336267187061087</v>
      </c>
      <c r="O932" s="1">
        <f>[1]Services!K$48</f>
        <v>0.72842182654882781</v>
      </c>
      <c r="P932" s="1">
        <f>[1]Services!L$48</f>
        <v>0.72862054364452988</v>
      </c>
      <c r="Q932" s="1">
        <f>[1]Services!M$48</f>
        <v>0.72873587104445636</v>
      </c>
      <c r="S932" s="3"/>
    </row>
    <row r="933" spans="2:19">
      <c r="B933" s="5" t="str">
        <f>B932</f>
        <v>SPS1</v>
      </c>
      <c r="C933" s="5" t="str">
        <f>C932</f>
        <v>CH</v>
      </c>
      <c r="D933" t="s">
        <v>1106</v>
      </c>
      <c r="E933" t="s">
        <v>6</v>
      </c>
      <c r="F933" s="1">
        <f>SUM(F934:F936)</f>
        <v>25.412781718979037</v>
      </c>
      <c r="G933" s="1">
        <f t="shared" ref="G933:K933" si="1119">SUM(G934:G936)</f>
        <v>26.667686929043285</v>
      </c>
      <c r="H933" s="1">
        <f t="shared" si="1119"/>
        <v>25.938590001499769</v>
      </c>
      <c r="I933" s="1">
        <f t="shared" si="1119"/>
        <v>25.241398633565939</v>
      </c>
      <c r="J933" s="1">
        <f t="shared" si="1119"/>
        <v>26.403993359551553</v>
      </c>
      <c r="K933" s="1">
        <f t="shared" si="1119"/>
        <v>29.032157695515334</v>
      </c>
      <c r="L933" s="1">
        <f t="shared" ref="L933:O933" si="1120">SUM(L934:L936)</f>
        <v>28.902705437808258</v>
      </c>
      <c r="M933" s="1">
        <f t="shared" si="1120"/>
        <v>17.220810568082761</v>
      </c>
      <c r="N933" s="1">
        <f t="shared" si="1120"/>
        <v>17.500158226566143</v>
      </c>
      <c r="O933" s="1">
        <f t="shared" si="1120"/>
        <v>19.020044658047372</v>
      </c>
      <c r="P933" s="1">
        <f>SUM(P934:P936)</f>
        <v>20.105623321991629</v>
      </c>
      <c r="Q933" s="1">
        <f>SUM(Q934:Q936)</f>
        <v>20.106377513465585</v>
      </c>
      <c r="S933" s="3"/>
    </row>
    <row r="934" spans="2:19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1107</v>
      </c>
      <c r="E934" t="s">
        <v>6</v>
      </c>
      <c r="F934" s="1">
        <f>[1]Services!B$49</f>
        <v>24.189714944704019</v>
      </c>
      <c r="G934" s="1">
        <f>[1]Services!C$49</f>
        <v>25.326920401421635</v>
      </c>
      <c r="H934" s="1">
        <f>[1]Services!D$49</f>
        <v>24.580497842074806</v>
      </c>
      <c r="I934" s="1">
        <f>[1]Services!E$49</f>
        <v>23.893475839926232</v>
      </c>
      <c r="J934" s="1">
        <f>[1]Services!F$49</f>
        <v>24.196276714857873</v>
      </c>
      <c r="K934" s="1">
        <f>[1]Services!G$49</f>
        <v>24.629557620469686</v>
      </c>
      <c r="L934" s="1">
        <f>[1]Services!H$49</f>
        <v>22.085906582546603</v>
      </c>
      <c r="M934" s="1">
        <f>[1]Services!I$49</f>
        <v>7.0022492911111547</v>
      </c>
      <c r="N934" s="1">
        <f>[1]Services!J$49</f>
        <v>4.0700262751549783</v>
      </c>
      <c r="O934" s="1">
        <f>[1]Services!K$49</f>
        <v>1.8817338886542059</v>
      </c>
      <c r="P934" s="1">
        <f>[1]Services!L$49</f>
        <v>0.89052927927343239</v>
      </c>
      <c r="Q934" s="1">
        <f>[1]Services!M$49</f>
        <v>0.3862291195162153</v>
      </c>
      <c r="S934" s="3"/>
    </row>
    <row r="935" spans="2:19">
      <c r="B935" s="5" t="str">
        <f t="shared" ref="B935" si="1123">B934</f>
        <v>SPS1</v>
      </c>
      <c r="C935" s="5" t="str">
        <f t="shared" ref="C935" si="1124">C934</f>
        <v>CH</v>
      </c>
      <c r="D935" t="s">
        <v>1108</v>
      </c>
      <c r="E935" t="s">
        <v>6</v>
      </c>
      <c r="F935" s="1">
        <f>[1]Services!B$50</f>
        <v>0</v>
      </c>
      <c r="G935" s="1">
        <f>[1]Services!C$50</f>
        <v>0</v>
      </c>
      <c r="H935" s="1">
        <f>[1]Services!D$50</f>
        <v>6.6923202769193064E-4</v>
      </c>
      <c r="I935" s="1">
        <f>[1]Services!E$50</f>
        <v>6.2971833303354045E-4</v>
      </c>
      <c r="J935" s="1">
        <f>[1]Services!F$50</f>
        <v>8.5231786084650374E-2</v>
      </c>
      <c r="K935" s="1">
        <f>[1]Services!G$50</f>
        <v>0.5183105462030646</v>
      </c>
      <c r="L935" s="1">
        <f>[1]Services!H$50</f>
        <v>0.98485765440282202</v>
      </c>
      <c r="M935" s="1">
        <f>[1]Services!I$50</f>
        <v>1.0942030091149451</v>
      </c>
      <c r="N935" s="1">
        <f>[1]Services!J$50</f>
        <v>1.949417393358271</v>
      </c>
      <c r="O935" s="1">
        <f>[1]Services!K$50</f>
        <v>2.8707334926921146</v>
      </c>
      <c r="P935" s="1">
        <f>[1]Services!L$50</f>
        <v>3.8632409686344884</v>
      </c>
      <c r="Q935" s="1">
        <f>[1]Services!M$50</f>
        <v>4.3682798161773047</v>
      </c>
      <c r="S935" s="3"/>
    </row>
    <row r="936" spans="2:19">
      <c r="B936" s="5" t="str">
        <f>B934</f>
        <v>SPS1</v>
      </c>
      <c r="C936" s="5" t="str">
        <f>C934</f>
        <v>CH</v>
      </c>
      <c r="D936" t="s">
        <v>1109</v>
      </c>
      <c r="E936" t="s">
        <v>6</v>
      </c>
      <c r="F936" s="1">
        <f>[1]Services!B$56</f>
        <v>1.2230667742750172</v>
      </c>
      <c r="G936" s="1">
        <f>[1]Services!C$56</f>
        <v>1.3407665276216503</v>
      </c>
      <c r="H936" s="1">
        <f>[1]Services!D$56</f>
        <v>1.3574229273972707</v>
      </c>
      <c r="I936" s="1">
        <f>[1]Services!E$56</f>
        <v>1.3472930753066734</v>
      </c>
      <c r="J936" s="1">
        <f>[1]Services!F$56</f>
        <v>2.1224848586090279</v>
      </c>
      <c r="K936" s="1">
        <f>[1]Services!G$56</f>
        <v>3.8842895288425843</v>
      </c>
      <c r="L936" s="1">
        <f>[1]Services!H$56</f>
        <v>5.8319412008588314</v>
      </c>
      <c r="M936" s="1">
        <f>[1]Services!I$56</f>
        <v>9.1243582678566639</v>
      </c>
      <c r="N936" s="1">
        <f>[1]Services!J$56</f>
        <v>11.480714558052895</v>
      </c>
      <c r="O936" s="1">
        <f>[1]Services!K$56</f>
        <v>14.267577276701051</v>
      </c>
      <c r="P936" s="1">
        <f>[1]Services!L$56</f>
        <v>15.35185307408371</v>
      </c>
      <c r="Q936" s="1">
        <f>[1]Services!M$56</f>
        <v>15.351868577772064</v>
      </c>
      <c r="S936" s="3"/>
    </row>
    <row r="937" spans="2:19">
      <c r="B937" s="5" t="str">
        <f t="shared" si="1121"/>
        <v>SPS1</v>
      </c>
      <c r="C937" s="5" t="str">
        <f t="shared" si="1122"/>
        <v>CH</v>
      </c>
      <c r="D937" t="s">
        <v>1110</v>
      </c>
      <c r="E937" t="s">
        <v>6</v>
      </c>
      <c r="F937" s="1">
        <f>F938+F944</f>
        <v>7.6496178139043334</v>
      </c>
      <c r="G937" s="1">
        <f t="shared" ref="G937:K937" si="1125">G938+G944</f>
        <v>8.2859968675122069</v>
      </c>
      <c r="H937" s="1">
        <f t="shared" si="1125"/>
        <v>8.8982824265482741</v>
      </c>
      <c r="I937" s="1">
        <f t="shared" si="1125"/>
        <v>8.8983268458091374</v>
      </c>
      <c r="J937" s="1">
        <f t="shared" si="1125"/>
        <v>8.8358872197358647</v>
      </c>
      <c r="K937" s="1">
        <f t="shared" si="1125"/>
        <v>8.0166762144415831</v>
      </c>
      <c r="L937" s="1">
        <f t="shared" ref="L937:O937" si="1126">L938+L944</f>
        <v>8.7200490298282993</v>
      </c>
      <c r="M937" s="1">
        <f t="shared" si="1126"/>
        <v>8.6524205832662009</v>
      </c>
      <c r="N937" s="1">
        <f t="shared" si="1126"/>
        <v>10.612497586976541</v>
      </c>
      <c r="O937" s="1">
        <f t="shared" si="1126"/>
        <v>10.69644475065709</v>
      </c>
      <c r="P937" s="1">
        <f>P938+P944</f>
        <v>10.566786097790208</v>
      </c>
      <c r="Q937" s="1">
        <f>Q938+Q944</f>
        <v>10.232889656809537</v>
      </c>
      <c r="S937" s="3"/>
    </row>
    <row r="938" spans="2:19">
      <c r="B938" s="5" t="str">
        <f t="shared" si="1121"/>
        <v>SPS1</v>
      </c>
      <c r="C938" s="5" t="str">
        <f t="shared" si="1122"/>
        <v>CH</v>
      </c>
      <c r="D938" t="s">
        <v>1111</v>
      </c>
      <c r="E938" t="s">
        <v>6</v>
      </c>
      <c r="F938" s="1">
        <f>[1]Services!B$51</f>
        <v>2.095716243379838</v>
      </c>
      <c r="G938" s="1">
        <f>[1]Services!C$51</f>
        <v>2.2700606876726144</v>
      </c>
      <c r="H938" s="1">
        <f>[1]Services!D$51</f>
        <v>2.8823461741341205</v>
      </c>
      <c r="I938" s="1">
        <f>[1]Services!E$51</f>
        <v>2.8823907102558675</v>
      </c>
      <c r="J938" s="1">
        <f>[1]Services!F$51</f>
        <v>2.8199514482701784</v>
      </c>
      <c r="K938" s="1">
        <f>[1]Services!G$51</f>
        <v>2.0007396867174942</v>
      </c>
      <c r="L938" s="1">
        <f>[1]Services!H$51</f>
        <v>1.9569601969591806</v>
      </c>
      <c r="M938" s="1">
        <f>[1]Services!I$51</f>
        <v>1.8893262059982758</v>
      </c>
      <c r="N938" s="1">
        <f>[1]Services!J$51</f>
        <v>2.286848168950423</v>
      </c>
      <c r="O938" s="1">
        <f>[1]Services!K$51</f>
        <v>2.3707938073462773</v>
      </c>
      <c r="P938" s="1">
        <f>[1]Services!L$51</f>
        <v>2.241134262676963</v>
      </c>
      <c r="Q938" s="1">
        <f>[1]Services!M$51</f>
        <v>1.9072349807647693</v>
      </c>
      <c r="S938" s="3"/>
    </row>
    <row r="939" spans="2:19">
      <c r="B939" s="5" t="str">
        <f t="shared" si="1121"/>
        <v>SPS1</v>
      </c>
      <c r="C939" s="5" t="str">
        <f t="shared" si="1122"/>
        <v>CH</v>
      </c>
      <c r="D939" t="s">
        <v>1112</v>
      </c>
      <c r="E939" t="s">
        <v>6</v>
      </c>
      <c r="F939" s="1">
        <f>IFERROR(F907/F$906,0)*F$938</f>
        <v>1.4100637102366524</v>
      </c>
      <c r="G939" s="1">
        <f t="shared" ref="G939:K939" si="1127">IFERROR(G907/G$906,0)*G$938</f>
        <v>1.538696867209385</v>
      </c>
      <c r="H939" s="1">
        <f t="shared" si="1127"/>
        <v>1.4213316633841973</v>
      </c>
      <c r="I939" s="1">
        <f t="shared" si="1127"/>
        <v>1.2308052008020003</v>
      </c>
      <c r="J939" s="1">
        <f t="shared" si="1127"/>
        <v>1.2434390077305415</v>
      </c>
      <c r="K939" s="1">
        <f t="shared" si="1127"/>
        <v>1.0247551007011935</v>
      </c>
      <c r="L939" s="1">
        <f t="shared" ref="L939:O939" si="1128">IFERROR(L907/L$906,0)*L$938</f>
        <v>1.9441986487330247</v>
      </c>
      <c r="M939" s="1">
        <f t="shared" si="1128"/>
        <v>1.8709018206295813</v>
      </c>
      <c r="N939" s="1">
        <f t="shared" si="1128"/>
        <v>2.2699320677417423</v>
      </c>
      <c r="O939" s="1">
        <f t="shared" si="1128"/>
        <v>2.3632519662510694</v>
      </c>
      <c r="P939" s="1">
        <f t="shared" ref="P939:Q943" si="1129">IFERROR(P907/P$906,0)*P$938</f>
        <v>2.2382173656817792</v>
      </c>
      <c r="Q939" s="1">
        <f t="shared" si="1129"/>
        <v>1.9001823497771935</v>
      </c>
      <c r="S939" s="3"/>
    </row>
    <row r="940" spans="2:19">
      <c r="B940" s="5" t="str">
        <f t="shared" si="1121"/>
        <v>SPS1</v>
      </c>
      <c r="C940" s="5" t="str">
        <f t="shared" si="1122"/>
        <v>CH</v>
      </c>
      <c r="D940" t="s">
        <v>1113</v>
      </c>
      <c r="E940" t="s">
        <v>6</v>
      </c>
      <c r="F940" s="1">
        <f>IFERROR(F908/F$906,0)*F$938</f>
        <v>0.68565253314318531</v>
      </c>
      <c r="G940" s="1">
        <f t="shared" ref="G940:K943" si="1130">IFERROR(G908/G$906,0)*G$938</f>
        <v>0.73136382046322945</v>
      </c>
      <c r="H940" s="1">
        <f t="shared" si="1130"/>
        <v>1.4610145107499233</v>
      </c>
      <c r="I940" s="1">
        <f t="shared" si="1130"/>
        <v>1.6508124998044345</v>
      </c>
      <c r="J940" s="1">
        <f t="shared" si="1130"/>
        <v>1.5752366642985598</v>
      </c>
      <c r="K940" s="1">
        <f t="shared" si="1130"/>
        <v>0.96921567444957324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7.7987804928292541E-4</v>
      </c>
      <c r="O940" s="1">
        <f t="shared" si="1131"/>
        <v>5.6084499227801747E-4</v>
      </c>
      <c r="P940" s="1">
        <f t="shared" si="1129"/>
        <v>3.8867744212267737E-4</v>
      </c>
      <c r="Q940" s="1">
        <f t="shared" si="1129"/>
        <v>8.6376993188820117E-4</v>
      </c>
      <c r="S940" s="3"/>
    </row>
    <row r="941" spans="2:19">
      <c r="B941" s="5" t="str">
        <f t="shared" si="1121"/>
        <v>SPS1</v>
      </c>
      <c r="C941" s="5" t="str">
        <f t="shared" si="1122"/>
        <v>CH</v>
      </c>
      <c r="D941" t="s">
        <v>1114</v>
      </c>
      <c r="E941" t="s">
        <v>6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8.1709157509114624E-5</v>
      </c>
      <c r="O941" s="1">
        <f t="shared" si="1132"/>
        <v>8.9852304959912784E-5</v>
      </c>
      <c r="P941" s="1">
        <f t="shared" si="1129"/>
        <v>5.9775719856639862E-5</v>
      </c>
      <c r="Q941" s="1">
        <f t="shared" si="1129"/>
        <v>1.3966968965182955E-4</v>
      </c>
      <c r="S941" s="3"/>
    </row>
    <row r="942" spans="2:19">
      <c r="B942" s="5" t="str">
        <f t="shared" si="1121"/>
        <v>SPS1</v>
      </c>
      <c r="C942" s="5" t="str">
        <f t="shared" si="1122"/>
        <v>CH</v>
      </c>
      <c r="D942" t="s">
        <v>1115</v>
      </c>
      <c r="E942" t="s">
        <v>6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3.9008492258106695E-4</v>
      </c>
      <c r="J942" s="1">
        <f t="shared" si="1130"/>
        <v>3.6540806180370246E-4</v>
      </c>
      <c r="K942" s="1">
        <f t="shared" si="1130"/>
        <v>3.2309856109369274E-3</v>
      </c>
      <c r="L942" s="1">
        <f t="shared" ref="L942:O942" si="1133">IFERROR(L910/L$906,0)*L$938</f>
        <v>2.3172117352346371E-3</v>
      </c>
      <c r="M942" s="1">
        <f t="shared" si="1133"/>
        <v>1.2758408264311109E-3</v>
      </c>
      <c r="N942" s="1">
        <f t="shared" si="1133"/>
        <v>1.6869637791970475E-3</v>
      </c>
      <c r="O942" s="1">
        <f t="shared" si="1133"/>
        <v>7.2682346525798907E-4</v>
      </c>
      <c r="P942" s="1">
        <f t="shared" si="1129"/>
        <v>4.9786740935875906E-4</v>
      </c>
      <c r="Q942" s="1">
        <f t="shared" si="1129"/>
        <v>7.5859584987887673E-4</v>
      </c>
      <c r="S942" s="3"/>
    </row>
    <row r="943" spans="2:19">
      <c r="B943" s="5" t="str">
        <f t="shared" si="1121"/>
        <v>SPS1</v>
      </c>
      <c r="C943" s="5" t="str">
        <f t="shared" si="1122"/>
        <v>CH</v>
      </c>
      <c r="D943" t="s">
        <v>1116</v>
      </c>
      <c r="E943" t="s">
        <v>6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3.829247268518055E-4</v>
      </c>
      <c r="J943" s="1">
        <f t="shared" si="1130"/>
        <v>9.1036817927347285E-4</v>
      </c>
      <c r="K943" s="1">
        <f t="shared" si="1130"/>
        <v>3.5379259557905512E-3</v>
      </c>
      <c r="L943" s="1">
        <f t="shared" ref="L943:O943" si="1134">IFERROR(L911/L$906,0)*L$938</f>
        <v>1.0444336490921009E-2</v>
      </c>
      <c r="M943" s="1">
        <f t="shared" si="1134"/>
        <v>1.7148544542263385E-2</v>
      </c>
      <c r="N943" s="1">
        <f t="shared" si="1134"/>
        <v>1.4367550222691598E-2</v>
      </c>
      <c r="O943" s="1">
        <f t="shared" si="1134"/>
        <v>6.1643203327115667E-3</v>
      </c>
      <c r="P943" s="1">
        <f t="shared" si="1129"/>
        <v>1.9705764238454556E-3</v>
      </c>
      <c r="Q943" s="1">
        <f t="shared" si="1129"/>
        <v>5.2905955161568988E-3</v>
      </c>
      <c r="S943" s="3"/>
    </row>
    <row r="944" spans="2:19">
      <c r="B944" s="5" t="str">
        <f t="shared" si="1121"/>
        <v>SPS1</v>
      </c>
      <c r="C944" s="5" t="str">
        <f t="shared" si="1122"/>
        <v>CH</v>
      </c>
      <c r="D944" t="s">
        <v>1117</v>
      </c>
      <c r="E944" t="s">
        <v>6</v>
      </c>
      <c r="F944" s="1">
        <f>[1]Services!B$52</f>
        <v>5.553901570524495</v>
      </c>
      <c r="G944" s="1">
        <f>[1]Services!C$52</f>
        <v>6.0159361798395929</v>
      </c>
      <c r="H944" s="1">
        <f>[1]Services!D$52</f>
        <v>6.0159362524141544</v>
      </c>
      <c r="I944" s="1">
        <f>[1]Services!E$52</f>
        <v>6.015936135553269</v>
      </c>
      <c r="J944" s="1">
        <f>[1]Services!F$52</f>
        <v>6.0159357714656858</v>
      </c>
      <c r="K944" s="1">
        <f>[1]Services!G$52</f>
        <v>6.0159365277240893</v>
      </c>
      <c r="L944" s="1">
        <f>[1]Services!H$52</f>
        <v>6.7630888328691183</v>
      </c>
      <c r="M944" s="1">
        <f>[1]Services!I$52</f>
        <v>6.7630943772679251</v>
      </c>
      <c r="N944" s="1">
        <f>[1]Services!J$52</f>
        <v>8.3256494180261189</v>
      </c>
      <c r="O944" s="1">
        <f>[1]Services!K$52</f>
        <v>8.3256509433108121</v>
      </c>
      <c r="P944" s="1">
        <f>[1]Services!L$52</f>
        <v>8.3256518351132449</v>
      </c>
      <c r="Q944" s="1">
        <f>[1]Services!M$52</f>
        <v>8.3256546760447669</v>
      </c>
      <c r="S944" s="3"/>
    </row>
    <row r="945" spans="2:19">
      <c r="B945" s="5" t="str">
        <f t="shared" si="1121"/>
        <v>SPS1</v>
      </c>
      <c r="C945" s="5" t="str">
        <f t="shared" si="1122"/>
        <v>CH</v>
      </c>
      <c r="D945" t="s">
        <v>1118</v>
      </c>
      <c r="E945" t="s">
        <v>6</v>
      </c>
      <c r="F945" s="1">
        <f>F946</f>
        <v>6.1735453942848233</v>
      </c>
      <c r="G945" s="1">
        <f t="shared" ref="G945:O945" si="1135">G946</f>
        <v>7.0053439322851228</v>
      </c>
      <c r="H945" s="1">
        <f t="shared" si="1135"/>
        <v>6.9521627268126185</v>
      </c>
      <c r="I945" s="1">
        <f t="shared" si="1135"/>
        <v>5.7686168381226643</v>
      </c>
      <c r="J945" s="1">
        <f t="shared" si="1135"/>
        <v>5.8681232444365152</v>
      </c>
      <c r="K945" s="1">
        <f t="shared" si="1135"/>
        <v>4.3339918478572601</v>
      </c>
      <c r="L945" s="1">
        <f t="shared" si="1135"/>
        <v>3.8593692220812965</v>
      </c>
      <c r="M945" s="1">
        <f t="shared" si="1135"/>
        <v>0.38670757470440625</v>
      </c>
      <c r="N945" s="1">
        <f t="shared" si="1135"/>
        <v>0.38093614089875072</v>
      </c>
      <c r="O945" s="1">
        <f t="shared" si="1135"/>
        <v>0.38359677424567129</v>
      </c>
      <c r="P945" s="1">
        <f>P946</f>
        <v>0.38370112660148048</v>
      </c>
      <c r="Q945" s="1">
        <f>Q946</f>
        <v>1.076177689166395</v>
      </c>
      <c r="S945" s="3"/>
    </row>
    <row r="946" spans="2:19">
      <c r="B946" s="5" t="str">
        <f t="shared" si="1121"/>
        <v>SPS1</v>
      </c>
      <c r="C946" s="5" t="str">
        <f t="shared" si="1122"/>
        <v>CH</v>
      </c>
      <c r="D946" t="s">
        <v>1119</v>
      </c>
      <c r="E946" t="s">
        <v>6</v>
      </c>
      <c r="F946" s="1">
        <f>[1]Services!B$53</f>
        <v>6.1735453942848233</v>
      </c>
      <c r="G946" s="1">
        <f>[1]Services!C$53</f>
        <v>7.0053439322851228</v>
      </c>
      <c r="H946" s="1">
        <f>[1]Services!D$53</f>
        <v>6.9521627268126185</v>
      </c>
      <c r="I946" s="1">
        <f>[1]Services!E$53</f>
        <v>5.7686168381226643</v>
      </c>
      <c r="J946" s="1">
        <f>[1]Services!F$53</f>
        <v>5.8681232444365152</v>
      </c>
      <c r="K946" s="1">
        <f>[1]Services!G$53</f>
        <v>4.3339918478572601</v>
      </c>
      <c r="L946" s="1">
        <f>[1]Services!H$53</f>
        <v>3.8593692220812965</v>
      </c>
      <c r="M946" s="1">
        <f>[1]Services!I$53</f>
        <v>0.38670757470440625</v>
      </c>
      <c r="N946" s="1">
        <f>[1]Services!J$53</f>
        <v>0.38093614089875072</v>
      </c>
      <c r="O946" s="1">
        <f>[1]Services!K$53</f>
        <v>0.38359677424567129</v>
      </c>
      <c r="P946" s="1">
        <f>[1]Services!L$53</f>
        <v>0.38370112660148048</v>
      </c>
      <c r="Q946" s="1">
        <f>[1]Services!M$53</f>
        <v>1.076177689166395</v>
      </c>
      <c r="S946" s="3"/>
    </row>
    <row r="947" spans="2:19">
      <c r="B947" s="5" t="str">
        <f t="shared" si="1121"/>
        <v>SPS1</v>
      </c>
      <c r="C947" s="5" t="str">
        <f t="shared" si="1122"/>
        <v>CH</v>
      </c>
      <c r="D947" t="s">
        <v>1120</v>
      </c>
      <c r="E947" t="s">
        <v>6</v>
      </c>
      <c r="F947" s="1">
        <f>F948</f>
        <v>1.8770710045494461</v>
      </c>
      <c r="G947" s="1">
        <f t="shared" ref="G947:O947" si="1136">G948</f>
        <v>2.1600823276478942</v>
      </c>
      <c r="H947" s="1">
        <f t="shared" si="1136"/>
        <v>2.1232737086657241</v>
      </c>
      <c r="I947" s="1">
        <f t="shared" si="1136"/>
        <v>2.175224682651669</v>
      </c>
      <c r="J947" s="1">
        <f t="shared" si="1136"/>
        <v>2.3124529554092987</v>
      </c>
      <c r="K947" s="1">
        <f t="shared" si="1136"/>
        <v>2.5824723544786128</v>
      </c>
      <c r="L947" s="1">
        <f t="shared" si="1136"/>
        <v>2.5138445104982305</v>
      </c>
      <c r="M947" s="1">
        <f t="shared" si="1136"/>
        <v>2.2393735739514558</v>
      </c>
      <c r="N947" s="1">
        <f t="shared" si="1136"/>
        <v>2.2057673106227065</v>
      </c>
      <c r="O947" s="1">
        <f t="shared" si="1136"/>
        <v>2.2212029114368139</v>
      </c>
      <c r="P947" s="1">
        <f>P948</f>
        <v>2.2218144464807881</v>
      </c>
      <c r="Q947" s="1">
        <f>Q948</f>
        <v>2.2221531334727054</v>
      </c>
      <c r="S947" s="3"/>
    </row>
    <row r="948" spans="2:19">
      <c r="B948" s="5" t="str">
        <f t="shared" si="1121"/>
        <v>SPS1</v>
      </c>
      <c r="C948" s="5" t="str">
        <f t="shared" si="1122"/>
        <v>CH</v>
      </c>
      <c r="D948" t="s">
        <v>1121</v>
      </c>
      <c r="E948" t="s">
        <v>6</v>
      </c>
      <c r="F948" s="1">
        <f>[1]Services!B$54</f>
        <v>1.8770710045494461</v>
      </c>
      <c r="G948" s="1">
        <f>[1]Services!C$54</f>
        <v>2.1600823276478942</v>
      </c>
      <c r="H948" s="1">
        <f>[1]Services!D$54</f>
        <v>2.1232737086657241</v>
      </c>
      <c r="I948" s="1">
        <f>[1]Services!E$54</f>
        <v>2.175224682651669</v>
      </c>
      <c r="J948" s="1">
        <f>[1]Services!F$54</f>
        <v>2.3124529554092987</v>
      </c>
      <c r="K948" s="1">
        <f>[1]Services!G$54</f>
        <v>2.5824723544786128</v>
      </c>
      <c r="L948" s="1">
        <f>[1]Services!H$54</f>
        <v>2.5138445104982305</v>
      </c>
      <c r="M948" s="1">
        <f>[1]Services!I$54</f>
        <v>2.2393735739514558</v>
      </c>
      <c r="N948" s="1">
        <f>[1]Services!J$54</f>
        <v>2.2057673106227065</v>
      </c>
      <c r="O948" s="1">
        <f>[1]Services!K$54</f>
        <v>2.2212029114368139</v>
      </c>
      <c r="P948" s="1">
        <f>[1]Services!L$54</f>
        <v>2.2218144464807881</v>
      </c>
      <c r="Q948" s="1">
        <f>[1]Services!M$54</f>
        <v>2.2221531334727054</v>
      </c>
      <c r="S948" s="3"/>
    </row>
    <row r="949" spans="2:19">
      <c r="B949" s="5" t="str">
        <f t="shared" si="1121"/>
        <v>SPS1</v>
      </c>
      <c r="C949" s="5" t="str">
        <f t="shared" si="1122"/>
        <v>CH</v>
      </c>
      <c r="D949" t="s">
        <v>1122</v>
      </c>
      <c r="E949" t="s">
        <v>6</v>
      </c>
      <c r="F949" s="1">
        <f>F950</f>
        <v>0.62699361136765286</v>
      </c>
      <c r="G949" s="1">
        <f t="shared" ref="G949:O949" si="1137">G950</f>
        <v>0.68733287834661039</v>
      </c>
      <c r="H949" s="1">
        <f t="shared" si="1137"/>
        <v>0.6872646638256551</v>
      </c>
      <c r="I949" s="1">
        <f t="shared" si="1137"/>
        <v>0.69571318083904665</v>
      </c>
      <c r="J949" s="1">
        <f t="shared" si="1137"/>
        <v>1.6552885468106742</v>
      </c>
      <c r="K949" s="1">
        <f t="shared" si="1137"/>
        <v>3.4125052775318405</v>
      </c>
      <c r="L949" s="1">
        <f t="shared" si="1137"/>
        <v>3.351376943966526</v>
      </c>
      <c r="M949" s="1">
        <f t="shared" si="1137"/>
        <v>3.5451225539346143</v>
      </c>
      <c r="N949" s="1">
        <f t="shared" si="1137"/>
        <v>3.5456850104766424</v>
      </c>
      <c r="O949" s="1">
        <f t="shared" si="1137"/>
        <v>3.5453861271460947</v>
      </c>
      <c r="P949" s="1">
        <f>P950</f>
        <v>3.5455659294801416</v>
      </c>
      <c r="Q949" s="1">
        <f>Q950</f>
        <v>3.3925744892017757</v>
      </c>
      <c r="S949" s="3"/>
    </row>
    <row r="950" spans="2:19">
      <c r="B950" s="5" t="str">
        <f t="shared" si="1121"/>
        <v>SPS1</v>
      </c>
      <c r="C950" s="5" t="str">
        <f t="shared" si="1122"/>
        <v>CH</v>
      </c>
      <c r="D950" t="s">
        <v>1123</v>
      </c>
      <c r="E950" t="s">
        <v>6</v>
      </c>
      <c r="F950" s="1">
        <f>[1]Services!B$55</f>
        <v>0.62699361136765286</v>
      </c>
      <c r="G950" s="1">
        <f>[1]Services!C$55</f>
        <v>0.68733287834661039</v>
      </c>
      <c r="H950" s="1">
        <f>[1]Services!D$55</f>
        <v>0.6872646638256551</v>
      </c>
      <c r="I950" s="1">
        <f>[1]Services!E$55</f>
        <v>0.69571318083904665</v>
      </c>
      <c r="J950" s="1">
        <f>[1]Services!F$55</f>
        <v>1.6552885468106742</v>
      </c>
      <c r="K950" s="1">
        <f>[1]Services!G$55</f>
        <v>3.4125052775318405</v>
      </c>
      <c r="L950" s="1">
        <f>[1]Services!H$55</f>
        <v>3.351376943966526</v>
      </c>
      <c r="M950" s="1">
        <f>[1]Services!I$55</f>
        <v>3.5451225539346143</v>
      </c>
      <c r="N950" s="1">
        <f>[1]Services!J$55</f>
        <v>3.5456850104766424</v>
      </c>
      <c r="O950" s="1">
        <f>[1]Services!K$55</f>
        <v>3.5453861271460947</v>
      </c>
      <c r="P950" s="1">
        <f>[1]Services!L$55</f>
        <v>3.5455659294801416</v>
      </c>
      <c r="Q950" s="1">
        <f>[1]Services!M$55</f>
        <v>3.3925744892017757</v>
      </c>
      <c r="S950" s="3"/>
    </row>
    <row r="951" spans="2:19">
      <c r="B951" s="5" t="str">
        <f t="shared" si="1121"/>
        <v>SPS1</v>
      </c>
      <c r="C951" s="5" t="str">
        <f t="shared" si="1122"/>
        <v>CH</v>
      </c>
      <c r="D951" t="s">
        <v>1124</v>
      </c>
      <c r="E951" t="s">
        <v>6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2.6894070986027165E-4</v>
      </c>
      <c r="J951" s="1">
        <f t="shared" si="1138"/>
        <v>0.18608594679778356</v>
      </c>
      <c r="K951" s="1">
        <f t="shared" si="1138"/>
        <v>0.6750888771174659</v>
      </c>
      <c r="L951" s="1">
        <f t="shared" si="1138"/>
        <v>1.5655783845405</v>
      </c>
      <c r="M951" s="1">
        <f t="shared" si="1138"/>
        <v>1.6186203623982762</v>
      </c>
      <c r="N951" s="1">
        <f t="shared" si="1138"/>
        <v>1.5943425836085861</v>
      </c>
      <c r="O951" s="1">
        <f t="shared" si="1138"/>
        <v>0.53204387226167238</v>
      </c>
      <c r="P951" s="1">
        <f>P952</f>
        <v>0.30870350779735378</v>
      </c>
      <c r="Q951" s="1">
        <f>Q952</f>
        <v>0.13538515119698477</v>
      </c>
      <c r="S951" s="3"/>
    </row>
    <row r="952" spans="2:19">
      <c r="B952" s="5" t="str">
        <f t="shared" si="1121"/>
        <v>SPS1</v>
      </c>
      <c r="C952" s="5" t="str">
        <f t="shared" si="1122"/>
        <v>CH</v>
      </c>
      <c r="D952" t="s">
        <v>1125</v>
      </c>
      <c r="E952" t="s">
        <v>6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2.6894070986027165E-4</v>
      </c>
      <c r="J952" s="1">
        <f>[1]Services!F$57</f>
        <v>0.18608594679778356</v>
      </c>
      <c r="K952" s="1">
        <f>[1]Services!G$57</f>
        <v>0.6750888771174659</v>
      </c>
      <c r="L952" s="1">
        <f>[1]Services!H$57</f>
        <v>1.5655783845405</v>
      </c>
      <c r="M952" s="1">
        <f>[1]Services!I$57</f>
        <v>1.6186203623982762</v>
      </c>
      <c r="N952" s="1">
        <f>[1]Services!J$57</f>
        <v>1.5943425836085861</v>
      </c>
      <c r="O952" s="1">
        <f>[1]Services!K$57</f>
        <v>0.53204387226167238</v>
      </c>
      <c r="P952" s="1">
        <f>[1]Services!L$57</f>
        <v>0.30870350779735378</v>
      </c>
      <c r="Q952" s="1">
        <f>[1]Services!M$57</f>
        <v>0.13538515119698477</v>
      </c>
      <c r="S952" s="3"/>
    </row>
    <row r="953" spans="2:19">
      <c r="B953" s="5" t="str">
        <f t="shared" si="1121"/>
        <v>SPS1</v>
      </c>
      <c r="C953" s="5" t="str">
        <f t="shared" si="1122"/>
        <v>CH</v>
      </c>
      <c r="D953" t="s">
        <v>1126</v>
      </c>
      <c r="E953" t="s">
        <v>6</v>
      </c>
      <c r="F953" s="1">
        <f>[1]Services!B$58</f>
        <v>0</v>
      </c>
      <c r="G953" s="1">
        <f>[1]Services!C$58</f>
        <v>6.9643047028520231</v>
      </c>
      <c r="H953" s="1">
        <f>[1]Services!D$58</f>
        <v>6.9638639333658983</v>
      </c>
      <c r="I953" s="1">
        <f>[1]Services!E$58</f>
        <v>11.20560719919672</v>
      </c>
      <c r="J953" s="1">
        <f>[1]Services!F$58</f>
        <v>11.205725241037413</v>
      </c>
      <c r="K953" s="1">
        <f>[1]Services!G$58</f>
        <v>11.205726871929953</v>
      </c>
      <c r="L953" s="1">
        <f>[1]Services!H$58</f>
        <v>12.761654615226218</v>
      </c>
      <c r="M953" s="1">
        <f>[1]Services!I$58</f>
        <v>21.070414525264646</v>
      </c>
      <c r="N953" s="1">
        <f>[1]Services!J$58</f>
        <v>21.07021209218615</v>
      </c>
      <c r="O953" s="1">
        <f>[1]Services!K$58</f>
        <v>21.070442696195283</v>
      </c>
      <c r="P953" s="1">
        <f>[1]Services!L$58</f>
        <v>21.070343626765567</v>
      </c>
      <c r="Q953" s="1">
        <f>[1]Services!M$58</f>
        <v>21.070151733727226</v>
      </c>
      <c r="S953" s="3"/>
    </row>
    <row r="954" spans="2:19">
      <c r="B954" s="5" t="str">
        <f>B953</f>
        <v>SPS1</v>
      </c>
      <c r="C954" s="5" t="str">
        <f>C953</f>
        <v>CH</v>
      </c>
      <c r="D954" s="2" t="s">
        <v>91</v>
      </c>
      <c r="E954" s="2" t="s">
        <v>21</v>
      </c>
      <c r="F954" s="1" t="s">
        <v>725</v>
      </c>
      <c r="G954" s="1" t="s">
        <v>725</v>
      </c>
      <c r="H954" s="1" t="s">
        <v>725</v>
      </c>
      <c r="I954" s="1" t="s">
        <v>725</v>
      </c>
      <c r="J954" s="1" t="s">
        <v>725</v>
      </c>
      <c r="K954" s="1" t="s">
        <v>725</v>
      </c>
      <c r="L954" s="1" t="s">
        <v>725</v>
      </c>
      <c r="M954" s="1" t="s">
        <v>725</v>
      </c>
      <c r="N954" s="1" t="s">
        <v>725</v>
      </c>
      <c r="O954" s="1" t="s">
        <v>725</v>
      </c>
      <c r="P954" s="1" t="s">
        <v>725</v>
      </c>
      <c r="Q954" s="1" t="s">
        <v>725</v>
      </c>
      <c r="S954" s="3"/>
    </row>
    <row r="955" spans="2:19">
      <c r="B955" s="5" t="str">
        <f t="shared" ref="B955:B971" si="1139">B954</f>
        <v>SPS1</v>
      </c>
      <c r="C955" s="5" t="str">
        <f t="shared" ref="C955:C971" si="1140">C954</f>
        <v>CH</v>
      </c>
      <c r="D955" t="s">
        <v>1127</v>
      </c>
      <c r="E955" t="s">
        <v>21</v>
      </c>
      <c r="F955" s="4">
        <f t="shared" ref="F955:K957" si="1141">IFERROR(F928/F884,"-")</f>
        <v>0.91249999999999887</v>
      </c>
      <c r="G955" s="4">
        <f t="shared" si="1141"/>
        <v>0.91500000000000004</v>
      </c>
      <c r="H955" s="4">
        <f t="shared" si="1141"/>
        <v>0.91875000000000062</v>
      </c>
      <c r="I955" s="4">
        <f t="shared" si="1141"/>
        <v>0.92500000000000115</v>
      </c>
      <c r="J955" s="4">
        <f t="shared" si="1141"/>
        <v>0.93124999999999891</v>
      </c>
      <c r="K955" s="4">
        <f t="shared" si="1141"/>
        <v>0.93749999999999967</v>
      </c>
      <c r="L955" s="4">
        <f t="shared" ref="L955:O955" si="1142">IFERROR(L928/L884,"-")</f>
        <v>0.94375000000000031</v>
      </c>
      <c r="M955" s="4">
        <f t="shared" si="1142"/>
        <v>0.9500000000000004</v>
      </c>
      <c r="N955" s="4">
        <f t="shared" si="1142"/>
        <v>0.94999999999999962</v>
      </c>
      <c r="O955" s="4">
        <f t="shared" si="1142"/>
        <v>0.95000000000000073</v>
      </c>
      <c r="P955" s="4">
        <f t="shared" ref="P955:Q957" si="1143">IFERROR(P928/P884,"-")</f>
        <v>0.95000000000000018</v>
      </c>
      <c r="Q955" s="4">
        <f t="shared" si="1143"/>
        <v>0.9499999999999994</v>
      </c>
      <c r="S955" s="3"/>
    </row>
    <row r="956" spans="2:19">
      <c r="B956" s="5" t="str">
        <f t="shared" si="1139"/>
        <v>SPS1</v>
      </c>
      <c r="C956" s="5" t="str">
        <f t="shared" si="1140"/>
        <v>CH</v>
      </c>
      <c r="D956" t="s">
        <v>1128</v>
      </c>
      <c r="E956" t="s">
        <v>21</v>
      </c>
      <c r="F956" s="4">
        <f t="shared" si="1141"/>
        <v>3.1999999999999984</v>
      </c>
      <c r="G956" s="4">
        <f t="shared" si="1141"/>
        <v>3.2399999999999989</v>
      </c>
      <c r="H956" s="4">
        <f t="shared" si="1141"/>
        <v>3.2999999999999976</v>
      </c>
      <c r="I956" s="4">
        <f t="shared" si="1141"/>
        <v>3.3999999999999964</v>
      </c>
      <c r="J956" s="4">
        <f t="shared" si="1141"/>
        <v>3.5000000000000031</v>
      </c>
      <c r="K956" s="4">
        <f t="shared" si="1141"/>
        <v>3.5999999999999992</v>
      </c>
      <c r="L956" s="4">
        <f t="shared" ref="L956:O956" si="1144">IFERROR(L929/L885,"-")</f>
        <v>3.6999999999999984</v>
      </c>
      <c r="M956" s="4">
        <f t="shared" si="1144"/>
        <v>3.799999999999998</v>
      </c>
      <c r="N956" s="4">
        <f t="shared" si="1144"/>
        <v>3.7999999999999985</v>
      </c>
      <c r="O956" s="4">
        <f t="shared" si="1144"/>
        <v>3.7999999999999976</v>
      </c>
      <c r="P956" s="4">
        <f t="shared" si="1143"/>
        <v>3.7999999999999958</v>
      </c>
      <c r="Q956" s="4">
        <f t="shared" si="1143"/>
        <v>3.799999999999998</v>
      </c>
      <c r="S956" s="3"/>
    </row>
    <row r="957" spans="2:19">
      <c r="B957" s="5" t="str">
        <f t="shared" si="1139"/>
        <v>SPS1</v>
      </c>
      <c r="C957" s="5" t="str">
        <f t="shared" si="1140"/>
        <v>CH</v>
      </c>
      <c r="D957" t="s">
        <v>1129</v>
      </c>
      <c r="E957" t="s">
        <v>21</v>
      </c>
      <c r="F957" s="4">
        <f t="shared" si="1141"/>
        <v>1</v>
      </c>
      <c r="G957" s="4">
        <f t="shared" si="1141"/>
        <v>1</v>
      </c>
      <c r="H957" s="4">
        <f t="shared" si="1141"/>
        <v>1</v>
      </c>
      <c r="I957" s="4">
        <f t="shared" si="1141"/>
        <v>1</v>
      </c>
      <c r="J957" s="4">
        <f t="shared" si="1141"/>
        <v>0.99999999999999989</v>
      </c>
      <c r="K957" s="4">
        <f t="shared" si="1141"/>
        <v>0.99999999999999989</v>
      </c>
      <c r="L957" s="4">
        <f t="shared" ref="L957:O957" si="1145">IFERROR(L930/L886,"-")</f>
        <v>1</v>
      </c>
      <c r="M957" s="4">
        <f t="shared" si="1145"/>
        <v>1</v>
      </c>
      <c r="N957" s="4">
        <f t="shared" si="1145"/>
        <v>1.0000000000000002</v>
      </c>
      <c r="O957" s="4">
        <f t="shared" si="1145"/>
        <v>1</v>
      </c>
      <c r="P957" s="4">
        <f t="shared" si="1143"/>
        <v>1</v>
      </c>
      <c r="Q957" s="4">
        <f t="shared" si="1143"/>
        <v>1</v>
      </c>
      <c r="S957" s="3"/>
    </row>
    <row r="958" spans="2:19">
      <c r="B958" s="5" t="str">
        <f t="shared" si="1139"/>
        <v>SPS1</v>
      </c>
      <c r="C958" s="5" t="str">
        <f t="shared" si="1140"/>
        <v>CH</v>
      </c>
      <c r="D958" t="s">
        <v>1130</v>
      </c>
      <c r="E958" t="s">
        <v>21</v>
      </c>
      <c r="F958" s="4">
        <f t="shared" ref="F958:K958" si="1146">IFERROR(F932/F888,"-")</f>
        <v>0.82107843137254877</v>
      </c>
      <c r="G958" s="4">
        <f t="shared" si="1146"/>
        <v>0.82270432925645554</v>
      </c>
      <c r="H958" s="4">
        <f t="shared" si="1146"/>
        <v>0.82514317608231402</v>
      </c>
      <c r="I958" s="4">
        <f t="shared" si="1146"/>
        <v>0.8292079207920785</v>
      </c>
      <c r="J958" s="4">
        <f t="shared" si="1146"/>
        <v>0.83335396039603959</v>
      </c>
      <c r="K958" s="4">
        <f t="shared" si="1146"/>
        <v>0.83750000000000036</v>
      </c>
      <c r="L958" s="4">
        <f t="shared" ref="L958:O958" si="1147">IFERROR(L932/L888,"-")</f>
        <v>0.83749999999999958</v>
      </c>
      <c r="M958" s="4">
        <f t="shared" si="1147"/>
        <v>0.83749999999999925</v>
      </c>
      <c r="N958" s="4">
        <f t="shared" si="1147"/>
        <v>0.83749999999999891</v>
      </c>
      <c r="O958" s="4">
        <f t="shared" si="1147"/>
        <v>0.8374999999999988</v>
      </c>
      <c r="P958" s="4">
        <f>IFERROR(P932/P888,"-")</f>
        <v>0.83749999999999891</v>
      </c>
      <c r="Q958" s="4">
        <f>IFERROR(Q932/Q888,"-")</f>
        <v>0.83749999999999858</v>
      </c>
      <c r="S958" s="3"/>
    </row>
    <row r="959" spans="2:19">
      <c r="B959" s="5" t="str">
        <f t="shared" si="1139"/>
        <v>SPS1</v>
      </c>
      <c r="C959" s="5" t="str">
        <f t="shared" si="1140"/>
        <v>CH</v>
      </c>
      <c r="D959" t="s">
        <v>1131</v>
      </c>
      <c r="E959" t="s">
        <v>21</v>
      </c>
      <c r="F959" s="4">
        <f t="shared" ref="F959:K961" si="1148">IFERROR(F934/F895,"-")</f>
        <v>0.94680851063829852</v>
      </c>
      <c r="G959" s="4">
        <f t="shared" si="1148"/>
        <v>0.94680851063829918</v>
      </c>
      <c r="H959" s="4">
        <f t="shared" si="1148"/>
        <v>0.94679618414613254</v>
      </c>
      <c r="I959" s="4">
        <f t="shared" si="1148"/>
        <v>0.94681604225055915</v>
      </c>
      <c r="J959" s="4">
        <f t="shared" si="1148"/>
        <v>0.94761907718653993</v>
      </c>
      <c r="K959" s="4">
        <f t="shared" si="1148"/>
        <v>0.94672274988530325</v>
      </c>
      <c r="L959" s="4">
        <f t="shared" ref="L959:O959" si="1149">IFERROR(L934/L895,"-")</f>
        <v>0.94988245688800654</v>
      </c>
      <c r="M959" s="4">
        <f t="shared" si="1149"/>
        <v>0.9165753919591515</v>
      </c>
      <c r="N959" s="4">
        <f t="shared" si="1149"/>
        <v>0.81412412443454396</v>
      </c>
      <c r="O959" s="4">
        <f t="shared" si="1149"/>
        <v>0.59011864625178856</v>
      </c>
      <c r="P959" s="4">
        <f t="shared" ref="P959:Q961" si="1150">IFERROR(P934/P895,"-")</f>
        <v>0.34348865354259911</v>
      </c>
      <c r="Q959" s="4">
        <f t="shared" si="1150"/>
        <v>0.16800398460415769</v>
      </c>
      <c r="S959" s="3"/>
    </row>
    <row r="960" spans="2:19">
      <c r="B960" s="5" t="str">
        <f t="shared" si="1139"/>
        <v>SPS1</v>
      </c>
      <c r="C960" s="5" t="str">
        <f t="shared" si="1140"/>
        <v>CH</v>
      </c>
      <c r="D960" t="s">
        <v>1132</v>
      </c>
      <c r="E960" t="s">
        <v>21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1.9800000000000018</v>
      </c>
      <c r="I960" s="4">
        <f t="shared" si="1148"/>
        <v>2.04</v>
      </c>
      <c r="J960" s="4">
        <f t="shared" si="1148"/>
        <v>2.1</v>
      </c>
      <c r="K960" s="4">
        <f t="shared" si="1148"/>
        <v>2.1600000000000024</v>
      </c>
      <c r="L960" s="4">
        <f t="shared" ref="L960:O960" si="1151">IFERROR(L935/L896,"-")</f>
        <v>2.2199999999999998</v>
      </c>
      <c r="M960" s="4">
        <f t="shared" si="1151"/>
        <v>2.2800000000000011</v>
      </c>
      <c r="N960" s="4">
        <f t="shared" si="1151"/>
        <v>2.2800000000000016</v>
      </c>
      <c r="O960" s="4">
        <f t="shared" si="1151"/>
        <v>2.2799999999999967</v>
      </c>
      <c r="P960" s="4">
        <f t="shared" si="1150"/>
        <v>2.2800000000000002</v>
      </c>
      <c r="Q960" s="4">
        <f t="shared" si="1150"/>
        <v>2.2800000000000002</v>
      </c>
      <c r="S960" s="3"/>
    </row>
    <row r="961" spans="2:19">
      <c r="B961" s="5" t="str">
        <f t="shared" si="1139"/>
        <v>SPS1</v>
      </c>
      <c r="C961" s="5" t="str">
        <f t="shared" si="1140"/>
        <v>CH</v>
      </c>
      <c r="D961" t="s">
        <v>1133</v>
      </c>
      <c r="E961" t="s">
        <v>21</v>
      </c>
      <c r="F961" s="4">
        <f t="shared" si="1148"/>
        <v>0.87220000000000042</v>
      </c>
      <c r="G961" s="4">
        <f t="shared" si="1148"/>
        <v>0.87220000000000042</v>
      </c>
      <c r="H961" s="4">
        <f t="shared" si="1148"/>
        <v>0.8721999999999992</v>
      </c>
      <c r="I961" s="4">
        <f t="shared" si="1148"/>
        <v>0.87220000000000064</v>
      </c>
      <c r="J961" s="4">
        <f t="shared" si="1148"/>
        <v>0.87220000000000042</v>
      </c>
      <c r="K961" s="4">
        <f t="shared" si="1148"/>
        <v>0.87219999999999975</v>
      </c>
      <c r="L961" s="4">
        <f t="shared" ref="L961:O961" si="1152">IFERROR(L936/L897,"-")</f>
        <v>0.87220000000000053</v>
      </c>
      <c r="M961" s="4">
        <f t="shared" si="1152"/>
        <v>0.8722000000000002</v>
      </c>
      <c r="N961" s="4">
        <f t="shared" si="1152"/>
        <v>0.87220000000000042</v>
      </c>
      <c r="O961" s="4">
        <f t="shared" si="1152"/>
        <v>0.8722000000000012</v>
      </c>
      <c r="P961" s="4">
        <f t="shared" si="1150"/>
        <v>0.87220000000000042</v>
      </c>
      <c r="Q961" s="4">
        <f t="shared" si="1150"/>
        <v>0.87220000000000053</v>
      </c>
      <c r="S961" s="3"/>
    </row>
    <row r="962" spans="2:19">
      <c r="B962" s="5" t="str">
        <f>B961</f>
        <v>SPS1</v>
      </c>
      <c r="C962" s="5" t="str">
        <f>C961</f>
        <v>CH</v>
      </c>
      <c r="D962" t="s">
        <v>1134</v>
      </c>
      <c r="E962" t="s">
        <v>21</v>
      </c>
      <c r="F962" s="4">
        <f t="shared" ref="F962:K967" si="1153">IFERROR(F939/F907,"-")</f>
        <v>0.98999999999999988</v>
      </c>
      <c r="G962" s="4">
        <f t="shared" si="1153"/>
        <v>0.9900000000000001</v>
      </c>
      <c r="H962" s="4">
        <f t="shared" si="1153"/>
        <v>0.98999999999999988</v>
      </c>
      <c r="I962" s="4">
        <f t="shared" si="1153"/>
        <v>0.99</v>
      </c>
      <c r="J962" s="4">
        <f t="shared" si="1153"/>
        <v>0.9900000000000001</v>
      </c>
      <c r="K962" s="4">
        <f t="shared" si="1153"/>
        <v>0.9900000000000001</v>
      </c>
      <c r="L962" s="4">
        <f t="shared" ref="L962:O962" si="1154">IFERROR(L939/L907,"-")</f>
        <v>0.98999999999999988</v>
      </c>
      <c r="M962" s="4">
        <f t="shared" si="1154"/>
        <v>0.99</v>
      </c>
      <c r="N962" s="4">
        <f t="shared" si="1154"/>
        <v>0.99</v>
      </c>
      <c r="O962" s="4">
        <f t="shared" si="1154"/>
        <v>0.98999999999999988</v>
      </c>
      <c r="P962" s="4">
        <f t="shared" ref="P962:Q967" si="1155">IFERROR(P939/P907,"-")</f>
        <v>0.98999999999999988</v>
      </c>
      <c r="Q962" s="4">
        <f t="shared" si="1155"/>
        <v>0.99</v>
      </c>
      <c r="S962" s="3"/>
    </row>
    <row r="963" spans="2:19">
      <c r="B963" s="5" t="str">
        <f t="shared" si="1139"/>
        <v>SPS1</v>
      </c>
      <c r="C963" s="5" t="str">
        <f t="shared" si="1140"/>
        <v>CH</v>
      </c>
      <c r="D963" t="s">
        <v>1135</v>
      </c>
      <c r="E963" t="s">
        <v>21</v>
      </c>
      <c r="F963" s="4">
        <f t="shared" si="1153"/>
        <v>0.98999999999999988</v>
      </c>
      <c r="G963" s="4">
        <f t="shared" si="1153"/>
        <v>0.9900000000000001</v>
      </c>
      <c r="H963" s="4">
        <f t="shared" si="1153"/>
        <v>0.99</v>
      </c>
      <c r="I963" s="4">
        <f t="shared" si="1153"/>
        <v>0.99</v>
      </c>
      <c r="J963" s="4">
        <f t="shared" si="1153"/>
        <v>0.99</v>
      </c>
      <c r="K963" s="4">
        <f t="shared" si="1153"/>
        <v>0.9900000000000001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0.98999999999999988</v>
      </c>
      <c r="O963" s="4">
        <f t="shared" si="1156"/>
        <v>0.99</v>
      </c>
      <c r="P963" s="4">
        <f t="shared" si="1155"/>
        <v>0.99</v>
      </c>
      <c r="Q963" s="4">
        <f t="shared" si="1155"/>
        <v>0.98999999999999988</v>
      </c>
      <c r="S963" s="3"/>
    </row>
    <row r="964" spans="2:19">
      <c r="B964" s="5" t="str">
        <f t="shared" si="1139"/>
        <v>SPS1</v>
      </c>
      <c r="C964" s="5" t="str">
        <f t="shared" si="1140"/>
        <v>CH</v>
      </c>
      <c r="D964" t="s">
        <v>1136</v>
      </c>
      <c r="E964" t="s">
        <v>21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0.98999999999999988</v>
      </c>
      <c r="O964" s="4">
        <f t="shared" si="1157"/>
        <v>0.98999999999999988</v>
      </c>
      <c r="P964" s="4">
        <f t="shared" si="1155"/>
        <v>0.98999999999999988</v>
      </c>
      <c r="Q964" s="4">
        <f t="shared" si="1155"/>
        <v>0.98999999999999988</v>
      </c>
      <c r="S964" s="3"/>
    </row>
    <row r="965" spans="2:19">
      <c r="B965" s="5" t="str">
        <f t="shared" si="1139"/>
        <v>SPS1</v>
      </c>
      <c r="C965" s="5" t="str">
        <f t="shared" si="1140"/>
        <v>CH</v>
      </c>
      <c r="D965" t="s">
        <v>1137</v>
      </c>
      <c r="E965" t="s">
        <v>21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0.98999999999999988</v>
      </c>
      <c r="J965" s="4">
        <f t="shared" si="1153"/>
        <v>0.9900000000000001</v>
      </c>
      <c r="K965" s="4">
        <f t="shared" si="1153"/>
        <v>0.99</v>
      </c>
      <c r="L965" s="4">
        <f t="shared" ref="L965:O965" si="1158">IFERROR(L942/L910,"-")</f>
        <v>0.98999999999999988</v>
      </c>
      <c r="M965" s="4">
        <f t="shared" si="1158"/>
        <v>0.99</v>
      </c>
      <c r="N965" s="4">
        <f t="shared" si="1158"/>
        <v>0.98999999999999988</v>
      </c>
      <c r="O965" s="4">
        <f t="shared" si="1158"/>
        <v>0.98999999999999988</v>
      </c>
      <c r="P965" s="4">
        <f t="shared" si="1155"/>
        <v>0.98999999999999977</v>
      </c>
      <c r="Q965" s="4">
        <f t="shared" si="1155"/>
        <v>0.98999999999999988</v>
      </c>
      <c r="S965" s="3"/>
    </row>
    <row r="966" spans="2:19">
      <c r="B966" s="5" t="str">
        <f t="shared" si="1139"/>
        <v>SPS1</v>
      </c>
      <c r="C966" s="5" t="str">
        <f t="shared" si="1140"/>
        <v>CH</v>
      </c>
      <c r="D966" t="s">
        <v>1138</v>
      </c>
      <c r="E966" t="s">
        <v>21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</v>
      </c>
      <c r="K966" s="4">
        <f t="shared" si="1153"/>
        <v>0.99</v>
      </c>
      <c r="L966" s="4">
        <f t="shared" ref="L966:O966" si="1159">IFERROR(L943/L911,"-")</f>
        <v>0.98999999999999988</v>
      </c>
      <c r="M966" s="4">
        <f t="shared" si="1159"/>
        <v>0.99</v>
      </c>
      <c r="N966" s="4">
        <f t="shared" si="1159"/>
        <v>0.98999999999999988</v>
      </c>
      <c r="O966" s="4">
        <f t="shared" si="1159"/>
        <v>0.99</v>
      </c>
      <c r="P966" s="4">
        <f t="shared" si="1155"/>
        <v>0.98999999999999988</v>
      </c>
      <c r="Q966" s="4">
        <f t="shared" si="1155"/>
        <v>0.98999999999999988</v>
      </c>
      <c r="S966" s="3"/>
    </row>
    <row r="967" spans="2:19">
      <c r="B967" s="5" t="str">
        <f t="shared" si="1139"/>
        <v>SPS1</v>
      </c>
      <c r="C967" s="5" t="str">
        <f t="shared" si="1140"/>
        <v>CH</v>
      </c>
      <c r="D967" t="s">
        <v>1139</v>
      </c>
      <c r="E967" t="s">
        <v>21</v>
      </c>
      <c r="F967" s="4">
        <f t="shared" si="1153"/>
        <v>0.99000000000000044</v>
      </c>
      <c r="G967" s="4">
        <f t="shared" si="1153"/>
        <v>0.98999999999999855</v>
      </c>
      <c r="H967" s="4">
        <f t="shared" si="1153"/>
        <v>0.98999999999999866</v>
      </c>
      <c r="I967" s="4">
        <f t="shared" si="1153"/>
        <v>0.99</v>
      </c>
      <c r="J967" s="4">
        <f t="shared" si="1153"/>
        <v>0.98999999999999988</v>
      </c>
      <c r="K967" s="4">
        <f t="shared" si="1153"/>
        <v>0.9900000000000011</v>
      </c>
      <c r="L967" s="4">
        <f t="shared" ref="L967:O967" si="1160">IFERROR(L944/L912,"-")</f>
        <v>0.98999999999999988</v>
      </c>
      <c r="M967" s="4">
        <f t="shared" si="1160"/>
        <v>0.99000000000000032</v>
      </c>
      <c r="N967" s="4">
        <f t="shared" si="1160"/>
        <v>0.98999999999999977</v>
      </c>
      <c r="O967" s="4">
        <f t="shared" si="1160"/>
        <v>0.99000000000000099</v>
      </c>
      <c r="P967" s="4">
        <f t="shared" si="1155"/>
        <v>0.98999999999999988</v>
      </c>
      <c r="Q967" s="4">
        <f t="shared" si="1155"/>
        <v>0.9900000000000001</v>
      </c>
      <c r="S967" s="3"/>
    </row>
    <row r="968" spans="2:19">
      <c r="B968" s="5" t="str">
        <f t="shared" si="1139"/>
        <v>SPS1</v>
      </c>
      <c r="C968" s="5" t="str">
        <f t="shared" si="1140"/>
        <v>CH</v>
      </c>
      <c r="D968" t="s">
        <v>1140</v>
      </c>
      <c r="E968" t="s">
        <v>21</v>
      </c>
      <c r="F968" s="4">
        <f t="shared" ref="F968:K968" si="1161">IFERROR(F946/F913,"-")</f>
        <v>0.71999999999999964</v>
      </c>
      <c r="G968" s="4">
        <f t="shared" si="1161"/>
        <v>0.71999999999999975</v>
      </c>
      <c r="H968" s="4">
        <f t="shared" si="1161"/>
        <v>0.72000000000000053</v>
      </c>
      <c r="I968" s="4">
        <f t="shared" si="1161"/>
        <v>0.71999999999999986</v>
      </c>
      <c r="J968" s="4">
        <f t="shared" si="1161"/>
        <v>0.7199999999999992</v>
      </c>
      <c r="K968" s="4">
        <f t="shared" si="1161"/>
        <v>0.71999999999999964</v>
      </c>
      <c r="L968" s="4">
        <f t="shared" ref="L968:O968" si="1162">IFERROR(L946/L913,"-")</f>
        <v>0.72000000000000042</v>
      </c>
      <c r="M968" s="4">
        <f t="shared" si="1162"/>
        <v>0.71999999999999931</v>
      </c>
      <c r="N968" s="4">
        <f t="shared" si="1162"/>
        <v>0.7199999999999992</v>
      </c>
      <c r="O968" s="4">
        <f t="shared" si="1162"/>
        <v>0.72</v>
      </c>
      <c r="P968" s="4">
        <f>IFERROR(P946/P913,"-")</f>
        <v>0.71999999999999975</v>
      </c>
      <c r="Q968" s="4">
        <f>IFERROR(Q946/Q913,"-")</f>
        <v>0.71999999999999909</v>
      </c>
      <c r="S968" s="3"/>
    </row>
    <row r="969" spans="2:19">
      <c r="B969" s="5" t="str">
        <f t="shared" si="1139"/>
        <v>SPS1</v>
      </c>
      <c r="C969" s="5" t="str">
        <f t="shared" si="1140"/>
        <v>CH</v>
      </c>
      <c r="D969" t="s">
        <v>1141</v>
      </c>
      <c r="E969" t="s">
        <v>21</v>
      </c>
      <c r="F969" s="4">
        <f t="shared" ref="F969:K969" si="1163">IFERROR(F948/F916,"-")</f>
        <v>0.8999999999999998</v>
      </c>
      <c r="G969" s="4">
        <f t="shared" si="1163"/>
        <v>0.90000000000000036</v>
      </c>
      <c r="H969" s="4">
        <f t="shared" si="1163"/>
        <v>0.90000000000000036</v>
      </c>
      <c r="I969" s="4">
        <f t="shared" si="1163"/>
        <v>0.9</v>
      </c>
      <c r="J969" s="4">
        <f t="shared" si="1163"/>
        <v>0.89999999999999958</v>
      </c>
      <c r="K969" s="4">
        <f t="shared" si="1163"/>
        <v>0.90000000000000069</v>
      </c>
      <c r="L969" s="4">
        <f t="shared" ref="L969:O969" si="1164">IFERROR(L948/L916,"-")</f>
        <v>0.89999999999999902</v>
      </c>
      <c r="M969" s="4">
        <f t="shared" si="1164"/>
        <v>0.90000000000000058</v>
      </c>
      <c r="N969" s="4">
        <f t="shared" si="1164"/>
        <v>0.89999999999999991</v>
      </c>
      <c r="O969" s="4">
        <f t="shared" si="1164"/>
        <v>0.89999999999999991</v>
      </c>
      <c r="P969" s="4">
        <f>IFERROR(P948/P916,"-")</f>
        <v>0.89999999999999991</v>
      </c>
      <c r="Q969" s="4">
        <f>IFERROR(Q948/Q916,"-")</f>
        <v>0.89999999999999847</v>
      </c>
      <c r="S969" s="3"/>
    </row>
    <row r="970" spans="2:19">
      <c r="B970" s="5" t="str">
        <f t="shared" si="1139"/>
        <v>SPS1</v>
      </c>
      <c r="C970" s="5" t="str">
        <f t="shared" si="1140"/>
        <v>CH</v>
      </c>
      <c r="D970" t="s">
        <v>1142</v>
      </c>
      <c r="E970" t="s">
        <v>21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>
      <c r="B971" s="5" t="str">
        <f t="shared" si="1139"/>
        <v>SPS1</v>
      </c>
      <c r="C971" s="5" t="str">
        <f t="shared" si="1140"/>
        <v>CH</v>
      </c>
      <c r="D971" t="s">
        <v>1143</v>
      </c>
      <c r="E971" t="s">
        <v>21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0.33893917932945195</v>
      </c>
      <c r="J971" s="4">
        <f t="shared" si="1167"/>
        <v>0.71851647961601661</v>
      </c>
      <c r="K971" s="4">
        <f t="shared" si="1167"/>
        <v>0.71015838440931311</v>
      </c>
      <c r="L971" s="4">
        <f t="shared" ref="L971:O971" si="1168">IFERROR(L952/L922,"-")</f>
        <v>0.72058469281052351</v>
      </c>
      <c r="M971" s="4">
        <f t="shared" si="1168"/>
        <v>0.83197155803136114</v>
      </c>
      <c r="N971" s="4">
        <f t="shared" si="1168"/>
        <v>0.86727791840241575</v>
      </c>
      <c r="O971" s="4">
        <f t="shared" si="1168"/>
        <v>0.85849715051084152</v>
      </c>
      <c r="P971" s="4">
        <f>IFERROR(P952/P922,"-")</f>
        <v>0.83794008668793085</v>
      </c>
      <c r="Q971" s="4">
        <f>IFERROR(Q952/Q922,"-")</f>
        <v>0.80633284537085359</v>
      </c>
      <c r="S971" s="3"/>
    </row>
    <row r="972" spans="2:19">
      <c r="B972" s="9" t="str">
        <f>B924</f>
        <v>SPS1</v>
      </c>
      <c r="C972" s="9" t="str">
        <f>C924</f>
        <v>CH</v>
      </c>
      <c r="D972" s="2" t="s">
        <v>93</v>
      </c>
      <c r="E972" s="9" t="s">
        <v>6</v>
      </c>
      <c r="F972" s="3">
        <f>[1]Residential!B$26</f>
        <v>217.28940464482909</v>
      </c>
      <c r="G972" s="3">
        <f>[1]Residential!C$26</f>
        <v>218.1508522090129</v>
      </c>
      <c r="H972" s="3">
        <f>[1]Residential!D$26</f>
        <v>218.59234510731756</v>
      </c>
      <c r="I972" s="3">
        <f>[1]Residential!E$26</f>
        <v>213.91191105438719</v>
      </c>
      <c r="J972" s="3">
        <f>[1]Residential!F$26</f>
        <v>207.98807985253805</v>
      </c>
      <c r="K972" s="3">
        <f>[1]Residential!G$26</f>
        <v>198.64423107427285</v>
      </c>
      <c r="L972" s="3">
        <f>[1]Residential!H$26</f>
        <v>194.55121908797253</v>
      </c>
      <c r="M972" s="3">
        <f>[1]Residential!I$26</f>
        <v>192.90000418244438</v>
      </c>
      <c r="N972" s="3">
        <f>[1]Residential!J$26</f>
        <v>189.35493831544679</v>
      </c>
      <c r="O972" s="3">
        <f>[1]Residential!K$26</f>
        <v>185.53596858241747</v>
      </c>
      <c r="P972" s="3">
        <f>[1]Residential!L$26</f>
        <v>186.11955476021916</v>
      </c>
      <c r="Q972" s="3">
        <f>[1]Residential!M$26</f>
        <v>175.94297574700522</v>
      </c>
      <c r="S972" s="3"/>
    </row>
    <row r="973" spans="2:19">
      <c r="B973" s="5" t="str">
        <f>B972</f>
        <v>SPS1</v>
      </c>
      <c r="C973" s="5" t="str">
        <f>C972</f>
        <v>CH</v>
      </c>
      <c r="D973" t="s">
        <v>1144</v>
      </c>
      <c r="E973" t="s">
        <v>6</v>
      </c>
      <c r="F973" s="1">
        <f>[1]Residential!B$15</f>
        <v>69.470009543179685</v>
      </c>
      <c r="G973" s="1">
        <f>[1]Residential!C$15</f>
        <v>70.02840280885367</v>
      </c>
      <c r="H973" s="1">
        <f>[1]Residential!D$15</f>
        <v>71.076251583933967</v>
      </c>
      <c r="I973" s="1">
        <f>[1]Residential!E$15</f>
        <v>67.982959882132945</v>
      </c>
      <c r="J973" s="1">
        <f>[1]Residential!F$15</f>
        <v>67.608429612238979</v>
      </c>
      <c r="K973" s="1">
        <f>[1]Residential!G$15</f>
        <v>64.707024543545785</v>
      </c>
      <c r="L973" s="1">
        <f>[1]Residential!H$15</f>
        <v>66.618830770228286</v>
      </c>
      <c r="M973" s="1">
        <f>[1]Residential!I$15</f>
        <v>71.302963488159577</v>
      </c>
      <c r="N973" s="1">
        <f>[1]Residential!J$15</f>
        <v>76.871191304445432</v>
      </c>
      <c r="O973" s="1">
        <f>[1]Residential!K$15</f>
        <v>78.444050196848465</v>
      </c>
      <c r="P973" s="1">
        <f>[1]Residential!L$15</f>
        <v>78.621780642930176</v>
      </c>
      <c r="Q973" s="1">
        <f>[1]Residential!M$15</f>
        <v>74.669298717323898</v>
      </c>
      <c r="S973" s="3"/>
    </row>
    <row r="974" spans="2:19">
      <c r="B974" s="5" t="str">
        <f>B973</f>
        <v>SPS1</v>
      </c>
      <c r="C974" s="5" t="str">
        <f>C973</f>
        <v>CH</v>
      </c>
      <c r="D974" t="s">
        <v>1145</v>
      </c>
      <c r="E974" t="s">
        <v>6</v>
      </c>
      <c r="F974" s="1">
        <f>SUM(F975:F976)</f>
        <v>15.333197777056482</v>
      </c>
      <c r="G974" s="1">
        <f t="shared" ref="G974:K974" si="1169">SUM(G975:G976)</f>
        <v>15.11575799362063</v>
      </c>
      <c r="H974" s="1">
        <f t="shared" si="1169"/>
        <v>15.989133259646678</v>
      </c>
      <c r="I974" s="1">
        <f t="shared" si="1169"/>
        <v>15.045161494488877</v>
      </c>
      <c r="J974" s="1">
        <f t="shared" si="1169"/>
        <v>15.93852111738525</v>
      </c>
      <c r="K974" s="1">
        <f t="shared" si="1169"/>
        <v>14.789768747771065</v>
      </c>
      <c r="L974" s="1">
        <f t="shared" ref="L974:O974" si="1170">SUM(L975:L976)</f>
        <v>16.463489603033555</v>
      </c>
      <c r="M974" s="1">
        <f t="shared" si="1170"/>
        <v>19.849806783084723</v>
      </c>
      <c r="N974" s="1">
        <f t="shared" si="1170"/>
        <v>23.02409882163019</v>
      </c>
      <c r="O974" s="1">
        <f t="shared" si="1170"/>
        <v>23.872116583866873</v>
      </c>
      <c r="P974" s="1">
        <f>SUM(P975:P976)</f>
        <v>23.720475390143065</v>
      </c>
      <c r="Q974" s="1">
        <f>SUM(Q975:Q976)</f>
        <v>21.211046861109629</v>
      </c>
      <c r="S974" s="3"/>
    </row>
    <row r="975" spans="2:19">
      <c r="B975" s="5" t="str">
        <f>B974</f>
        <v>SPS1</v>
      </c>
      <c r="C975" s="5" t="str">
        <f t="shared" ref="C975" si="1171">C974</f>
        <v>CH</v>
      </c>
      <c r="D975" t="s">
        <v>1146</v>
      </c>
      <c r="E975" t="s">
        <v>6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9.3768446350178252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8.1379474271128611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8.5623635224708821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5.3845337365665005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3.0073592167641299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1.8721672925718325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1.2361152540496885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1.427576013672111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3.2461602661073159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3.7919675878489651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3.6403201814798725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1.1308874140116214</v>
      </c>
      <c r="S975" s="3"/>
    </row>
    <row r="976" spans="2:19">
      <c r="B976" s="5" t="str">
        <f t="shared" ref="B976:B980" si="1172">B975</f>
        <v>SPS1</v>
      </c>
      <c r="C976" s="5" t="str">
        <f t="shared" ref="C976:C980" si="1173">C975</f>
        <v>CH</v>
      </c>
      <c r="D976" t="s">
        <v>1147</v>
      </c>
      <c r="E976" t="s">
        <v>6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5.9563531420386564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6.9778105665077694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7.426769737175797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9.6606277579223754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12.93116190062112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12.917601455199232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15.227374348983865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18.422230769412611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19.777938555522873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20.080148996017908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20.080155208663193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20.080159447098008</v>
      </c>
      <c r="S976" s="3"/>
    </row>
    <row r="977" spans="2:19">
      <c r="B977" s="5" t="str">
        <f t="shared" si="1172"/>
        <v>SPS1</v>
      </c>
      <c r="C977" s="5" t="str">
        <f t="shared" si="1173"/>
        <v>CH</v>
      </c>
      <c r="D977" t="s">
        <v>1148</v>
      </c>
      <c r="E977" t="s">
        <v>6</v>
      </c>
      <c r="F977" s="1">
        <f>SUM(F978:F979)</f>
        <v>9.5599061307530224</v>
      </c>
      <c r="G977" s="1">
        <f t="shared" ref="G977:K977" si="1174">SUM(G978:G979)</f>
        <v>10.085306583479909</v>
      </c>
      <c r="H977" s="1">
        <f t="shared" si="1174"/>
        <v>10.453627571360663</v>
      </c>
      <c r="I977" s="1">
        <f t="shared" si="1174"/>
        <v>8.0995259620927698</v>
      </c>
      <c r="J977" s="1">
        <f t="shared" si="1174"/>
        <v>6.6398222652719738</v>
      </c>
      <c r="K977" s="1">
        <f t="shared" si="1174"/>
        <v>4.8653893339865721</v>
      </c>
      <c r="L977" s="1">
        <f t="shared" ref="L977:O977" si="1175">SUM(L978:L979)</f>
        <v>5.2818745295954992</v>
      </c>
      <c r="M977" s="1">
        <f t="shared" si="1175"/>
        <v>6.5210683108082339</v>
      </c>
      <c r="N977" s="1">
        <f t="shared" si="1175"/>
        <v>8.3712532044758845</v>
      </c>
      <c r="O977" s="1">
        <f t="shared" si="1175"/>
        <v>8.7124147220704415</v>
      </c>
      <c r="P977" s="1">
        <f>SUM(P978:P979)</f>
        <v>8.6285110316006683</v>
      </c>
      <c r="Q977" s="1">
        <f>SUM(Q978:Q979)</f>
        <v>7.1692742163211376</v>
      </c>
      <c r="S977" s="3"/>
    </row>
    <row r="978" spans="2:19">
      <c r="B978" s="5" t="str">
        <f t="shared" si="1172"/>
        <v>SPS1</v>
      </c>
      <c r="C978" s="5" t="str">
        <f t="shared" si="1173"/>
        <v>CH</v>
      </c>
      <c r="D978" t="s">
        <v>1149</v>
      </c>
      <c r="E978" t="s">
        <v>6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8.4110083593890348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8.7988744995064678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8.700859630827809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5.4748825386918334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2.7123366674043585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1.678082906889681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1.1011716927628177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1.263976677255553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2.8741547717742018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3.3574153002376432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3.2231452867732657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1.0014054384063371</v>
      </c>
      <c r="S978" s="3"/>
    </row>
    <row r="979" spans="2:19">
      <c r="B979" s="5" t="str">
        <f t="shared" si="1172"/>
        <v>SPS1</v>
      </c>
      <c r="C979" s="5" t="str">
        <f t="shared" si="1173"/>
        <v>CH</v>
      </c>
      <c r="D979" t="s">
        <v>1150</v>
      </c>
      <c r="E979" t="s">
        <v>6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1.1488977713639879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1.2864320839734407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1.7527679405328529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2.6246434234009359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3.9274855978676149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3.1873064270968912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4.1807028368326815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5.2570916335526805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5.4970984327016836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5.3549994218327983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5.4053657448274022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6.1678687779148005</v>
      </c>
      <c r="S979" s="3"/>
    </row>
    <row r="980" spans="2:19">
      <c r="B980" s="5" t="str">
        <f t="shared" si="1172"/>
        <v>SPS1</v>
      </c>
      <c r="C980" s="5" t="str">
        <f t="shared" si="1173"/>
        <v>CH</v>
      </c>
      <c r="D980" t="s">
        <v>1151</v>
      </c>
      <c r="E980" t="s">
        <v>6</v>
      </c>
      <c r="F980" s="1">
        <f>[1]Residential!B$3-([1]Residential!B$10-[1]Residential!B$244)</f>
        <v>44.576905635370174</v>
      </c>
      <c r="G980" s="1">
        <f>[1]Residential!C$3-([1]Residential!C$10-[1]Residential!C$244)</f>
        <v>44.827338231753131</v>
      </c>
      <c r="H980" s="1">
        <f>[1]Residential!D$3-([1]Residential!D$10-[1]Residential!D$244)</f>
        <v>44.633490752926626</v>
      </c>
      <c r="I980" s="1">
        <f>[1]Residential!E$3-([1]Residential!E$10-[1]Residential!E$244)</f>
        <v>44.838272425551295</v>
      </c>
      <c r="J980" s="1">
        <f>[1]Residential!F$3-([1]Residential!F$10-[1]Residential!F$244)</f>
        <v>45.030086229581755</v>
      </c>
      <c r="K980" s="1">
        <f>[1]Residential!G$3-([1]Residential!G$10-[1]Residential!G$244)</f>
        <v>45.051866461788151</v>
      </c>
      <c r="L980" s="1">
        <f>[1]Residential!H$3-([1]Residential!H$10-[1]Residential!H$244)</f>
        <v>44.873466637599236</v>
      </c>
      <c r="M980" s="1">
        <f>[1]Residential!I$3-([1]Residential!I$10-[1]Residential!I$244)</f>
        <v>44.932088394266614</v>
      </c>
      <c r="N980" s="1">
        <f>[1]Residential!J$3-([1]Residential!J$10-[1]Residential!J$244)</f>
        <v>45.475839278339365</v>
      </c>
      <c r="O980" s="1">
        <f>[1]Residential!K$3-([1]Residential!K$10-[1]Residential!K$244)</f>
        <v>45.859518890911147</v>
      </c>
      <c r="P980" s="1">
        <f>[1]Residential!L$3-([1]Residential!L$10-[1]Residential!L$244)</f>
        <v>46.272794221186444</v>
      </c>
      <c r="Q980" s="1">
        <f>[1]Residential!M$3-([1]Residential!M$10-[1]Residential!M$244)</f>
        <v>46.288977639893126</v>
      </c>
      <c r="S980" s="3"/>
    </row>
    <row r="981" spans="2:19">
      <c r="B981" s="5" t="str">
        <f>B980</f>
        <v>SPS1</v>
      </c>
      <c r="C981" s="5" t="str">
        <f>C980</f>
        <v>CH</v>
      </c>
      <c r="D981" t="s">
        <v>1152</v>
      </c>
      <c r="E981" t="s">
        <v>6</v>
      </c>
      <c r="F981" s="1">
        <f>SUM([1]Residential!B$16:B$17)</f>
        <v>60.231827483360405</v>
      </c>
      <c r="G981" s="1">
        <f>SUM([1]Residential!C$16:C$17)</f>
        <v>51.32000299128233</v>
      </c>
      <c r="H981" s="1">
        <f>SUM([1]Residential!D$16:D$17)</f>
        <v>50.105143388474303</v>
      </c>
      <c r="I981" s="1">
        <f>SUM([1]Residential!E$16:E$17)</f>
        <v>41.585170423221705</v>
      </c>
      <c r="J981" s="1">
        <f>SUM([1]Residential!F$16:F$17)</f>
        <v>20.384901156700835</v>
      </c>
      <c r="K981" s="1">
        <f>SUM([1]Residential!G$16:G$17)</f>
        <v>9.1879491701746634</v>
      </c>
      <c r="L981" s="1">
        <f>SUM([1]Residential!H$16:H$17)</f>
        <v>5.8331921212978077</v>
      </c>
      <c r="M981" s="1">
        <f>SUM([1]Residential!I$16:I$17)</f>
        <v>5.8329853836469914</v>
      </c>
      <c r="N981" s="1">
        <f>SUM([1]Residential!J$16:J$17)</f>
        <v>5.3411138239218827</v>
      </c>
      <c r="O981" s="1">
        <f>SUM([1]Residential!K$16:K$17)</f>
        <v>2.9157169517420698</v>
      </c>
      <c r="P981" s="1">
        <f>SUM([1]Residential!L$16:L$17)</f>
        <v>2.9156712127212958</v>
      </c>
      <c r="Q981" s="1">
        <f>SUM([1]Residential!M$16:M$17)</f>
        <v>0.64704170327715593</v>
      </c>
      <c r="S981" s="3"/>
    </row>
    <row r="982" spans="2:19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1153</v>
      </c>
      <c r="E982" t="s">
        <v>6</v>
      </c>
      <c r="F982" s="1">
        <f>[1]Residential!B$16</f>
        <v>60.231827483360405</v>
      </c>
      <c r="G982" s="1">
        <f>[1]Residential!C$16</f>
        <v>51.32000299128233</v>
      </c>
      <c r="H982" s="1">
        <f>[1]Residential!D$16</f>
        <v>50.105122923853557</v>
      </c>
      <c r="I982" s="1">
        <f>[1]Residential!E$16</f>
        <v>41.585017822105726</v>
      </c>
      <c r="J982" s="1">
        <f>[1]Residential!F$16</f>
        <v>20.384666729460672</v>
      </c>
      <c r="K982" s="1">
        <f>[1]Residential!G$16</f>
        <v>9.187843810014467</v>
      </c>
      <c r="L982" s="1">
        <f>[1]Residential!H$16</f>
        <v>5.8328505265878459</v>
      </c>
      <c r="M982" s="1">
        <f>[1]Residential!I$16</f>
        <v>0</v>
      </c>
      <c r="N982" s="1">
        <f>[1]Residential!J$16</f>
        <v>1.2114004193853395E-4</v>
      </c>
      <c r="O982" s="1">
        <f>[1]Residential!K$16</f>
        <v>1.4594039062936E-4</v>
      </c>
      <c r="P982" s="1">
        <f>[1]Residential!L$16</f>
        <v>1.0113353539431174E-4</v>
      </c>
      <c r="Q982" s="1">
        <f>[1]Residential!M$16</f>
        <v>1.9649862435614814E-4</v>
      </c>
      <c r="S982" s="3"/>
    </row>
    <row r="983" spans="2:19">
      <c r="B983" s="5" t="str">
        <f t="shared" si="1176"/>
        <v>SPS1</v>
      </c>
      <c r="C983" s="5" t="str">
        <f t="shared" si="1177"/>
        <v>CH</v>
      </c>
      <c r="D983" t="s">
        <v>1154</v>
      </c>
      <c r="E983" t="s">
        <v>6</v>
      </c>
      <c r="F983" s="1">
        <f>[1]Residential!B$17</f>
        <v>0</v>
      </c>
      <c r="G983" s="1">
        <f>[1]Residential!C$17</f>
        <v>0</v>
      </c>
      <c r="H983" s="1">
        <f>[1]Residential!D$17</f>
        <v>2.0464620749085715E-5</v>
      </c>
      <c r="I983" s="1">
        <f>[1]Residential!E$17</f>
        <v>1.5260111598008557E-4</v>
      </c>
      <c r="J983" s="1">
        <f>[1]Residential!F$17</f>
        <v>2.3442724016342362E-4</v>
      </c>
      <c r="K983" s="1">
        <f>[1]Residential!G$17</f>
        <v>1.0536016019557953E-4</v>
      </c>
      <c r="L983" s="1">
        <f>[1]Residential!H$17</f>
        <v>3.4159470996205586E-4</v>
      </c>
      <c r="M983" s="1">
        <f>[1]Residential!I$17</f>
        <v>5.8329853836469914</v>
      </c>
      <c r="N983" s="1">
        <f>[1]Residential!J$17</f>
        <v>5.3409926838799437</v>
      </c>
      <c r="O983" s="1">
        <f>[1]Residential!K$17</f>
        <v>2.9155710113514406</v>
      </c>
      <c r="P983" s="1">
        <f>[1]Residential!L$17</f>
        <v>2.9155700791859016</v>
      </c>
      <c r="Q983" s="1">
        <f>[1]Residential!M$17</f>
        <v>0.64684520465279982</v>
      </c>
      <c r="S983" s="3"/>
    </row>
    <row r="984" spans="2:19">
      <c r="B984" s="5" t="str">
        <f t="shared" si="1176"/>
        <v>SPS1</v>
      </c>
      <c r="C984" s="5" t="str">
        <f t="shared" si="1177"/>
        <v>CH</v>
      </c>
      <c r="D984" t="s">
        <v>1155</v>
      </c>
      <c r="E984" t="s">
        <v>6</v>
      </c>
      <c r="F984" s="1">
        <f>SUM(F986,F988)</f>
        <v>50.37141459883442</v>
      </c>
      <c r="G984" s="1">
        <f t="shared" ref="G984:K984" si="1178">SUM(G986,G988)</f>
        <v>42.925208681217313</v>
      </c>
      <c r="H984" s="1">
        <f t="shared" si="1178"/>
        <v>44.791619331552312</v>
      </c>
      <c r="I984" s="1">
        <f t="shared" si="1178"/>
        <v>40.178743362717512</v>
      </c>
      <c r="J984" s="1">
        <f t="shared" si="1178"/>
        <v>19.903016411459866</v>
      </c>
      <c r="K984" s="1">
        <f t="shared" si="1178"/>
        <v>9.1873509554238559</v>
      </c>
      <c r="L984" s="1">
        <f t="shared" ref="L984:O984" si="1179">SUM(L986,L988)</f>
        <v>5.832735226993484</v>
      </c>
      <c r="M984" s="1">
        <f t="shared" si="1179"/>
        <v>5.832733765458844</v>
      </c>
      <c r="N984" s="1">
        <f t="shared" si="1179"/>
        <v>5.3409539437726838</v>
      </c>
      <c r="O984" s="1">
        <f t="shared" si="1179"/>
        <v>2.9154459228518133</v>
      </c>
      <c r="P984" s="1">
        <f>SUM(P986,P988)</f>
        <v>2.9154361765889143</v>
      </c>
      <c r="Q984" s="1">
        <f>SUM(Q986,Q988)</f>
        <v>0.64654026369487194</v>
      </c>
      <c r="S984" s="3"/>
    </row>
    <row r="985" spans="2:19">
      <c r="B985" s="5" t="str">
        <f t="shared" si="1176"/>
        <v>SPS1</v>
      </c>
      <c r="C985" s="5" t="str">
        <f t="shared" si="1177"/>
        <v>CH</v>
      </c>
      <c r="D985" t="s">
        <v>1156</v>
      </c>
      <c r="E985" t="s">
        <v>6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50.37141459883442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42.925208681217313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44.791619331552312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40.178743362717512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19.903016411459866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9.1873509554238559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5.832735226993484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5.832733765458844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5.3409539437726838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2.9154459228518133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2.9154361765889143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0.64654026369487194</v>
      </c>
      <c r="S985" s="3"/>
    </row>
    <row r="986" spans="2:19">
      <c r="B986" s="5" t="str">
        <f t="shared" si="1176"/>
        <v>SPS1</v>
      </c>
      <c r="C986" s="5" t="str">
        <f t="shared" si="1177"/>
        <v>CH</v>
      </c>
      <c r="D986" t="s">
        <v>1157</v>
      </c>
      <c r="E986" t="s">
        <v>6</v>
      </c>
      <c r="F986" s="1">
        <f>F987</f>
        <v>50.37141459883442</v>
      </c>
      <c r="G986" s="1">
        <f t="shared" ref="G986:O986" si="1180">G987</f>
        <v>42.925208681217313</v>
      </c>
      <c r="H986" s="1">
        <f t="shared" si="1180"/>
        <v>44.791601037152972</v>
      </c>
      <c r="I986" s="1">
        <f t="shared" si="1180"/>
        <v>40.178595922632184</v>
      </c>
      <c r="J986" s="1">
        <f t="shared" si="1180"/>
        <v>19.902787525915002</v>
      </c>
      <c r="K986" s="1">
        <f t="shared" si="1180"/>
        <v>9.1872456021235145</v>
      </c>
      <c r="L986" s="1">
        <f t="shared" si="1180"/>
        <v>5.8323936590394858</v>
      </c>
      <c r="M986" s="1">
        <f t="shared" si="1180"/>
        <v>0</v>
      </c>
      <c r="N986" s="1">
        <f t="shared" si="1180"/>
        <v>1.2113641574957458E-4</v>
      </c>
      <c r="O986" s="1">
        <f t="shared" si="1180"/>
        <v>1.4592682481938239E-4</v>
      </c>
      <c r="P986" s="1">
        <f>P987</f>
        <v>1.0112538288558257E-4</v>
      </c>
      <c r="Q986" s="1">
        <f>Q987</f>
        <v>1.9634634330901088E-4</v>
      </c>
      <c r="S986" s="3"/>
    </row>
    <row r="987" spans="2:19">
      <c r="B987" s="5" t="str">
        <f t="shared" si="1176"/>
        <v>SPS1</v>
      </c>
      <c r="C987" s="5" t="str">
        <f t="shared" si="1177"/>
        <v>CH</v>
      </c>
      <c r="D987" t="s">
        <v>1158</v>
      </c>
      <c r="E987" t="s">
        <v>6</v>
      </c>
      <c r="F987" s="1">
        <f>F985*IFERROR(F982/F981,0)</f>
        <v>50.37141459883442</v>
      </c>
      <c r="G987" s="1">
        <f t="shared" ref="G987:K987" si="1181">G985*IFERROR(G982/G981,0)</f>
        <v>42.925208681217313</v>
      </c>
      <c r="H987" s="1">
        <f t="shared" si="1181"/>
        <v>44.791601037152972</v>
      </c>
      <c r="I987" s="1">
        <f t="shared" si="1181"/>
        <v>40.178595922632184</v>
      </c>
      <c r="J987" s="1">
        <f t="shared" si="1181"/>
        <v>19.902787525915002</v>
      </c>
      <c r="K987" s="1">
        <f t="shared" si="1181"/>
        <v>9.1872456021235145</v>
      </c>
      <c r="L987" s="1">
        <f t="shared" ref="L987:O987" si="1182">L985*IFERROR(L982/L981,0)</f>
        <v>5.8323936590394858</v>
      </c>
      <c r="M987" s="1">
        <f t="shared" si="1182"/>
        <v>0</v>
      </c>
      <c r="N987" s="1">
        <f t="shared" si="1182"/>
        <v>1.2113641574957458E-4</v>
      </c>
      <c r="O987" s="1">
        <f t="shared" si="1182"/>
        <v>1.4592682481938239E-4</v>
      </c>
      <c r="P987" s="1">
        <f>P985*IFERROR(P982/P981,0)</f>
        <v>1.0112538288558257E-4</v>
      </c>
      <c r="Q987" s="1">
        <f>Q985*IFERROR(Q982/Q981,0)</f>
        <v>1.9634634330901088E-4</v>
      </c>
      <c r="S987" s="3"/>
    </row>
    <row r="988" spans="2:19">
      <c r="B988" s="5" t="str">
        <f t="shared" si="1176"/>
        <v>SPS1</v>
      </c>
      <c r="C988" s="5" t="str">
        <f t="shared" si="1177"/>
        <v>CH</v>
      </c>
      <c r="D988" t="s">
        <v>1159</v>
      </c>
      <c r="E988" t="s">
        <v>6</v>
      </c>
      <c r="F988" s="1">
        <f>F989</f>
        <v>0</v>
      </c>
      <c r="G988" s="1">
        <f t="shared" ref="G988:O988" si="1183">G989</f>
        <v>0</v>
      </c>
      <c r="H988" s="1">
        <f t="shared" si="1183"/>
        <v>1.8294399339424672E-5</v>
      </c>
      <c r="I988" s="1">
        <f t="shared" si="1183"/>
        <v>1.4744008532829866E-4</v>
      </c>
      <c r="J988" s="1">
        <f t="shared" si="1183"/>
        <v>2.2888554486399926E-4</v>
      </c>
      <c r="K988" s="1">
        <f t="shared" si="1183"/>
        <v>1.0535330034144863E-4</v>
      </c>
      <c r="L988" s="1">
        <f t="shared" si="1183"/>
        <v>3.4156795399820084E-4</v>
      </c>
      <c r="M988" s="1">
        <f t="shared" si="1183"/>
        <v>5.832733765458844</v>
      </c>
      <c r="N988" s="1">
        <f t="shared" si="1183"/>
        <v>5.340832807356934</v>
      </c>
      <c r="O988" s="1">
        <f t="shared" si="1183"/>
        <v>2.9152999960269939</v>
      </c>
      <c r="P988" s="1">
        <f>P989</f>
        <v>2.9153350512060285</v>
      </c>
      <c r="Q988" s="1">
        <f>Q989</f>
        <v>0.64634391735156294</v>
      </c>
      <c r="S988" s="3"/>
    </row>
    <row r="989" spans="2:19">
      <c r="B989" s="5" t="str">
        <f t="shared" si="1176"/>
        <v>SPS1</v>
      </c>
      <c r="C989" s="5" t="str">
        <f t="shared" si="1177"/>
        <v>CH</v>
      </c>
      <c r="D989" t="s">
        <v>1160</v>
      </c>
      <c r="E989" t="s">
        <v>6</v>
      </c>
      <c r="F989" s="1">
        <f>F985-F987</f>
        <v>0</v>
      </c>
      <c r="G989" s="1">
        <f t="shared" ref="G989:K989" si="1184">G985-G987</f>
        <v>0</v>
      </c>
      <c r="H989" s="1">
        <f t="shared" si="1184"/>
        <v>1.8294399339424672E-5</v>
      </c>
      <c r="I989" s="1">
        <f t="shared" si="1184"/>
        <v>1.4744008532829866E-4</v>
      </c>
      <c r="J989" s="1">
        <f t="shared" si="1184"/>
        <v>2.2888554486399926E-4</v>
      </c>
      <c r="K989" s="1">
        <f t="shared" si="1184"/>
        <v>1.0535330034144863E-4</v>
      </c>
      <c r="L989" s="1">
        <f t="shared" ref="L989:O989" si="1185">L985-L987</f>
        <v>3.4156795399820084E-4</v>
      </c>
      <c r="M989" s="1">
        <f t="shared" si="1185"/>
        <v>5.832733765458844</v>
      </c>
      <c r="N989" s="1">
        <f t="shared" si="1185"/>
        <v>5.340832807356934</v>
      </c>
      <c r="O989" s="1">
        <f t="shared" si="1185"/>
        <v>2.9152999960269939</v>
      </c>
      <c r="P989" s="1">
        <f>P985-P987</f>
        <v>2.9153350512060285</v>
      </c>
      <c r="Q989" s="1">
        <f>Q985-Q987</f>
        <v>0.64634391735156294</v>
      </c>
      <c r="S989" s="3"/>
    </row>
    <row r="990" spans="2:19">
      <c r="B990" s="5" t="str">
        <f t="shared" si="1176"/>
        <v>SPS1</v>
      </c>
      <c r="C990" s="5" t="str">
        <f t="shared" si="1177"/>
        <v>CH</v>
      </c>
      <c r="D990" t="s">
        <v>1161</v>
      </c>
      <c r="E990" t="s">
        <v>6</v>
      </c>
      <c r="F990" s="1">
        <f>F991</f>
        <v>9.8604128845259815</v>
      </c>
      <c r="G990" s="1">
        <f t="shared" ref="G990:O990" si="1186">G991</f>
        <v>8.3947943100650093</v>
      </c>
      <c r="H990" s="1">
        <f t="shared" si="1186"/>
        <v>5.3135240569219873</v>
      </c>
      <c r="I990" s="1">
        <f t="shared" si="1186"/>
        <v>1.4064270605041966</v>
      </c>
      <c r="J990" s="1">
        <f t="shared" si="1186"/>
        <v>0.48188474524096947</v>
      </c>
      <c r="K990" s="1">
        <f t="shared" si="1186"/>
        <v>5.9821475080718825E-4</v>
      </c>
      <c r="L990" s="1">
        <f t="shared" si="1186"/>
        <v>4.5689430432314812E-4</v>
      </c>
      <c r="M990" s="1">
        <f t="shared" si="1186"/>
        <v>2.5161818814817613E-4</v>
      </c>
      <c r="N990" s="1">
        <f t="shared" si="1186"/>
        <v>1.5988014919815851E-4</v>
      </c>
      <c r="O990" s="1">
        <f t="shared" si="1186"/>
        <v>2.7102889025624273E-4</v>
      </c>
      <c r="P990" s="1">
        <f>P991</f>
        <v>2.3503613238160868E-4</v>
      </c>
      <c r="Q990" s="1">
        <f>Q991</f>
        <v>5.014395822839421E-4</v>
      </c>
      <c r="S990" s="3"/>
    </row>
    <row r="991" spans="2:19">
      <c r="B991" s="5" t="str">
        <f t="shared" si="1176"/>
        <v>SPS1</v>
      </c>
      <c r="C991" s="5" t="str">
        <f t="shared" si="1177"/>
        <v>CH</v>
      </c>
      <c r="D991" t="s">
        <v>1162</v>
      </c>
      <c r="E991" t="s">
        <v>6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9.8604128845259815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8.3947943100650093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5.3135240569219873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1.4064270605041966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0.48188474524096947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5.9821475080718825E-4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4.5689430432314812E-4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2.5161818814817613E-4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1.5988014919815851E-4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2.7102889025624273E-4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2.3503613238160868E-4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5.014395822839421E-4</v>
      </c>
      <c r="S991" s="3"/>
    </row>
    <row r="992" spans="2:19">
      <c r="B992" s="5" t="str">
        <f t="shared" si="1176"/>
        <v>SPS1</v>
      </c>
      <c r="C992" s="5" t="str">
        <f t="shared" si="1177"/>
        <v>CH</v>
      </c>
      <c r="D992" t="s">
        <v>1163</v>
      </c>
      <c r="E992" t="s">
        <v>6</v>
      </c>
      <c r="F992" s="1">
        <f>IFERROR(F982/F981,0)*F991</f>
        <v>9.8604128845259815</v>
      </c>
      <c r="G992" s="1">
        <f t="shared" ref="G992:K992" si="1187">IFERROR(G982/G981,0)*G991</f>
        <v>8.3947943100650093</v>
      </c>
      <c r="H992" s="1">
        <f t="shared" si="1187"/>
        <v>5.3135218867005829</v>
      </c>
      <c r="I992" s="1">
        <f t="shared" si="1187"/>
        <v>1.4064218994735507</v>
      </c>
      <c r="J992" s="1">
        <f t="shared" si="1187"/>
        <v>0.48187920354567082</v>
      </c>
      <c r="K992" s="1">
        <f t="shared" si="1187"/>
        <v>5.9820789095187013E-4</v>
      </c>
      <c r="L992" s="1">
        <f t="shared" ref="L992:O992" si="1188">IFERROR(L982/L981,0)*L991</f>
        <v>4.5686754835932541E-4</v>
      </c>
      <c r="M992" s="1">
        <f t="shared" si="1188"/>
        <v>0</v>
      </c>
      <c r="N992" s="1">
        <f t="shared" si="1188"/>
        <v>3.6261889593625066E-9</v>
      </c>
      <c r="O992" s="1">
        <f t="shared" si="1188"/>
        <v>1.3565809977613026E-8</v>
      </c>
      <c r="P992" s="1">
        <f>IFERROR(P982/P981,0)*P991</f>
        <v>8.1525087291897273E-9</v>
      </c>
      <c r="Q992" s="1">
        <f>IFERROR(Q982/Q981,0)*Q991</f>
        <v>1.5228104713725165E-7</v>
      </c>
      <c r="S992" s="3"/>
    </row>
    <row r="993" spans="2:19">
      <c r="B993" s="5" t="str">
        <f t="shared" si="1176"/>
        <v>SPS1</v>
      </c>
      <c r="C993" s="5" t="str">
        <f t="shared" si="1177"/>
        <v>CH</v>
      </c>
      <c r="D993" t="s">
        <v>1164</v>
      </c>
      <c r="E993" t="s">
        <v>6</v>
      </c>
      <c r="F993" s="1">
        <f>F991-F992</f>
        <v>0</v>
      </c>
      <c r="G993" s="1">
        <f t="shared" ref="G993:K993" si="1189">G991-G992</f>
        <v>0</v>
      </c>
      <c r="H993" s="1">
        <f t="shared" si="1189"/>
        <v>2.1702214043628487E-6</v>
      </c>
      <c r="I993" s="1">
        <f t="shared" si="1189"/>
        <v>5.1610306459615174E-6</v>
      </c>
      <c r="J993" s="1">
        <f t="shared" si="1189"/>
        <v>5.5416952986497847E-6</v>
      </c>
      <c r="K993" s="1">
        <f t="shared" si="1189"/>
        <v>6.8598553181180993E-9</v>
      </c>
      <c r="L993" s="1">
        <f t="shared" ref="L993:O993" si="1190">L991-L992</f>
        <v>2.6755963822712014E-8</v>
      </c>
      <c r="M993" s="1">
        <f t="shared" si="1190"/>
        <v>2.5161818814817613E-4</v>
      </c>
      <c r="N993" s="1">
        <f t="shared" si="1190"/>
        <v>1.5987652300919914E-4</v>
      </c>
      <c r="O993" s="1">
        <f t="shared" si="1190"/>
        <v>2.7101532444626509E-4</v>
      </c>
      <c r="P993" s="1">
        <f>P991-P992</f>
        <v>2.3502797987287949E-4</v>
      </c>
      <c r="Q993" s="1">
        <f>Q991-Q992</f>
        <v>5.0128730123680481E-4</v>
      </c>
      <c r="S993" s="3"/>
    </row>
    <row r="994" spans="2:19">
      <c r="B994" s="5" t="str">
        <f>B993</f>
        <v>SPS1</v>
      </c>
      <c r="C994" s="5" t="str">
        <f>C993</f>
        <v>CH</v>
      </c>
      <c r="D994" t="s">
        <v>1165</v>
      </c>
      <c r="E994" t="s">
        <v>6</v>
      </c>
      <c r="F994" s="1">
        <f>SUM(F995:F996)</f>
        <v>47.00191832127414</v>
      </c>
      <c r="G994" s="1">
        <f t="shared" ref="G994:K994" si="1191">SUM(G995:G996)</f>
        <v>48.17442637616054</v>
      </c>
      <c r="H994" s="1">
        <f t="shared" si="1191"/>
        <v>48.093459185280231</v>
      </c>
      <c r="I994" s="1">
        <f t="shared" si="1191"/>
        <v>52.417916795763304</v>
      </c>
      <c r="J994" s="1">
        <f t="shared" si="1191"/>
        <v>51.635318334675347</v>
      </c>
      <c r="K994" s="1">
        <f t="shared" si="1191"/>
        <v>51.53972186720754</v>
      </c>
      <c r="L994" s="1">
        <f t="shared" ref="L994:O994" si="1192">SUM(L995:L996)</f>
        <v>40.882434268612393</v>
      </c>
      <c r="M994" s="1">
        <f t="shared" si="1192"/>
        <v>19.49925217591403</v>
      </c>
      <c r="N994" s="1">
        <f t="shared" si="1192"/>
        <v>10.675106081916585</v>
      </c>
      <c r="O994" s="1">
        <f t="shared" si="1192"/>
        <v>7.9628767694852058</v>
      </c>
      <c r="P994" s="1">
        <f>SUM(P995:P996)</f>
        <v>7.9802444214637385</v>
      </c>
      <c r="Q994" s="1">
        <f>SUM(Q995:Q996)</f>
        <v>6.5691505903187544</v>
      </c>
      <c r="S994" s="3"/>
    </row>
    <row r="995" spans="2:19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1166</v>
      </c>
      <c r="E995" t="s">
        <v>6</v>
      </c>
      <c r="F995" s="1">
        <f>[1]Residential!B$18</f>
        <v>46.69029571937488</v>
      </c>
      <c r="G995" s="1">
        <f>[1]Residential!C$18</f>
        <v>48.174033354369492</v>
      </c>
      <c r="H995" s="1">
        <f>[1]Residential!D$18</f>
        <v>48.093068528306851</v>
      </c>
      <c r="I995" s="1">
        <f>[1]Residential!E$18</f>
        <v>52.417525364874756</v>
      </c>
      <c r="J995" s="1">
        <f>[1]Residential!F$18</f>
        <v>51.634927163034575</v>
      </c>
      <c r="K995" s="1">
        <f>[1]Residential!G$18</f>
        <v>51.5381397311467</v>
      </c>
      <c r="L995" s="1">
        <f>[1]Residential!H$18</f>
        <v>40.880870580609084</v>
      </c>
      <c r="M995" s="1">
        <f>[1]Residential!I$18</f>
        <v>17.61470279925673</v>
      </c>
      <c r="N995" s="1">
        <f>[1]Residential!J$18</f>
        <v>6.6063944300648991</v>
      </c>
      <c r="O995" s="1">
        <f>[1]Residential!K$18</f>
        <v>3.9253543453956845</v>
      </c>
      <c r="P995" s="1">
        <f>[1]Residential!L$18</f>
        <v>3.9325100607927581</v>
      </c>
      <c r="Q995" s="1">
        <f>[1]Residential!M$18</f>
        <v>2.597645168096006</v>
      </c>
      <c r="S995" s="3"/>
    </row>
    <row r="996" spans="2:19">
      <c r="B996" s="5" t="str">
        <f t="shared" si="1193"/>
        <v>SPS1</v>
      </c>
      <c r="C996" s="5" t="str">
        <f t="shared" si="1194"/>
        <v>CH</v>
      </c>
      <c r="D996" t="s">
        <v>1167</v>
      </c>
      <c r="E996" t="s">
        <v>6</v>
      </c>
      <c r="F996" s="1">
        <f>[1]Residential!B$19</f>
        <v>0.31162260189925672</v>
      </c>
      <c r="G996" s="1">
        <f>[1]Residential!C$19</f>
        <v>3.9302179104834832E-4</v>
      </c>
      <c r="H996" s="1">
        <f>[1]Residential!D$19</f>
        <v>3.9065697338077336E-4</v>
      </c>
      <c r="I996" s="1">
        <f>[1]Residential!E$19</f>
        <v>3.9143088855042411E-4</v>
      </c>
      <c r="J996" s="1">
        <f>[1]Residential!F$19</f>
        <v>3.9117164077493675E-4</v>
      </c>
      <c r="K996" s="1">
        <f>[1]Residential!G$19</f>
        <v>1.5821360608430917E-3</v>
      </c>
      <c r="L996" s="1">
        <f>[1]Residential!H$19</f>
        <v>1.5636880033073955E-3</v>
      </c>
      <c r="M996" s="1">
        <f>[1]Residential!I$19</f>
        <v>1.8845493766573014</v>
      </c>
      <c r="N996" s="1">
        <f>[1]Residential!J$19</f>
        <v>4.0687116518516859</v>
      </c>
      <c r="O996" s="1">
        <f>[1]Residential!K$19</f>
        <v>4.0375224240895209</v>
      </c>
      <c r="P996" s="1">
        <f>[1]Residential!L$19</f>
        <v>4.0477343606709804</v>
      </c>
      <c r="Q996" s="1">
        <f>[1]Residential!M$19</f>
        <v>3.9715054222227479</v>
      </c>
      <c r="S996" s="3"/>
    </row>
    <row r="997" spans="2:19">
      <c r="B997" s="5" t="str">
        <f t="shared" si="1193"/>
        <v>SPS1</v>
      </c>
      <c r="C997" s="5" t="str">
        <f t="shared" si="1194"/>
        <v>CH</v>
      </c>
      <c r="D997" t="s">
        <v>1168</v>
      </c>
      <c r="E997" t="s">
        <v>6</v>
      </c>
      <c r="F997" s="1">
        <f>SUM(F998:F999)</f>
        <v>38.494650647726175</v>
      </c>
      <c r="G997" s="1">
        <f t="shared" ref="G997:K997" si="1195">SUM(G998:G999)</f>
        <v>41.430578834447189</v>
      </c>
      <c r="H997" s="1">
        <f t="shared" si="1195"/>
        <v>39.697735897168812</v>
      </c>
      <c r="I997" s="1">
        <f t="shared" si="1195"/>
        <v>39.697819883952221</v>
      </c>
      <c r="J997" s="1">
        <f t="shared" si="1195"/>
        <v>41.352253238990279</v>
      </c>
      <c r="K997" s="1">
        <f t="shared" si="1195"/>
        <v>39.503082278943452</v>
      </c>
      <c r="L997" s="1">
        <f t="shared" ref="L997:O997" si="1196">SUM(L998:L999)</f>
        <v>33.156571827724051</v>
      </c>
      <c r="M997" s="1">
        <f t="shared" si="1196"/>
        <v>17.121257671970849</v>
      </c>
      <c r="N997" s="1">
        <f t="shared" si="1196"/>
        <v>9.2156585546773275</v>
      </c>
      <c r="O997" s="1">
        <f t="shared" si="1196"/>
        <v>6.8923338316878784</v>
      </c>
      <c r="P997" s="1">
        <f>SUM(P998:P999)</f>
        <v>6.892311200250262</v>
      </c>
      <c r="Q997" s="1">
        <f>SUM(Q998:Q999)</f>
        <v>5.618310266669158</v>
      </c>
      <c r="S997" s="3"/>
    </row>
    <row r="998" spans="2:19">
      <c r="B998" s="5" t="str">
        <f t="shared" si="1193"/>
        <v>SPS1</v>
      </c>
      <c r="C998" s="5" t="str">
        <f t="shared" si="1194"/>
        <v>CH</v>
      </c>
      <c r="D998" t="s">
        <v>1169</v>
      </c>
      <c r="E998" t="s">
        <v>6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38.494650647726175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41.430578834447189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39.695604086648871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39.695589015251642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37.555843667706327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33.566624565481845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27.390933286230453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13.287693069273136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7.3126139177067202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5.1892453036429025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5.189237220680746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3.9152287395141347</v>
      </c>
      <c r="S998" s="3"/>
    </row>
    <row r="999" spans="2:19">
      <c r="B999" s="5" t="str">
        <f t="shared" si="1193"/>
        <v>SPS1</v>
      </c>
      <c r="C999" s="5" t="str">
        <f t="shared" si="1194"/>
        <v>CH</v>
      </c>
      <c r="D999" t="s">
        <v>1170</v>
      </c>
      <c r="E999" t="s">
        <v>6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2.1318105199402879E-3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2.2308687005768739E-3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3.7964095712839541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5.9364577134616043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5.765638541493594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3.833564602697713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1.9030446369706071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1.7030885280449761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1.7030739795695162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1.7030815271550235</v>
      </c>
      <c r="S999" s="3"/>
    </row>
    <row r="1000" spans="2:19">
      <c r="B1000" s="5" t="str">
        <f t="shared" si="1193"/>
        <v>SPS1</v>
      </c>
      <c r="C1000" s="5" t="str">
        <f t="shared" si="1194"/>
        <v>CH</v>
      </c>
      <c r="D1000" t="s">
        <v>1171</v>
      </c>
      <c r="E1000" t="s">
        <v>6</v>
      </c>
      <c r="F1000" s="1">
        <f>SUM(F1001:F1002)</f>
        <v>38.239431209403428</v>
      </c>
      <c r="G1000" s="1">
        <f t="shared" ref="G1000:K1000" si="1197">SUM(G1001:G1002)</f>
        <v>41.430240831039107</v>
      </c>
      <c r="H1000" s="1">
        <f t="shared" si="1197"/>
        <v>39.697413437574127</v>
      </c>
      <c r="I1000" s="1">
        <f t="shared" si="1197"/>
        <v>39.697523440410386</v>
      </c>
      <c r="J1000" s="1">
        <f t="shared" si="1197"/>
        <v>41.351939968359424</v>
      </c>
      <c r="K1000" s="1">
        <f t="shared" si="1197"/>
        <v>39.501869636563477</v>
      </c>
      <c r="L1000" s="1">
        <f t="shared" ref="L1000:O1000" si="1198">SUM(L1001:L1002)</f>
        <v>33.155303641655252</v>
      </c>
      <c r="M1000" s="1">
        <f t="shared" si="1198"/>
        <v>15.466534958391232</v>
      </c>
      <c r="N1000" s="1">
        <f t="shared" si="1198"/>
        <v>5.7032009684787663</v>
      </c>
      <c r="O1000" s="1">
        <f t="shared" si="1198"/>
        <v>3.3976229118365202</v>
      </c>
      <c r="P1000" s="1">
        <f>SUM(P1001:P1002)</f>
        <v>3.3963976171205204</v>
      </c>
      <c r="Q1000" s="1">
        <f>SUM(Q1001:Q1002)</f>
        <v>2.221653517668738</v>
      </c>
      <c r="S1000" s="3"/>
    </row>
    <row r="1001" spans="2:19">
      <c r="B1001" s="5" t="str">
        <f t="shared" si="1193"/>
        <v>SPS1</v>
      </c>
      <c r="C1001" s="5" t="str">
        <f t="shared" si="1194"/>
        <v>CH</v>
      </c>
      <c r="D1001" t="s">
        <v>1172</v>
      </c>
      <c r="E1001" t="s">
        <v>6</v>
      </c>
      <c r="F1001" s="1">
        <f>F998-F1004</f>
        <v>38.239431209403428</v>
      </c>
      <c r="G1001" s="1">
        <f t="shared" ref="G1001:K1001" si="1199">G998-G1004</f>
        <v>41.430240831039107</v>
      </c>
      <c r="H1001" s="1">
        <f t="shared" si="1199"/>
        <v>39.69528164437061</v>
      </c>
      <c r="I1001" s="1">
        <f t="shared" si="1199"/>
        <v>39.695292588368822</v>
      </c>
      <c r="J1001" s="1">
        <f t="shared" si="1199"/>
        <v>37.555559157385446</v>
      </c>
      <c r="K1001" s="1">
        <f t="shared" si="1199"/>
        <v>33.565594156988318</v>
      </c>
      <c r="L1001" s="1">
        <f t="shared" ref="L1001:O1001" si="1200">L998-L1004</f>
        <v>27.389885626653783</v>
      </c>
      <c r="M1001" s="1">
        <f t="shared" si="1200"/>
        <v>12.003473886660384</v>
      </c>
      <c r="N1001" s="1">
        <f t="shared" si="1200"/>
        <v>4.5254830710290479</v>
      </c>
      <c r="O1001" s="1">
        <f t="shared" si="1200"/>
        <v>2.5580738207626061</v>
      </c>
      <c r="P1001" s="1">
        <f>P998-P1004</f>
        <v>2.557155708574685</v>
      </c>
      <c r="Q1001" s="1">
        <f>Q998-Q1004</f>
        <v>1.5482024467787419</v>
      </c>
      <c r="S1001" s="3"/>
    </row>
    <row r="1002" spans="2:19">
      <c r="B1002" s="5" t="str">
        <f t="shared" si="1193"/>
        <v>SPS1</v>
      </c>
      <c r="C1002" s="5" t="str">
        <f t="shared" si="1194"/>
        <v>CH</v>
      </c>
      <c r="D1002" t="s">
        <v>1173</v>
      </c>
      <c r="E1002" t="s">
        <v>6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2.1317932035180625E-3</v>
      </c>
      <c r="I1002" s="1">
        <f t="shared" si="1201"/>
        <v>2.2308520415608144E-3</v>
      </c>
      <c r="J1002" s="1">
        <f t="shared" si="1201"/>
        <v>3.7963808109739774</v>
      </c>
      <c r="K1002" s="1">
        <f t="shared" si="1201"/>
        <v>5.9362754795751593</v>
      </c>
      <c r="L1002" s="1">
        <f t="shared" ref="L1002:O1002" si="1202">L999-L1005</f>
        <v>5.7654180150014698</v>
      </c>
      <c r="M1002" s="1">
        <f t="shared" si="1202"/>
        <v>3.4630610717308481</v>
      </c>
      <c r="N1002" s="1">
        <f t="shared" si="1202"/>
        <v>1.177717897449718</v>
      </c>
      <c r="O1002" s="1">
        <f t="shared" si="1202"/>
        <v>0.83954909107391384</v>
      </c>
      <c r="P1002" s="1">
        <f>P999-P1005</f>
        <v>0.83924190854583525</v>
      </c>
      <c r="Q1002" s="1">
        <f>Q999-Q1005</f>
        <v>0.67345107088999612</v>
      </c>
      <c r="S1002" s="3"/>
    </row>
    <row r="1003" spans="2:19">
      <c r="B1003" s="5" t="str">
        <f t="shared" si="1193"/>
        <v>SPS1</v>
      </c>
      <c r="C1003" s="5" t="str">
        <f t="shared" si="1194"/>
        <v>CH</v>
      </c>
      <c r="D1003" t="s">
        <v>1174</v>
      </c>
      <c r="E1003" t="s">
        <v>6</v>
      </c>
      <c r="F1003" s="1">
        <f>SUM(F1004:F1005)</f>
        <v>0.25521943832274957</v>
      </c>
      <c r="G1003" s="1">
        <f t="shared" ref="G1003:K1003" si="1203">SUM(G1004:G1005)</f>
        <v>3.3800340808504251E-4</v>
      </c>
      <c r="H1003" s="1">
        <f t="shared" si="1203"/>
        <v>3.224595946802633E-4</v>
      </c>
      <c r="I1003" s="1">
        <f t="shared" si="1203"/>
        <v>2.9644354183770331E-4</v>
      </c>
      <c r="J1003" s="1">
        <f t="shared" si="1203"/>
        <v>3.1327063085759564E-4</v>
      </c>
      <c r="K1003" s="1">
        <f t="shared" si="1203"/>
        <v>1.2126423799685587E-3</v>
      </c>
      <c r="L1003" s="1">
        <f t="shared" ref="L1003:O1003" si="1204">SUM(L1004:L1005)</f>
        <v>1.2681860687933004E-3</v>
      </c>
      <c r="M1003" s="1">
        <f t="shared" si="1204"/>
        <v>1.6547227135796163</v>
      </c>
      <c r="N1003" s="1">
        <f t="shared" si="1204"/>
        <v>3.5124575861985616</v>
      </c>
      <c r="O1003" s="1">
        <f t="shared" si="1204"/>
        <v>3.4947109198513586</v>
      </c>
      <c r="P1003" s="1">
        <f>SUM(P1004:P1005)</f>
        <v>3.4959135831297421</v>
      </c>
      <c r="Q1003" s="1">
        <f>SUM(Q1004:Q1005)</f>
        <v>3.39665674900042</v>
      </c>
      <c r="S1003" s="3"/>
    </row>
    <row r="1004" spans="2:19">
      <c r="B1004" s="5" t="str">
        <f t="shared" si="1193"/>
        <v>SPS1</v>
      </c>
      <c r="C1004" s="5" t="str">
        <f t="shared" si="1194"/>
        <v>CH</v>
      </c>
      <c r="D1004" t="s">
        <v>1175</v>
      </c>
      <c r="E1004" t="s">
        <v>6</v>
      </c>
      <c r="F1004" s="1">
        <f>F998*IFERROR(F$996/F$994,0)</f>
        <v>0.25521943832274957</v>
      </c>
      <c r="G1004" s="1">
        <f t="shared" ref="G1004:K1004" si="1205">G998*IFERROR(G996/G994,0)</f>
        <v>3.3800340808504251E-4</v>
      </c>
      <c r="H1004" s="1">
        <f t="shared" si="1205"/>
        <v>3.2244227825803769E-4</v>
      </c>
      <c r="I1004" s="1">
        <f t="shared" si="1205"/>
        <v>2.9642688282164383E-4</v>
      </c>
      <c r="J1004" s="1">
        <f t="shared" si="1205"/>
        <v>2.8451032088085739E-4</v>
      </c>
      <c r="K1004" s="1">
        <f t="shared" si="1205"/>
        <v>1.0304084935239051E-3</v>
      </c>
      <c r="L1004" s="1">
        <f t="shared" ref="L1004:O1004" si="1206">L998*IFERROR(L996/L994,0)</f>
        <v>1.0476595766694672E-3</v>
      </c>
      <c r="M1004" s="1">
        <f t="shared" si="1206"/>
        <v>1.2842191826127516</v>
      </c>
      <c r="N1004" s="1">
        <f t="shared" si="1206"/>
        <v>2.7871308466776723</v>
      </c>
      <c r="O1004" s="1">
        <f t="shared" si="1206"/>
        <v>2.6311714828802963</v>
      </c>
      <c r="P1004" s="1">
        <f>P998*IFERROR(P996/P994,0)</f>
        <v>2.632081512106061</v>
      </c>
      <c r="Q1004" s="1">
        <f>Q998*IFERROR(Q996/Q994,0)</f>
        <v>2.3670262927353929</v>
      </c>
      <c r="S1004" s="3"/>
    </row>
    <row r="1005" spans="2:19">
      <c r="B1005" s="5" t="str">
        <f t="shared" si="1193"/>
        <v>SPS1</v>
      </c>
      <c r="C1005" s="5" t="str">
        <f t="shared" si="1194"/>
        <v>CH</v>
      </c>
      <c r="D1005" t="s">
        <v>1176</v>
      </c>
      <c r="E1005" t="s">
        <v>6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1.7316422225583214E-8</v>
      </c>
      <c r="I1005" s="1">
        <f t="shared" si="1207"/>
        <v>1.665901605949962E-8</v>
      </c>
      <c r="J1005" s="1">
        <f t="shared" si="1207"/>
        <v>2.8760309976738243E-5</v>
      </c>
      <c r="K1005" s="1">
        <f t="shared" si="1207"/>
        <v>1.8223388644465359E-4</v>
      </c>
      <c r="L1005" s="1">
        <f t="shared" ref="L1005:O1005" si="1208">L999*IFERROR(L$996/L$994,0)</f>
        <v>2.2052649212383327E-4</v>
      </c>
      <c r="M1005" s="1">
        <f t="shared" si="1208"/>
        <v>0.37050353096686484</v>
      </c>
      <c r="N1005" s="1">
        <f t="shared" si="1208"/>
        <v>0.72532673952088922</v>
      </c>
      <c r="O1005" s="1">
        <f t="shared" si="1208"/>
        <v>0.86353943697106228</v>
      </c>
      <c r="P1005" s="1">
        <f>P999*IFERROR(P$996/P$994,0)</f>
        <v>0.86383207102368098</v>
      </c>
      <c r="Q1005" s="1">
        <f>Q999*IFERROR(Q$996/Q$994,0)</f>
        <v>1.0296304562650274</v>
      </c>
      <c r="S1005" s="3"/>
    </row>
    <row r="1006" spans="2:19">
      <c r="B1006" s="5" t="str">
        <f t="shared" si="1193"/>
        <v>SPS1</v>
      </c>
      <c r="C1006" s="5" t="str">
        <f t="shared" si="1194"/>
        <v>CH</v>
      </c>
      <c r="D1006" t="s">
        <v>1177</v>
      </c>
      <c r="E1006" t="s">
        <v>6</v>
      </c>
      <c r="F1006" s="1">
        <f>SUM(F1007:F1008)</f>
        <v>8.5072676735479646</v>
      </c>
      <c r="G1006" s="1">
        <f t="shared" ref="G1006:K1006" si="1209">SUM(G1007:G1008)</f>
        <v>6.7438475417133503</v>
      </c>
      <c r="H1006" s="1">
        <f t="shared" si="1209"/>
        <v>8.3957232881114212</v>
      </c>
      <c r="I1006" s="1">
        <f t="shared" si="1209"/>
        <v>12.720096911811085</v>
      </c>
      <c r="J1006" s="1">
        <f t="shared" si="1209"/>
        <v>10.283065095685066</v>
      </c>
      <c r="K1006" s="1">
        <f t="shared" si="1209"/>
        <v>12.036639588264091</v>
      </c>
      <c r="L1006" s="1">
        <f t="shared" ref="L1006:O1006" si="1210">SUM(L1007:L1008)</f>
        <v>7.7258624408883456</v>
      </c>
      <c r="M1006" s="1">
        <f t="shared" si="1210"/>
        <v>2.3779945039431816</v>
      </c>
      <c r="N1006" s="1">
        <f t="shared" si="1210"/>
        <v>1.4594475272392577</v>
      </c>
      <c r="O1006" s="1">
        <f t="shared" si="1210"/>
        <v>1.0705429377973272</v>
      </c>
      <c r="P1006" s="1">
        <f>SUM(P1007:P1008)</f>
        <v>1.0879332212134762</v>
      </c>
      <c r="Q1006" s="1">
        <f>SUM(Q1007:Q1008)</f>
        <v>0.95084032364959614</v>
      </c>
      <c r="S1006" s="3"/>
    </row>
    <row r="1007" spans="2:19">
      <c r="B1007" s="5" t="str">
        <f t="shared" si="1193"/>
        <v>SPS1</v>
      </c>
      <c r="C1007" s="5" t="str">
        <f t="shared" si="1194"/>
        <v>CH</v>
      </c>
      <c r="D1007" t="s">
        <v>1178</v>
      </c>
      <c r="E1007" t="s">
        <v>6</v>
      </c>
      <c r="F1007" s="1">
        <f>F994-F998-F999-F1008</f>
        <v>8.5072676735479646</v>
      </c>
      <c r="G1007" s="1">
        <f t="shared" ref="G1007:K1007" si="1211">G994-G998-G999-G1008</f>
        <v>6.7438475417133503</v>
      </c>
      <c r="H1007" s="1">
        <f t="shared" si="1211"/>
        <v>8.3952201422709134</v>
      </c>
      <c r="I1007" s="1">
        <f t="shared" si="1211"/>
        <v>12.719491842871717</v>
      </c>
      <c r="J1007" s="1">
        <f t="shared" si="1211"/>
        <v>9.1300107185649271</v>
      </c>
      <c r="K1007" s="1">
        <f t="shared" si="1211"/>
        <v>10.019965804339645</v>
      </c>
      <c r="L1007" s="1">
        <f t="shared" ref="L1007:O1007" si="1212">L994-L998-L999-L1008</f>
        <v>5.5243779038515157</v>
      </c>
      <c r="M1007" s="1">
        <f t="shared" si="1212"/>
        <v>1.4161367188628617</v>
      </c>
      <c r="N1007" s="1">
        <f t="shared" si="1212"/>
        <v>0.98196560622726947</v>
      </c>
      <c r="O1007" s="1">
        <f t="shared" si="1212"/>
        <v>0.64323068985695953</v>
      </c>
      <c r="P1007" s="1">
        <f>P994-P998-P999-P1008</f>
        <v>0.66062476975475226</v>
      </c>
      <c r="Q1007" s="1">
        <f>Q994-Q998-Q999-Q1008</f>
        <v>0.52353031424870766</v>
      </c>
      <c r="S1007" s="3"/>
    </row>
    <row r="1008" spans="2:19">
      <c r="B1008" s="5" t="str">
        <f t="shared" si="1193"/>
        <v>SPS1</v>
      </c>
      <c r="C1008" s="5" t="str">
        <f t="shared" si="1194"/>
        <v>CH</v>
      </c>
      <c r="D1008" t="s">
        <v>1179</v>
      </c>
      <c r="E1008" t="s">
        <v>6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5.031458405072946E-4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6.0506893936888384E-4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1.1530543771201385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2.0166737839244466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2.2014845370368294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0.96185778508031983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0.47748192101198833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0.42731224794036771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0.42730845145872404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0.42731000940088848</v>
      </c>
      <c r="S1008" s="3"/>
    </row>
    <row r="1009" spans="2:19">
      <c r="B1009" s="5" t="str">
        <f t="shared" si="1193"/>
        <v>SPS1</v>
      </c>
      <c r="C1009" s="5" t="str">
        <f t="shared" si="1194"/>
        <v>CH</v>
      </c>
      <c r="D1009" t="s">
        <v>1180</v>
      </c>
      <c r="E1009" t="s">
        <v>6</v>
      </c>
      <c r="F1009" s="1">
        <f>SUM(F1010:F1011)</f>
        <v>8.4508645099714581</v>
      </c>
      <c r="G1009" s="1">
        <f t="shared" ref="G1009:K1009" si="1213">SUM(G1010:G1011)</f>
        <v>6.743792523330387</v>
      </c>
      <c r="H1009" s="1">
        <f t="shared" si="1213"/>
        <v>8.3956550907327205</v>
      </c>
      <c r="I1009" s="1">
        <f t="shared" si="1213"/>
        <v>12.720001924464373</v>
      </c>
      <c r="J1009" s="1">
        <f t="shared" si="1213"/>
        <v>10.282987194675147</v>
      </c>
      <c r="K1009" s="1">
        <f t="shared" si="1213"/>
        <v>12.036270094583216</v>
      </c>
      <c r="L1009" s="1">
        <f t="shared" ref="L1009:O1009" si="1214">SUM(L1010:L1011)</f>
        <v>7.7255669389538308</v>
      </c>
      <c r="M1009" s="1">
        <f t="shared" si="1214"/>
        <v>2.1481678408654963</v>
      </c>
      <c r="N1009" s="1">
        <f t="shared" si="1214"/>
        <v>0.90319346158613301</v>
      </c>
      <c r="O1009" s="1">
        <f t="shared" si="1214"/>
        <v>0.52773143355916508</v>
      </c>
      <c r="P1009" s="1">
        <f>SUM(P1010:P1011)</f>
        <v>0.53611244367223787</v>
      </c>
      <c r="Q1009" s="1">
        <f>SUM(Q1010:Q1011)</f>
        <v>0.37599165042726895</v>
      </c>
      <c r="S1009" s="3"/>
    </row>
    <row r="1010" spans="2:19">
      <c r="B1010" s="5" t="str">
        <f t="shared" si="1193"/>
        <v>SPS1</v>
      </c>
      <c r="C1010" s="5" t="str">
        <f t="shared" si="1194"/>
        <v>CH</v>
      </c>
      <c r="D1010" t="s">
        <v>1181</v>
      </c>
      <c r="E1010" t="s">
        <v>6</v>
      </c>
      <c r="F1010" s="1">
        <f>F1007-F1013</f>
        <v>8.4508645099714581</v>
      </c>
      <c r="G1010" s="1">
        <f t="shared" ref="G1010:K1010" si="1215">G1007-G1013</f>
        <v>6.743792523330387</v>
      </c>
      <c r="H1010" s="1">
        <f t="shared" si="1215"/>
        <v>8.3951519489792013</v>
      </c>
      <c r="I1010" s="1">
        <f t="shared" si="1215"/>
        <v>12.719396860043357</v>
      </c>
      <c r="J1010" s="1">
        <f t="shared" si="1215"/>
        <v>9.1299415527034924</v>
      </c>
      <c r="K1010" s="1">
        <f t="shared" si="1215"/>
        <v>10.019658217324171</v>
      </c>
      <c r="L1010" s="1">
        <f t="shared" ref="L1010:O1010" si="1216">L1007-L1013</f>
        <v>5.5241666051945613</v>
      </c>
      <c r="M1010" s="1">
        <f t="shared" si="1216"/>
        <v>1.2792709792581878</v>
      </c>
      <c r="N1010" s="1">
        <f t="shared" si="1216"/>
        <v>0.60769907687235158</v>
      </c>
      <c r="O1010" s="1">
        <f t="shared" si="1216"/>
        <v>0.31708495015239496</v>
      </c>
      <c r="P1010" s="1">
        <f>P1007-P1013</f>
        <v>0.325543105732713</v>
      </c>
      <c r="Q1010" s="1">
        <f>Q1007-Q1013</f>
        <v>0.20702006636354958</v>
      </c>
      <c r="S1010" s="3"/>
    </row>
    <row r="1011" spans="2:19">
      <c r="B1011" s="5" t="str">
        <f t="shared" si="1193"/>
        <v>SPS1</v>
      </c>
      <c r="C1011" s="5" t="str">
        <f t="shared" si="1194"/>
        <v>CH</v>
      </c>
      <c r="D1011" t="s">
        <v>1182</v>
      </c>
      <c r="E1011" t="s">
        <v>6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5.0314175351844927E-4</v>
      </c>
      <c r="I1011" s="1">
        <f t="shared" si="1217"/>
        <v>6.0506442101548386E-4</v>
      </c>
      <c r="J1011" s="1">
        <f t="shared" si="1217"/>
        <v>1.1530456419716559</v>
      </c>
      <c r="K1011" s="1">
        <f t="shared" si="1217"/>
        <v>2.0166118772590456</v>
      </c>
      <c r="L1011" s="1">
        <f t="shared" ref="L1011:O1011" si="1218">L1008-L1014</f>
        <v>2.20140033375927</v>
      </c>
      <c r="M1011" s="1">
        <f t="shared" si="1218"/>
        <v>0.86889686160730872</v>
      </c>
      <c r="N1011" s="1">
        <f t="shared" si="1218"/>
        <v>0.29549438471378148</v>
      </c>
      <c r="O1011" s="1">
        <f t="shared" si="1218"/>
        <v>0.21064648340677011</v>
      </c>
      <c r="P1011" s="1">
        <f>P1008-P1014</f>
        <v>0.2105693379395249</v>
      </c>
      <c r="Q1011" s="1">
        <f>Q1008-Q1014</f>
        <v>0.16897158406371937</v>
      </c>
      <c r="S1011" s="3"/>
    </row>
    <row r="1012" spans="2:19">
      <c r="B1012" s="5" t="str">
        <f t="shared" si="1193"/>
        <v>SPS1</v>
      </c>
      <c r="C1012" s="5" t="str">
        <f t="shared" si="1194"/>
        <v>CH</v>
      </c>
      <c r="D1012" t="s">
        <v>1183</v>
      </c>
      <c r="E1012" t="s">
        <v>6</v>
      </c>
      <c r="F1012" s="1">
        <f t="shared" ref="F1012:K1012" si="1219">SUM(F1013:F1014)</f>
        <v>5.6403163576507147E-2</v>
      </c>
      <c r="G1012" s="1">
        <f t="shared" si="1219"/>
        <v>5.5018382963305823E-5</v>
      </c>
      <c r="H1012" s="1">
        <f t="shared" si="1219"/>
        <v>6.8197378700510117E-5</v>
      </c>
      <c r="I1012" s="1">
        <f t="shared" si="1219"/>
        <v>9.498734671272078E-5</v>
      </c>
      <c r="J1012" s="1">
        <f t="shared" si="1219"/>
        <v>7.7901009917341103E-5</v>
      </c>
      <c r="K1012" s="1">
        <f t="shared" si="1219"/>
        <v>3.6949368087453273E-4</v>
      </c>
      <c r="L1012" s="1">
        <f t="shared" ref="L1012:O1012" si="1220">SUM(L1013:L1014)</f>
        <v>2.9550193451409511E-4</v>
      </c>
      <c r="M1012" s="1">
        <f t="shared" si="1220"/>
        <v>0.22982666307768509</v>
      </c>
      <c r="N1012" s="1">
        <f t="shared" si="1220"/>
        <v>0.55625406565312474</v>
      </c>
      <c r="O1012" s="1">
        <f t="shared" si="1220"/>
        <v>0.54281150423816216</v>
      </c>
      <c r="P1012" s="1">
        <f>SUM(P1013:P1014)</f>
        <v>0.55182077754123837</v>
      </c>
      <c r="Q1012" s="1">
        <f>SUM(Q1013:Q1014)</f>
        <v>0.57484867322232724</v>
      </c>
      <c r="S1012" s="3"/>
    </row>
    <row r="1013" spans="2:19">
      <c r="B1013" s="5" t="str">
        <f t="shared" si="1193"/>
        <v>SPS1</v>
      </c>
      <c r="C1013" s="5" t="str">
        <f t="shared" si="1194"/>
        <v>CH</v>
      </c>
      <c r="D1013" t="s">
        <v>1184</v>
      </c>
      <c r="E1013" t="s">
        <v>6</v>
      </c>
      <c r="F1013" s="1">
        <f>F1007*IFERROR(F$996/F$994,0)</f>
        <v>5.6403163576507147E-2</v>
      </c>
      <c r="G1013" s="1">
        <f t="shared" ref="G1013:K1013" si="1221">G1007*IFERROR(G$996/G$994,0)</f>
        <v>5.5018382963305823E-5</v>
      </c>
      <c r="H1013" s="1">
        <f t="shared" si="1221"/>
        <v>6.8193291711664823E-5</v>
      </c>
      <c r="I1013" s="1">
        <f t="shared" si="1221"/>
        <v>9.4982828359320854E-5</v>
      </c>
      <c r="J1013" s="1">
        <f t="shared" si="1221"/>
        <v>6.91658614347198E-5</v>
      </c>
      <c r="K1013" s="1">
        <f t="shared" si="1221"/>
        <v>3.0758701547333996E-4</v>
      </c>
      <c r="L1013" s="1">
        <f t="shared" ref="L1013:O1013" si="1222">L1007*IFERROR(L$996/L$994,0)</f>
        <v>2.1129865695451581E-4</v>
      </c>
      <c r="M1013" s="1">
        <f t="shared" si="1222"/>
        <v>0.13686573960467399</v>
      </c>
      <c r="N1013" s="1">
        <f t="shared" si="1222"/>
        <v>0.37426652935491789</v>
      </c>
      <c r="O1013" s="1">
        <f t="shared" si="1222"/>
        <v>0.32614573970456456</v>
      </c>
      <c r="P1013" s="1">
        <f>P1007*IFERROR(P$996/P$994,0)</f>
        <v>0.33508166402203926</v>
      </c>
      <c r="Q1013" s="1">
        <f>Q1007*IFERROR(Q$996/Q$994,0)</f>
        <v>0.31651024788515808</v>
      </c>
      <c r="S1013" s="3"/>
    </row>
    <row r="1014" spans="2:19">
      <c r="B1014" s="5" t="str">
        <f t="shared" si="1193"/>
        <v>SPS1</v>
      </c>
      <c r="C1014" s="5" t="str">
        <f t="shared" si="1194"/>
        <v>CH</v>
      </c>
      <c r="D1014" t="s">
        <v>1185</v>
      </c>
      <c r="E1014" t="s">
        <v>6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4.0869888452911406E-9</v>
      </c>
      <c r="I1014" s="1">
        <f t="shared" si="1223"/>
        <v>4.5183533999307613E-9</v>
      </c>
      <c r="J1014" s="1">
        <f t="shared" si="1223"/>
        <v>8.7351484826213011E-6</v>
      </c>
      <c r="K1014" s="1">
        <f t="shared" si="1223"/>
        <v>6.1906665401192777E-5</v>
      </c>
      <c r="L1014" s="1">
        <f t="shared" ref="L1014:O1014" si="1224">L1008*IFERROR(L$996/L$994,0)</f>
        <v>8.4203277559579304E-5</v>
      </c>
      <c r="M1014" s="1">
        <f t="shared" si="1224"/>
        <v>9.2960923473011103E-2</v>
      </c>
      <c r="N1014" s="1">
        <f t="shared" si="1224"/>
        <v>0.18198753629820685</v>
      </c>
      <c r="O1014" s="1">
        <f t="shared" si="1224"/>
        <v>0.21666576453359759</v>
      </c>
      <c r="P1014" s="1">
        <f>P1008*IFERROR(P$996/P$994,0)</f>
        <v>0.21673911351919914</v>
      </c>
      <c r="Q1014" s="1">
        <f>Q1008*IFERROR(Q$996/Q$994,0)</f>
        <v>0.25833842533716911</v>
      </c>
      <c r="S1014" s="3"/>
    </row>
    <row r="1015" spans="2:19">
      <c r="B1015" s="5" t="str">
        <f t="shared" si="1193"/>
        <v>SPS1</v>
      </c>
      <c r="C1015" s="5" t="str">
        <f t="shared" si="1194"/>
        <v>CH</v>
      </c>
      <c r="D1015" t="s">
        <v>1186</v>
      </c>
      <c r="E1015" t="s">
        <v>6</v>
      </c>
      <c r="F1015" s="1">
        <f>[1]Residential!B$20</f>
        <v>0.10000054792534989</v>
      </c>
      <c r="G1015" s="1">
        <f>[1]Residential!C$20</f>
        <v>0.10000018430033769</v>
      </c>
      <c r="H1015" s="1">
        <f>[1]Residential!D$20</f>
        <v>6.4050876980538114E-4</v>
      </c>
      <c r="I1015" s="1">
        <f>[1]Residential!E$20</f>
        <v>3.9176809845098399E-4</v>
      </c>
      <c r="J1015" s="1">
        <f>[1]Residential!F$20</f>
        <v>1.5246003162822983E-4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>
      <c r="B1016" s="5" t="str">
        <f t="shared" si="1193"/>
        <v>SPS1</v>
      </c>
      <c r="C1016" s="5" t="str">
        <f t="shared" si="1194"/>
        <v>CH</v>
      </c>
      <c r="D1016" t="s">
        <v>1187</v>
      </c>
      <c r="E1016" t="s">
        <v>6</v>
      </c>
      <c r="F1016" s="1">
        <f>F1015</f>
        <v>0.10000054792534989</v>
      </c>
      <c r="G1016" s="1">
        <f t="shared" ref="G1016:G1017" si="1225">G1015</f>
        <v>0.10000018430033769</v>
      </c>
      <c r="H1016" s="1">
        <f t="shared" ref="H1016:H1017" si="1226">H1015</f>
        <v>6.4050876980538114E-4</v>
      </c>
      <c r="I1016" s="1">
        <f t="shared" ref="I1016:I1017" si="1227">I1015</f>
        <v>3.9176809845098399E-4</v>
      </c>
      <c r="J1016" s="1">
        <f t="shared" ref="J1016:J1017" si="1228">J1015</f>
        <v>1.5246003162822983E-4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>
      <c r="B1017" s="5" t="str">
        <f t="shared" si="1193"/>
        <v>SPS1</v>
      </c>
      <c r="C1017" s="5" t="str">
        <f t="shared" si="1194"/>
        <v>CH</v>
      </c>
      <c r="D1017" t="s">
        <v>1188</v>
      </c>
      <c r="E1017" t="s">
        <v>6</v>
      </c>
      <c r="F1017" s="1">
        <f t="shared" ref="F1017" si="1231">F1016</f>
        <v>0.10000054792534989</v>
      </c>
      <c r="G1017" s="1">
        <f t="shared" si="1225"/>
        <v>0.10000018430033769</v>
      </c>
      <c r="H1017" s="1">
        <f t="shared" si="1226"/>
        <v>6.4050876980538114E-4</v>
      </c>
      <c r="I1017" s="1">
        <f t="shared" si="1227"/>
        <v>3.9176809845098399E-4</v>
      </c>
      <c r="J1017" s="1">
        <f t="shared" si="1228"/>
        <v>1.5246003162822983E-4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>
      <c r="B1018" s="5" t="str">
        <f t="shared" si="1193"/>
        <v>SPS1</v>
      </c>
      <c r="C1018" s="5" t="str">
        <f t="shared" si="1194"/>
        <v>CH</v>
      </c>
      <c r="D1018" t="s">
        <v>1189</v>
      </c>
      <c r="E1018" t="s">
        <v>6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>
      <c r="B1019" s="5" t="str">
        <f t="shared" si="1193"/>
        <v>SPS1</v>
      </c>
      <c r="C1019" s="5" t="str">
        <f t="shared" si="1194"/>
        <v>CH</v>
      </c>
      <c r="D1019" t="s">
        <v>1190</v>
      </c>
      <c r="E1019" t="s">
        <v>6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>
      <c r="B1020" s="5" t="str">
        <f t="shared" si="1193"/>
        <v>SPS1</v>
      </c>
      <c r="C1020" s="5" t="str">
        <f t="shared" si="1194"/>
        <v>CH</v>
      </c>
      <c r="D1020" t="s">
        <v>1191</v>
      </c>
      <c r="E1020" t="s">
        <v>6</v>
      </c>
      <c r="F1020" s="1">
        <f>F1021+F1023</f>
        <v>13.722992656424294</v>
      </c>
      <c r="G1020" s="1">
        <f t="shared" ref="G1020:K1020" si="1233">G1021+G1023</f>
        <v>14.025783708532101</v>
      </c>
      <c r="H1020" s="1">
        <f t="shared" si="1233"/>
        <v>11.984468000813136</v>
      </c>
      <c r="I1020" s="1">
        <f t="shared" si="1233"/>
        <v>9.9230219316961499</v>
      </c>
      <c r="J1020" s="1">
        <f t="shared" si="1233"/>
        <v>8.909142660158297</v>
      </c>
      <c r="K1020" s="1">
        <f t="shared" si="1233"/>
        <v>6.9730447543216663</v>
      </c>
      <c r="L1020" s="1">
        <f t="shared" ref="L1020:O1020" si="1234">L1021+L1023</f>
        <v>6.0634149379939473</v>
      </c>
      <c r="M1020" s="1">
        <f t="shared" si="1234"/>
        <v>5.4732426601991699</v>
      </c>
      <c r="N1020" s="1">
        <f t="shared" si="1234"/>
        <v>4.8427211372461265</v>
      </c>
      <c r="O1020" s="1">
        <f t="shared" si="1234"/>
        <v>4.4291637856415971</v>
      </c>
      <c r="P1020" s="1">
        <f>P1021+P1023</f>
        <v>4.4142368315454883</v>
      </c>
      <c r="Q1020" s="1">
        <f>Q1021+Q1023</f>
        <v>3.4744368549539382</v>
      </c>
      <c r="S1020" s="3"/>
    </row>
    <row r="1021" spans="2:19">
      <c r="B1021" s="5" t="str">
        <f t="shared" si="1193"/>
        <v>SPS1</v>
      </c>
      <c r="C1021" s="5" t="str">
        <f t="shared" si="1194"/>
        <v>CH</v>
      </c>
      <c r="D1021" t="s">
        <v>1192</v>
      </c>
      <c r="E1021" t="s">
        <v>6</v>
      </c>
      <c r="F1021" s="1">
        <f>F1022</f>
        <v>12.682050138970903</v>
      </c>
      <c r="G1021" s="1">
        <f t="shared" ref="G1021:O1021" si="1235">G1022</f>
        <v>12.831301748041009</v>
      </c>
      <c r="H1021" s="1">
        <f t="shared" si="1235"/>
        <v>11.321737611611676</v>
      </c>
      <c r="I1021" s="1">
        <f t="shared" si="1235"/>
        <v>9.3743068745114044</v>
      </c>
      <c r="J1021" s="1">
        <f t="shared" si="1235"/>
        <v>8.4164928846952343</v>
      </c>
      <c r="K1021" s="1">
        <f t="shared" si="1235"/>
        <v>6.5874544382432232</v>
      </c>
      <c r="L1021" s="1">
        <f t="shared" si="1235"/>
        <v>5.7281254501932963</v>
      </c>
      <c r="M1021" s="1">
        <f t="shared" si="1235"/>
        <v>5.1705885566677141</v>
      </c>
      <c r="N1021" s="1">
        <f t="shared" si="1235"/>
        <v>4.5749331382688245</v>
      </c>
      <c r="O1021" s="1">
        <f t="shared" si="1235"/>
        <v>4.1842430594478204</v>
      </c>
      <c r="P1021" s="1">
        <f>P1022</f>
        <v>4.1701426132937618</v>
      </c>
      <c r="Q1021" s="1">
        <f>Q1022</f>
        <v>3.2823044504095877</v>
      </c>
      <c r="S1021" s="3"/>
    </row>
    <row r="1022" spans="2:19">
      <c r="B1022" s="5" t="str">
        <f t="shared" si="1193"/>
        <v>SPS1</v>
      </c>
      <c r="C1022" s="5" t="str">
        <f t="shared" si="1194"/>
        <v>CH</v>
      </c>
      <c r="D1022" t="s">
        <v>1193</v>
      </c>
      <c r="E1022" t="s">
        <v>6</v>
      </c>
      <c r="F1022" s="1">
        <f>[1]Residential!B$22-F1024-F1025</f>
        <v>12.682050138970903</v>
      </c>
      <c r="G1022" s="1">
        <f>[1]Residential!C$22-G1024-G1025</f>
        <v>12.831301748041009</v>
      </c>
      <c r="H1022" s="1">
        <f>[1]Residential!D$22-H1024-H1025</f>
        <v>11.321737611611676</v>
      </c>
      <c r="I1022" s="1">
        <f>[1]Residential!E$22-I1024-I1025</f>
        <v>9.3743068745114044</v>
      </c>
      <c r="J1022" s="1">
        <f>[1]Residential!F$22-J1024-J1025</f>
        <v>8.4164928846952343</v>
      </c>
      <c r="K1022" s="1">
        <f>[1]Residential!G$22-K1024-K1025</f>
        <v>6.5874544382432232</v>
      </c>
      <c r="L1022" s="1">
        <f>[1]Residential!H$22-L1024-L1025</f>
        <v>5.7281254501932963</v>
      </c>
      <c r="M1022" s="1">
        <f>[1]Residential!I$22-M1024-M1025</f>
        <v>5.1705885566677141</v>
      </c>
      <c r="N1022" s="1">
        <f>[1]Residential!J$22-N1024-N1025</f>
        <v>4.5749331382688245</v>
      </c>
      <c r="O1022" s="1">
        <f>[1]Residential!K$22-O1024-O1025</f>
        <v>4.1842430594478204</v>
      </c>
      <c r="P1022" s="1">
        <f>[1]Residential!L$22-P1024-P1025</f>
        <v>4.1701426132937618</v>
      </c>
      <c r="Q1022" s="1">
        <f>[1]Residential!M$22-Q1024-Q1025</f>
        <v>3.2823044504095877</v>
      </c>
      <c r="S1022" s="3"/>
    </row>
    <row r="1023" spans="2:19">
      <c r="B1023" s="5" t="str">
        <f t="shared" si="1193"/>
        <v>SPS1</v>
      </c>
      <c r="C1023" s="5" t="str">
        <f t="shared" si="1194"/>
        <v>CH</v>
      </c>
      <c r="D1023" t="s">
        <v>1194</v>
      </c>
      <c r="E1023" t="s">
        <v>6</v>
      </c>
      <c r="F1023" s="1">
        <f>F1024</f>
        <v>1.0409425174533922</v>
      </c>
      <c r="G1023" s="1">
        <f t="shared" ref="G1023" si="1236">G1024</f>
        <v>1.1944819604910926</v>
      </c>
      <c r="H1023" s="1">
        <f t="shared" ref="H1023" si="1237">H1024</f>
        <v>0.66273038920146043</v>
      </c>
      <c r="I1023" s="1">
        <f t="shared" ref="I1023" si="1238">I1024</f>
        <v>0.54871505718474545</v>
      </c>
      <c r="J1023" s="1">
        <f t="shared" ref="J1023" si="1239">J1024</f>
        <v>0.49264977546306316</v>
      </c>
      <c r="K1023" s="1">
        <f t="shared" ref="K1023:O1023" si="1240">K1024</f>
        <v>0.38559031607844318</v>
      </c>
      <c r="L1023" s="1">
        <f t="shared" si="1240"/>
        <v>0.33528948780065126</v>
      </c>
      <c r="M1023" s="1">
        <f t="shared" si="1240"/>
        <v>0.30265410353145616</v>
      </c>
      <c r="N1023" s="1">
        <f t="shared" si="1240"/>
        <v>0.2677879989773016</v>
      </c>
      <c r="O1023" s="1">
        <f t="shared" si="1240"/>
        <v>0.24492072619377681</v>
      </c>
      <c r="P1023" s="1">
        <f>P1024</f>
        <v>0.24409421825172659</v>
      </c>
      <c r="Q1023" s="1">
        <f>Q1024</f>
        <v>0.19213240454435054</v>
      </c>
      <c r="S1023" s="3"/>
    </row>
    <row r="1024" spans="2:19">
      <c r="B1024" s="5" t="str">
        <f t="shared" si="1193"/>
        <v>SPS1</v>
      </c>
      <c r="C1024" s="5" t="str">
        <f t="shared" si="1194"/>
        <v>CH</v>
      </c>
      <c r="D1024" t="s">
        <v>1195</v>
      </c>
      <c r="E1024" t="s">
        <v>6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1.0409425174533922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1.1944819604910926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0.66273038920146043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0.54871505718474545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0.49264977546306316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0.38559031607844318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0.33528948780065126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0.30265410353145616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0.2677879989773016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0.24492072619377681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0.24409421825172659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0.19213240454435054</v>
      </c>
      <c r="S1024" s="3"/>
    </row>
    <row r="1025" spans="2:19">
      <c r="B1025" s="5" t="str">
        <f t="shared" si="1193"/>
        <v>SPS1</v>
      </c>
      <c r="C1025" s="5" t="str">
        <f t="shared" si="1194"/>
        <v>CH</v>
      </c>
      <c r="D1025" t="s">
        <v>1196</v>
      </c>
      <c r="E1025" t="s">
        <v>6</v>
      </c>
      <c r="F1025" s="1">
        <f>F1026+F1028</f>
        <v>3.2682086195371745</v>
      </c>
      <c r="G1025" s="1">
        <f t="shared" ref="G1025:K1025" si="1241">G1026+G1028</f>
        <v>3.8319839040244066</v>
      </c>
      <c r="H1025" s="1">
        <f t="shared" si="1241"/>
        <v>3.7299699716658421</v>
      </c>
      <c r="I1025" s="1">
        <f t="shared" si="1241"/>
        <v>3.8829612783521883</v>
      </c>
      <c r="J1025" s="1">
        <f t="shared" si="1241"/>
        <v>4.0212739222383096</v>
      </c>
      <c r="K1025" s="1">
        <f t="shared" si="1241"/>
        <v>4.1340244763918905</v>
      </c>
      <c r="L1025" s="1">
        <f t="shared" ref="L1025:O1025" si="1242">L1026+L1028</f>
        <v>4.225885462982701</v>
      </c>
      <c r="M1025" s="1">
        <f t="shared" si="1242"/>
        <v>4.3123368354800364</v>
      </c>
      <c r="N1025" s="1">
        <f t="shared" si="1242"/>
        <v>4.375016451560394</v>
      </c>
      <c r="O1025" s="1">
        <f t="shared" si="1242"/>
        <v>4.4462547669347812</v>
      </c>
      <c r="P1025" s="1">
        <f>P1026+P1028</f>
        <v>4.4464777191082332</v>
      </c>
      <c r="Q1025" s="1">
        <f>Q1026+Q1028</f>
        <v>4.446486376351932</v>
      </c>
      <c r="S1025" s="3"/>
    </row>
    <row r="1026" spans="2:19">
      <c r="B1026" s="5" t="str">
        <f t="shared" si="1193"/>
        <v>SPS1</v>
      </c>
      <c r="C1026" s="5" t="str">
        <f t="shared" si="1194"/>
        <v>CH</v>
      </c>
      <c r="D1026" t="s">
        <v>1197</v>
      </c>
      <c r="E1026" t="s">
        <v>6</v>
      </c>
      <c r="F1026" s="1">
        <f>F1027</f>
        <v>2.9965397360718917</v>
      </c>
      <c r="G1026" s="1">
        <f t="shared" ref="G1026:O1026" si="1243">G1027</f>
        <v>3.5202457731774177</v>
      </c>
      <c r="H1026" s="1">
        <f t="shared" si="1243"/>
        <v>3.5237135158713175</v>
      </c>
      <c r="I1026" s="1">
        <f t="shared" si="1243"/>
        <v>3.6682442344506589</v>
      </c>
      <c r="J1026" s="1">
        <f t="shared" si="1243"/>
        <v>3.7989083657010276</v>
      </c>
      <c r="K1026" s="1">
        <f t="shared" si="1243"/>
        <v>3.9054237880389033</v>
      </c>
      <c r="L1026" s="1">
        <f t="shared" si="1243"/>
        <v>3.9922061114998266</v>
      </c>
      <c r="M1026" s="1">
        <f t="shared" si="1243"/>
        <v>4.0738773711684342</v>
      </c>
      <c r="N1026" s="1">
        <f t="shared" si="1243"/>
        <v>4.1330912305850331</v>
      </c>
      <c r="O1026" s="1">
        <f t="shared" si="1243"/>
        <v>4.2003895296875191</v>
      </c>
      <c r="P1026" s="1">
        <f>P1027</f>
        <v>4.2006009846061598</v>
      </c>
      <c r="Q1026" s="1">
        <f>Q1027</f>
        <v>4.2006076535881158</v>
      </c>
      <c r="S1026" s="3"/>
    </row>
    <row r="1027" spans="2:19">
      <c r="B1027" s="5" t="str">
        <f t="shared" si="1193"/>
        <v>SPS1</v>
      </c>
      <c r="C1027" s="5" t="str">
        <f t="shared" si="1194"/>
        <v>CH</v>
      </c>
      <c r="D1027" t="s">
        <v>1198</v>
      </c>
      <c r="E1027" t="s">
        <v>6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2.9965397360718917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3.5202457731774177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3.5237135158713175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3.6682442344506589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3.7989083657010276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3.9054237880389033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3.9922061114998266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4.0738773711684342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4.1330912305850331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4.2003895296875191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4.2006009846061598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4.2006076535881158</v>
      </c>
      <c r="S1027" s="3"/>
    </row>
    <row r="1028" spans="2:19">
      <c r="B1028" s="5" t="str">
        <f t="shared" si="1193"/>
        <v>SPS1</v>
      </c>
      <c r="C1028" s="5" t="str">
        <f t="shared" si="1194"/>
        <v>CH</v>
      </c>
      <c r="D1028" t="s">
        <v>1199</v>
      </c>
      <c r="E1028" t="s">
        <v>6</v>
      </c>
      <c r="F1028" s="1">
        <f>F1029</f>
        <v>0.27166888346528273</v>
      </c>
      <c r="G1028" s="1">
        <f t="shared" ref="G1028:O1028" si="1244">G1029</f>
        <v>0.3117381308469887</v>
      </c>
      <c r="H1028" s="1">
        <f t="shared" si="1244"/>
        <v>0.20625645579452451</v>
      </c>
      <c r="I1028" s="1">
        <f t="shared" si="1244"/>
        <v>0.21471704390152946</v>
      </c>
      <c r="J1028" s="1">
        <f t="shared" si="1244"/>
        <v>0.2223655565372816</v>
      </c>
      <c r="K1028" s="1">
        <f t="shared" si="1244"/>
        <v>0.22860068835298722</v>
      </c>
      <c r="L1028" s="1">
        <f t="shared" si="1244"/>
        <v>0.23367935148287416</v>
      </c>
      <c r="M1028" s="1">
        <f t="shared" si="1244"/>
        <v>0.23845946431160212</v>
      </c>
      <c r="N1028" s="1">
        <f t="shared" si="1244"/>
        <v>0.24192522097536084</v>
      </c>
      <c r="O1028" s="1">
        <f t="shared" si="1244"/>
        <v>0.24586523724726195</v>
      </c>
      <c r="P1028" s="1">
        <f>P1029</f>
        <v>0.24587673450207337</v>
      </c>
      <c r="Q1028" s="1">
        <f>Q1029</f>
        <v>0.24587872276381612</v>
      </c>
      <c r="S1028" s="3"/>
    </row>
    <row r="1029" spans="2:19">
      <c r="B1029" s="5" t="str">
        <f t="shared" si="1193"/>
        <v>SPS1</v>
      </c>
      <c r="C1029" s="5" t="str">
        <f t="shared" si="1194"/>
        <v>CH</v>
      </c>
      <c r="D1029" t="s">
        <v>1200</v>
      </c>
      <c r="E1029" t="s">
        <v>6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0.27166888346528273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0.3117381308469887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0.20625645579452451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0.21471704390152946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0.2223655565372816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0.22860068835298722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0.23367935148287416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0.23845946431160212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0.24192522097536084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0.24586523724726195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0.24587673450207337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0.24587872276381612</v>
      </c>
      <c r="S1029" s="3"/>
    </row>
    <row r="1030" spans="2:19">
      <c r="B1030" s="5" t="str">
        <f t="shared" si="1193"/>
        <v>SPS1</v>
      </c>
      <c r="C1030" s="5" t="str">
        <f t="shared" si="1194"/>
        <v>CH</v>
      </c>
      <c r="D1030" t="s">
        <v>1201</v>
      </c>
      <c r="E1030" t="s">
        <v>6</v>
      </c>
      <c r="F1030" s="1">
        <f>[1]Residential!B$23</f>
        <v>2.5068260105023557</v>
      </c>
      <c r="G1030" s="1">
        <f>[1]Residential!C$23</f>
        <v>2.9279935301400748</v>
      </c>
      <c r="H1030" s="1">
        <f>[1]Residential!D$23</f>
        <v>2.8889473021245942</v>
      </c>
      <c r="I1030" s="1">
        <f>[1]Residential!E$23</f>
        <v>2.3996782329694377</v>
      </c>
      <c r="J1030" s="1">
        <f>[1]Residential!F$23</f>
        <v>1.903041775746027</v>
      </c>
      <c r="K1030" s="1">
        <f>[1]Residential!G$23</f>
        <v>1.9431969710343693</v>
      </c>
      <c r="L1030" s="1">
        <f>[1]Residential!H$23</f>
        <v>1.9377245542402735</v>
      </c>
      <c r="M1030" s="1">
        <f>[1]Residential!I$23</f>
        <v>5.4712682752953983</v>
      </c>
      <c r="N1030" s="1">
        <f>[1]Residential!J$23</f>
        <v>5.4711755445595882</v>
      </c>
      <c r="O1030" s="1">
        <f>[1]Residential!K$23</f>
        <v>5.4000393832292248</v>
      </c>
      <c r="P1030" s="1">
        <f>[1]Residential!L$23</f>
        <v>5.4709971803109925</v>
      </c>
      <c r="Q1030" s="1">
        <f>[1]Residential!M$23</f>
        <v>3.6425108798746346</v>
      </c>
      <c r="S1030" s="3"/>
    </row>
    <row r="1031" spans="2:19">
      <c r="B1031" s="5" t="str">
        <f t="shared" si="1193"/>
        <v>SPS1</v>
      </c>
      <c r="C1031" s="5" t="str">
        <f t="shared" si="1194"/>
        <v>CH</v>
      </c>
      <c r="D1031" t="s">
        <v>1202</v>
      </c>
      <c r="E1031" t="s">
        <v>6</v>
      </c>
      <c r="F1031" s="1">
        <f>F1032</f>
        <v>0.78533798584250447</v>
      </c>
      <c r="G1031" s="1">
        <f t="shared" ref="G1031:O1031" si="1245">G1032</f>
        <v>0.94127325858596467</v>
      </c>
      <c r="H1031" s="1">
        <f t="shared" si="1245"/>
        <v>0.94131550398264496</v>
      </c>
      <c r="I1031" s="1">
        <f t="shared" si="1245"/>
        <v>0.84886909109665754</v>
      </c>
      <c r="J1031" s="1">
        <f t="shared" si="1245"/>
        <v>0.83732797119073232</v>
      </c>
      <c r="K1031" s="1">
        <f t="shared" si="1245"/>
        <v>0.85500579476334426</v>
      </c>
      <c r="L1031" s="1">
        <f t="shared" si="1245"/>
        <v>0.85146151213011589</v>
      </c>
      <c r="M1031" s="1">
        <f t="shared" si="1245"/>
        <v>2.4073586822878164</v>
      </c>
      <c r="N1031" s="1">
        <f t="shared" si="1245"/>
        <v>2.4073174529622494</v>
      </c>
      <c r="O1031" s="1">
        <f t="shared" si="1245"/>
        <v>2.3760190735724249</v>
      </c>
      <c r="P1031" s="1">
        <f>P1032</f>
        <v>2.4072394686355487</v>
      </c>
      <c r="Q1031" s="1">
        <f>Q1032</f>
        <v>1.6021896421585722</v>
      </c>
      <c r="S1031" s="3"/>
    </row>
    <row r="1032" spans="2:19">
      <c r="B1032" s="5" t="str">
        <f t="shared" si="1193"/>
        <v>SPS1</v>
      </c>
      <c r="C1032" s="5" t="str">
        <f t="shared" si="1194"/>
        <v>CH</v>
      </c>
      <c r="D1032" t="s">
        <v>1203</v>
      </c>
      <c r="E1032" t="s">
        <v>6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0.78533798584250447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0.94127325858596467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0.94131550398264496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0.84886909109665754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0.83732797119073232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0.85500579476334426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0.85146151213011589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2.4073586822878164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2.4073174529622494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2.3760190735724249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2.4072394686355487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1.6021896421585722</v>
      </c>
      <c r="S1032" s="3"/>
    </row>
    <row r="1033" spans="2:19">
      <c r="B1033" s="5" t="str">
        <f t="shared" si="1193"/>
        <v>SPS1</v>
      </c>
      <c r="C1033" s="5" t="str">
        <f t="shared" si="1194"/>
        <v>CH</v>
      </c>
      <c r="D1033" t="s">
        <v>1204</v>
      </c>
      <c r="E1033" t="s">
        <v>6</v>
      </c>
      <c r="F1033" s="1">
        <f>F1030-F1031</f>
        <v>1.7214880246598512</v>
      </c>
      <c r="G1033" s="1">
        <f t="shared" ref="G1033:K1033" si="1246">G1030-G1031</f>
        <v>1.9867202715541101</v>
      </c>
      <c r="H1033" s="1">
        <f t="shared" si="1246"/>
        <v>1.9476317981419493</v>
      </c>
      <c r="I1033" s="1">
        <f t="shared" si="1246"/>
        <v>1.5508091418727803</v>
      </c>
      <c r="J1033" s="1">
        <f t="shared" si="1246"/>
        <v>1.0657138045552945</v>
      </c>
      <c r="K1033" s="1">
        <f t="shared" si="1246"/>
        <v>1.088191176271025</v>
      </c>
      <c r="L1033" s="1">
        <f t="shared" ref="L1033:O1033" si="1247">L1030-L1031</f>
        <v>1.0862630421101576</v>
      </c>
      <c r="M1033" s="1">
        <f t="shared" si="1247"/>
        <v>3.0639095930075819</v>
      </c>
      <c r="N1033" s="1">
        <f t="shared" si="1247"/>
        <v>3.0638580915973388</v>
      </c>
      <c r="O1033" s="1">
        <f t="shared" si="1247"/>
        <v>3.0240203096567999</v>
      </c>
      <c r="P1033" s="1">
        <f>P1030-P1031</f>
        <v>3.0637577116754438</v>
      </c>
      <c r="Q1033" s="1">
        <f>Q1030-Q1031</f>
        <v>2.0403212377160624</v>
      </c>
      <c r="S1033" s="3"/>
    </row>
    <row r="1034" spans="2:19">
      <c r="B1034" s="5" t="str">
        <f t="shared" si="1193"/>
        <v>SPS1</v>
      </c>
      <c r="C1034" s="5" t="str">
        <f t="shared" si="1194"/>
        <v>CH</v>
      </c>
      <c r="D1034" t="s">
        <v>1205</v>
      </c>
      <c r="E1034" t="s">
        <v>6</v>
      </c>
      <c r="F1034" s="1">
        <f>F1033</f>
        <v>1.7214880246598512</v>
      </c>
      <c r="G1034" s="1">
        <f t="shared" ref="G1034:K1034" si="1248">G1033</f>
        <v>1.9867202715541101</v>
      </c>
      <c r="H1034" s="1">
        <f t="shared" si="1248"/>
        <v>1.9476317981419493</v>
      </c>
      <c r="I1034" s="1">
        <f t="shared" si="1248"/>
        <v>1.5508091418727803</v>
      </c>
      <c r="J1034" s="1">
        <f t="shared" si="1248"/>
        <v>1.0657138045552945</v>
      </c>
      <c r="K1034" s="1">
        <f t="shared" si="1248"/>
        <v>1.088191176271025</v>
      </c>
      <c r="L1034" s="1">
        <f t="shared" ref="L1034:O1034" si="1249">L1033</f>
        <v>1.0862630421101576</v>
      </c>
      <c r="M1034" s="1">
        <f t="shared" si="1249"/>
        <v>3.0639095930075819</v>
      </c>
      <c r="N1034" s="1">
        <f t="shared" si="1249"/>
        <v>3.0638580915973388</v>
      </c>
      <c r="O1034" s="1">
        <f t="shared" si="1249"/>
        <v>3.0240203096567999</v>
      </c>
      <c r="P1034" s="1">
        <f>P1033</f>
        <v>3.0637577116754438</v>
      </c>
      <c r="Q1034" s="1">
        <f>Q1033</f>
        <v>2.0403212377160624</v>
      </c>
      <c r="S1034" s="3"/>
    </row>
    <row r="1035" spans="2:19">
      <c r="B1035" s="5" t="str">
        <f t="shared" si="1193"/>
        <v>SPS1</v>
      </c>
      <c r="C1035" s="5" t="str">
        <f t="shared" si="1194"/>
        <v>CH</v>
      </c>
      <c r="D1035" t="s">
        <v>1206</v>
      </c>
      <c r="E1035" t="s">
        <v>6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5.7098715670994235E-4</v>
      </c>
      <c r="J1035" s="1">
        <f>[1]Residential!F$24</f>
        <v>0.12543547174055961</v>
      </c>
      <c r="K1035" s="1">
        <f>[1]Residential!G$24</f>
        <v>0.39034509629891179</v>
      </c>
      <c r="L1035" s="1">
        <f>[1]Residential!H$24</f>
        <v>0.95193557682671703</v>
      </c>
      <c r="M1035" s="1">
        <f>[1]Residential!I$24</f>
        <v>0.60262277841890222</v>
      </c>
      <c r="N1035" s="1">
        <f>[1]Residential!J$24</f>
        <v>0.12901754452552347</v>
      </c>
      <c r="O1035" s="1">
        <f>[1]Residential!K$24</f>
        <v>0.14515740810206282</v>
      </c>
      <c r="P1035" s="1">
        <f>[1]Residential!L$24</f>
        <v>0.12776056192460078</v>
      </c>
      <c r="Q1035" s="1">
        <f>[1]Residential!M$24</f>
        <v>7.130128196126341E-2</v>
      </c>
      <c r="S1035" s="3"/>
    </row>
    <row r="1036" spans="2:19">
      <c r="B1036" s="5" t="str">
        <f t="shared" si="1193"/>
        <v>SPS1</v>
      </c>
      <c r="C1036" s="5" t="str">
        <f t="shared" si="1194"/>
        <v>CH</v>
      </c>
      <c r="D1036" t="s">
        <v>1207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5.7098715670994235E-4</v>
      </c>
      <c r="J1036" s="1">
        <f t="shared" si="1250"/>
        <v>0.12543547174055961</v>
      </c>
      <c r="K1036" s="1">
        <f t="shared" si="1250"/>
        <v>0.39034509629891179</v>
      </c>
      <c r="L1036" s="1">
        <f t="shared" ref="L1036:O1036" si="1251">L1035-L1038-L1040</f>
        <v>0.95193557682671703</v>
      </c>
      <c r="M1036" s="1">
        <f t="shared" si="1251"/>
        <v>0.60262277841890222</v>
      </c>
      <c r="N1036" s="1">
        <f t="shared" si="1251"/>
        <v>0.12901754452552347</v>
      </c>
      <c r="O1036" s="1">
        <f t="shared" si="1251"/>
        <v>0.14515740810206282</v>
      </c>
      <c r="P1036" s="1">
        <f>P1035-P1038-P1040</f>
        <v>0.12776056192460078</v>
      </c>
      <c r="Q1036" s="1">
        <f>Q1035-Q1038-Q1040</f>
        <v>7.130128196126341E-2</v>
      </c>
      <c r="S1036" s="3"/>
    </row>
    <row r="1037" spans="2:19">
      <c r="B1037" s="5" t="str">
        <f t="shared" si="1193"/>
        <v>SPS1</v>
      </c>
      <c r="C1037" s="5" t="str">
        <f t="shared" si="1194"/>
        <v>CH</v>
      </c>
      <c r="D1037" t="s">
        <v>1208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>
      <c r="B1038" s="5" t="str">
        <f>B1035</f>
        <v>SPS1</v>
      </c>
      <c r="C1038" s="5" t="str">
        <f>C1035</f>
        <v>CH</v>
      </c>
      <c r="D1038" t="s">
        <v>1209</v>
      </c>
      <c r="E1038" t="s">
        <v>6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>
      <c r="B1039" s="5" t="str">
        <f t="shared" si="1193"/>
        <v>SPS1</v>
      </c>
      <c r="C1039" s="5" t="str">
        <f t="shared" si="1194"/>
        <v>CH</v>
      </c>
      <c r="D1039" t="s">
        <v>1210</v>
      </c>
      <c r="E1039" t="s">
        <v>6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>
      <c r="B1040" s="5" t="str">
        <f t="shared" si="1193"/>
        <v>SPS1</v>
      </c>
      <c r="C1040" s="5" t="str">
        <f t="shared" si="1194"/>
        <v>CH</v>
      </c>
      <c r="D1040" t="s">
        <v>1211</v>
      </c>
      <c r="E1040" t="s">
        <v>6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>
      <c r="B1041" s="5" t="str">
        <f t="shared" si="1193"/>
        <v>SPS1</v>
      </c>
      <c r="C1041" s="5" t="str">
        <f t="shared" si="1194"/>
        <v>CH</v>
      </c>
      <c r="D1041" t="s">
        <v>1212</v>
      </c>
      <c r="E1041" t="s">
        <v>6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>
      <c r="B1042" s="5" t="str">
        <f t="shared" si="1193"/>
        <v>SPS1</v>
      </c>
      <c r="C1042" s="5" t="str">
        <f t="shared" si="1194"/>
        <v>CH</v>
      </c>
      <c r="D1042" t="s">
        <v>1213</v>
      </c>
      <c r="E1042" t="s">
        <v>6</v>
      </c>
      <c r="F1042" s="1">
        <f>[1]Residential!B$21</f>
        <v>5.7926504772529288</v>
      </c>
      <c r="G1042" s="1">
        <f>[1]Residential!C$21</f>
        <v>9.6699003469899871</v>
      </c>
      <c r="H1042" s="1">
        <f>[1]Residential!D$21</f>
        <v>10.165522092880229</v>
      </c>
      <c r="I1042" s="1">
        <f>[1]Residential!E$21</f>
        <v>7.0312620150190606</v>
      </c>
      <c r="J1042" s="1">
        <f>[1]Residential!F$21</f>
        <v>7.1749494536853637</v>
      </c>
      <c r="K1042" s="1">
        <f>[1]Residential!G$21</f>
        <v>9.6169968675290303</v>
      </c>
      <c r="L1042" s="1">
        <f>[1]Residential!H$21</f>
        <v>7.5409390008904023</v>
      </c>
      <c r="M1042" s="1">
        <f>[1]Residential!I$21</f>
        <v>9.8601125346969916</v>
      </c>
      <c r="N1042" s="1">
        <f>[1]Residential!J$21</f>
        <v>9.6732818902642705</v>
      </c>
      <c r="O1042" s="1">
        <f>[1]Residential!K$21</f>
        <v>9.5529235499123271</v>
      </c>
      <c r="P1042" s="1">
        <f>[1]Residential!L$21</f>
        <v>9.7958286037621303</v>
      </c>
      <c r="Q1042" s="1">
        <f>[1]Residential!M$21</f>
        <v>8.4596615625947127</v>
      </c>
      <c r="S1042" s="3"/>
    </row>
    <row r="1043" spans="2:19">
      <c r="B1043" s="5" t="str">
        <f t="shared" si="1193"/>
        <v>SPS1</v>
      </c>
      <c r="C1043" s="5" t="str">
        <f t="shared" si="1194"/>
        <v>CH</v>
      </c>
      <c r="D1043" t="s">
        <v>1214</v>
      </c>
      <c r="E1043" t="s">
        <v>6</v>
      </c>
      <c r="F1043" s="1">
        <f>SUM(F1044:F1046)</f>
        <v>9.2093679445861415E-2</v>
      </c>
      <c r="G1043" s="1">
        <f t="shared" ref="G1043:K1043" si="1256">SUM(G1044:G1046)</f>
        <v>6.8335127148488231E-2</v>
      </c>
      <c r="H1043" s="1">
        <f t="shared" si="1256"/>
        <v>0.26756841226878308</v>
      </c>
      <c r="I1043" s="1">
        <f t="shared" si="1256"/>
        <v>0.25236188208049265</v>
      </c>
      <c r="J1043" s="1">
        <f t="shared" si="1256"/>
        <v>0.25167468797013232</v>
      </c>
      <c r="K1043" s="1">
        <f t="shared" si="1256"/>
        <v>0.53010924533472792</v>
      </c>
      <c r="L1043" s="1">
        <f t="shared" ref="L1043:O1043" si="1257">SUM(L1044:L1046)</f>
        <v>0.52651607152145352</v>
      </c>
      <c r="M1043" s="1">
        <f t="shared" si="1257"/>
        <v>0.52018928042262935</v>
      </c>
      <c r="N1043" s="1">
        <f t="shared" si="1257"/>
        <v>0.52104229186918505</v>
      </c>
      <c r="O1043" s="1">
        <f t="shared" si="1257"/>
        <v>0.52188483537938313</v>
      </c>
      <c r="P1043" s="1">
        <f>SUM(P1044:P1046)</f>
        <v>0.52139108738311646</v>
      </c>
      <c r="Q1043" s="1">
        <f>SUM(Q1044:Q1046)</f>
        <v>0.52607924153708596</v>
      </c>
      <c r="S1043" s="3"/>
    </row>
    <row r="1044" spans="2:19">
      <c r="B1044" s="5" t="str">
        <f t="shared" si="1193"/>
        <v>SPS1</v>
      </c>
      <c r="C1044" s="5" t="str">
        <f t="shared" si="1194"/>
        <v>CH</v>
      </c>
      <c r="D1044" t="s">
        <v>1215</v>
      </c>
      <c r="E1044" t="s">
        <v>6</v>
      </c>
      <c r="F1044" s="1">
        <f t="shared" ref="F1044:K1045" si="1258">SUM(F244,F246)</f>
        <v>9.2093679445861415E-2</v>
      </c>
      <c r="G1044" s="1">
        <f t="shared" si="1258"/>
        <v>6.8335127148488231E-2</v>
      </c>
      <c r="H1044" s="1">
        <f t="shared" si="1258"/>
        <v>0.26756841226878308</v>
      </c>
      <c r="I1044" s="1">
        <f t="shared" si="1258"/>
        <v>0.25082358614007988</v>
      </c>
      <c r="J1044" s="1">
        <f t="shared" si="1258"/>
        <v>0.24903881096979477</v>
      </c>
      <c r="K1044" s="1">
        <f t="shared" si="1258"/>
        <v>0.10640974527455488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5.533110768151394E-3</v>
      </c>
      <c r="O1044" s="1">
        <f t="shared" si="1259"/>
        <v>1.2836310153568281E-2</v>
      </c>
      <c r="P1044" s="1">
        <f>SUM(P244,P246)</f>
        <v>1.1026595243298323E-2</v>
      </c>
      <c r="Q1044" s="1">
        <f>SUM(Q244,Q246)</f>
        <v>0.10948951888887379</v>
      </c>
      <c r="S1044" s="3"/>
    </row>
    <row r="1045" spans="2:19">
      <c r="B1045" s="5" t="str">
        <f t="shared" si="1193"/>
        <v>SPS1</v>
      </c>
      <c r="C1045" s="5" t="str">
        <f t="shared" si="1194"/>
        <v>CH</v>
      </c>
      <c r="D1045" t="s">
        <v>1216</v>
      </c>
      <c r="E1045" t="s">
        <v>6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>
      <c r="B1046" s="5" t="str">
        <f t="shared" si="1193"/>
        <v>SPS1</v>
      </c>
      <c r="C1046" s="5" t="str">
        <f t="shared" si="1194"/>
        <v>CH</v>
      </c>
      <c r="D1046" t="s">
        <v>1217</v>
      </c>
      <c r="E1046" t="s">
        <v>6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1.5382959404127898E-3</v>
      </c>
      <c r="J1046" s="1">
        <f t="shared" si="1261"/>
        <v>2.6358770003375646E-3</v>
      </c>
      <c r="K1046" s="1">
        <f t="shared" si="1261"/>
        <v>0.42369950006017304</v>
      </c>
      <c r="L1046" s="1">
        <f t="shared" ref="L1046:O1046" si="1262">SUM(L285,L286)</f>
        <v>0.52651607152145352</v>
      </c>
      <c r="M1046" s="1">
        <f t="shared" si="1262"/>
        <v>0.52018928042262935</v>
      </c>
      <c r="N1046" s="1">
        <f t="shared" si="1262"/>
        <v>0.51550918110103361</v>
      </c>
      <c r="O1046" s="1">
        <f t="shared" si="1262"/>
        <v>0.5090485252258149</v>
      </c>
      <c r="P1046" s="1">
        <f>SUM(P285,P286)</f>
        <v>0.51036449213981816</v>
      </c>
      <c r="Q1046" s="1">
        <f>SUM(Q285,Q286)</f>
        <v>0.4165897226482122</v>
      </c>
      <c r="S1046" s="3"/>
    </row>
    <row r="1047" spans="2:19">
      <c r="B1047" s="5" t="str">
        <f t="shared" si="1193"/>
        <v>SPS1</v>
      </c>
      <c r="C1047" s="5" t="str">
        <f t="shared" si="1194"/>
        <v>CH</v>
      </c>
      <c r="D1047" t="s">
        <v>1218</v>
      </c>
      <c r="E1047" t="s">
        <v>6</v>
      </c>
      <c r="F1047" s="1">
        <f>F1042-F1043</f>
        <v>5.7005567978070673</v>
      </c>
      <c r="G1047" s="1">
        <f t="shared" ref="G1047:K1047" si="1263">G1042-G1043</f>
        <v>9.6015652198414987</v>
      </c>
      <c r="H1047" s="1">
        <f t="shared" si="1263"/>
        <v>9.8979536806114456</v>
      </c>
      <c r="I1047" s="1">
        <f t="shared" si="1263"/>
        <v>6.7789001329385679</v>
      </c>
      <c r="J1047" s="1">
        <f t="shared" si="1263"/>
        <v>6.9232747657152318</v>
      </c>
      <c r="K1047" s="1">
        <f t="shared" si="1263"/>
        <v>9.0868876221943022</v>
      </c>
      <c r="L1047" s="1">
        <f t="shared" ref="L1047:O1047" si="1264">L1042-L1043</f>
        <v>7.0144229293689486</v>
      </c>
      <c r="M1047" s="1">
        <f t="shared" si="1264"/>
        <v>9.3399232542743622</v>
      </c>
      <c r="N1047" s="1">
        <f t="shared" si="1264"/>
        <v>9.1522395983950862</v>
      </c>
      <c r="O1047" s="1">
        <f t="shared" si="1264"/>
        <v>9.0310387145329436</v>
      </c>
      <c r="P1047" s="1">
        <f>P1042-P1043</f>
        <v>9.2744375163790131</v>
      </c>
      <c r="Q1047" s="1">
        <f>Q1042-Q1043</f>
        <v>7.9335823210576271</v>
      </c>
      <c r="S1047" s="3"/>
    </row>
    <row r="1048" spans="2:19">
      <c r="B1048" s="5" t="str">
        <f t="shared" si="1193"/>
        <v>SPS1</v>
      </c>
      <c r="C1048" s="5" t="str">
        <f t="shared" si="1194"/>
        <v>CH</v>
      </c>
      <c r="D1048" t="s">
        <v>1219</v>
      </c>
      <c r="E1048" t="s">
        <v>6</v>
      </c>
      <c r="F1048" s="1">
        <f>[1]Residential!B$25</f>
        <v>15.194970985372786</v>
      </c>
      <c r="G1048" s="1">
        <f>[1]Residential!C$25</f>
        <v>18.072358358729488</v>
      </c>
      <c r="H1048" s="1">
        <f>[1]Residential!D$25</f>
        <v>20.54794307337545</v>
      </c>
      <c r="I1048" s="1">
        <f>[1]Residential!E$25</f>
        <v>28.687977739977207</v>
      </c>
      <c r="J1048" s="1">
        <f>[1]Residential!F$25</f>
        <v>46.22543500532268</v>
      </c>
      <c r="K1048" s="1">
        <f>[1]Residential!G$25</f>
        <v>50.151927327768945</v>
      </c>
      <c r="L1048" s="1">
        <f>[1]Residential!H$25</f>
        <v>60.496862394899999</v>
      </c>
      <c r="M1048" s="1">
        <f>[1]Residential!I$25</f>
        <v>70.545220050633276</v>
      </c>
      <c r="N1048" s="1">
        <f>[1]Residential!J$25</f>
        <v>71.976314537006985</v>
      </c>
      <c r="O1048" s="1">
        <f>[1]Residential!K$25</f>
        <v>72.239785770521735</v>
      </c>
      <c r="P1048" s="1">
        <f>[1]Residential!L$25</f>
        <v>72.346557586452519</v>
      </c>
      <c r="Q1048" s="1">
        <f>[1]Residential!M$25</f>
        <v>73.963087780348886</v>
      </c>
      <c r="S1048" s="3"/>
    </row>
    <row r="1049" spans="2:19">
      <c r="B1049" s="5" t="str">
        <f t="shared" si="1193"/>
        <v>SPS1</v>
      </c>
      <c r="C1049" s="5" t="str">
        <f t="shared" si="1194"/>
        <v>CH</v>
      </c>
      <c r="D1049" t="s">
        <v>1220</v>
      </c>
      <c r="E1049" t="s">
        <v>6</v>
      </c>
      <c r="F1049" s="1">
        <f>F1048-F1052</f>
        <v>13.103977041490326</v>
      </c>
      <c r="G1049" s="1">
        <f t="shared" ref="G1049:K1049" si="1265">G1048-G1052</f>
        <v>15.723333373393988</v>
      </c>
      <c r="H1049" s="1">
        <f t="shared" si="1265"/>
        <v>17.331261197263473</v>
      </c>
      <c r="I1049" s="1">
        <f t="shared" si="1265"/>
        <v>23.831957807738519</v>
      </c>
      <c r="J1049" s="1">
        <f t="shared" si="1265"/>
        <v>37.771372583581112</v>
      </c>
      <c r="K1049" s="1">
        <f t="shared" si="1265"/>
        <v>42.120002339461081</v>
      </c>
      <c r="L1049" s="1">
        <f t="shared" ref="L1049:O1049" si="1266">L1048-L1052</f>
        <v>50.016665510266598</v>
      </c>
      <c r="M1049" s="1">
        <f t="shared" si="1266"/>
        <v>58.561445798911549</v>
      </c>
      <c r="N1049" s="1">
        <f t="shared" si="1266"/>
        <v>59.90610162455696</v>
      </c>
      <c r="O1049" s="1">
        <f t="shared" si="1266"/>
        <v>60.51457071603221</v>
      </c>
      <c r="P1049" s="1">
        <f>P1048-P1052</f>
        <v>60.514569237746407</v>
      </c>
      <c r="Q1049" s="1">
        <f>Q1048-Q1052</f>
        <v>60.514591642971936</v>
      </c>
      <c r="S1049" s="3"/>
    </row>
    <row r="1050" spans="2:19">
      <c r="B1050" s="5" t="str">
        <f t="shared" si="1193"/>
        <v>SPS1</v>
      </c>
      <c r="C1050" s="5" t="str">
        <f t="shared" si="1194"/>
        <v>CH</v>
      </c>
      <c r="D1050" t="s">
        <v>1221</v>
      </c>
      <c r="E1050" t="s">
        <v>6</v>
      </c>
      <c r="F1050" s="1">
        <f>F1049-F1051</f>
        <v>13.103977041490326</v>
      </c>
      <c r="G1050" s="1">
        <f t="shared" ref="G1050:K1050" si="1267">G1049-G1051</f>
        <v>15.723333373393988</v>
      </c>
      <c r="H1050" s="1">
        <f t="shared" si="1267"/>
        <v>17.329129386743531</v>
      </c>
      <c r="I1050" s="1">
        <f t="shared" si="1267"/>
        <v>23.829548469541894</v>
      </c>
      <c r="J1050" s="1">
        <f t="shared" si="1267"/>
        <v>33.405501576604564</v>
      </c>
      <c r="K1050" s="1">
        <f t="shared" si="1267"/>
        <v>34.87752392903792</v>
      </c>
      <c r="L1050" s="1">
        <f t="shared" ref="L1050:O1050" si="1268">L1049-L1051</f>
        <v>42.636648177154797</v>
      </c>
      <c r="M1050" s="1">
        <f t="shared" si="1268"/>
        <v>53.424469231296612</v>
      </c>
      <c r="N1050" s="1">
        <f t="shared" si="1268"/>
        <v>57.356021811016348</v>
      </c>
      <c r="O1050" s="1">
        <f t="shared" si="1268"/>
        <v>58.232432088451944</v>
      </c>
      <c r="P1050" s="1">
        <f>P1049-P1051</f>
        <v>58.232450105123256</v>
      </c>
      <c r="Q1050" s="1">
        <f>Q1049-Q1051</f>
        <v>58.232462396584211</v>
      </c>
      <c r="S1050" s="3"/>
    </row>
    <row r="1051" spans="2:19">
      <c r="B1051" s="5" t="str">
        <f t="shared" si="1193"/>
        <v>SPS1</v>
      </c>
      <c r="C1051" s="5" t="str">
        <f t="shared" si="1194"/>
        <v>CH</v>
      </c>
      <c r="D1051" t="s">
        <v>1222</v>
      </c>
      <c r="E1051" t="s">
        <v>6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2.1318105199402888E-3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2.4093381966230239E-3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4.3658710069765458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7.2424784104231597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7.3800173331118053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5.136976567614937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2.550079813540612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2.2821386275802658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2.2821191326231531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2.2821292463877292</v>
      </c>
      <c r="S1051" s="3"/>
    </row>
    <row r="1052" spans="2:19">
      <c r="B1052" s="5" t="str">
        <f t="shared" si="1193"/>
        <v>SPS1</v>
      </c>
      <c r="C1052" s="5" t="str">
        <f t="shared" si="1194"/>
        <v>CH</v>
      </c>
      <c r="D1052" t="s">
        <v>1223</v>
      </c>
      <c r="E1052" t="s">
        <v>6</v>
      </c>
      <c r="F1052" s="1">
        <f>SUM(F1053:F1054)</f>
        <v>2.0909939438824594</v>
      </c>
      <c r="G1052" s="1">
        <f t="shared" ref="G1052:K1052" si="1269">SUM(G1053:G1054)</f>
        <v>2.3490249853354994</v>
      </c>
      <c r="H1052" s="1">
        <f t="shared" si="1269"/>
        <v>3.2166818761119758</v>
      </c>
      <c r="I1052" s="1">
        <f t="shared" si="1269"/>
        <v>4.856019932238687</v>
      </c>
      <c r="J1052" s="1">
        <f t="shared" si="1269"/>
        <v>8.4540624217415647</v>
      </c>
      <c r="K1052" s="1">
        <f t="shared" si="1269"/>
        <v>8.0319249883078605</v>
      </c>
      <c r="L1052" s="1">
        <f t="shared" ref="L1052:O1052" si="1270">SUM(L1053:L1054)</f>
        <v>10.480196884633399</v>
      </c>
      <c r="M1052" s="1">
        <f t="shared" si="1270"/>
        <v>11.98377425172173</v>
      </c>
      <c r="N1052" s="1">
        <f t="shared" si="1270"/>
        <v>12.070212912450023</v>
      </c>
      <c r="O1052" s="1">
        <f t="shared" si="1270"/>
        <v>11.725215054489526</v>
      </c>
      <c r="P1052" s="1">
        <f>SUM(P1053:P1054)</f>
        <v>11.83198834870611</v>
      </c>
      <c r="Q1052" s="1">
        <f>SUM(Q1053:Q1054)</f>
        <v>13.448496137376949</v>
      </c>
      <c r="S1052" s="3"/>
    </row>
    <row r="1053" spans="2:19">
      <c r="B1053" s="5" t="str">
        <f t="shared" si="1193"/>
        <v>SPS1</v>
      </c>
      <c r="C1053" s="5" t="str">
        <f t="shared" si="1194"/>
        <v>CH</v>
      </c>
      <c r="D1053" t="s">
        <v>1224</v>
      </c>
      <c r="E1053" t="s">
        <v>6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2.0909939438824594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2.3490249853354994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3.2163291708777804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4.855590333291735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7.5800472038844982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6.4064859184647514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8.6331513580595001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11.145034263131691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11.65384867732757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11.352598774285525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11.459375379034103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13.075881809179375</v>
      </c>
      <c r="S1053" s="3"/>
    </row>
    <row r="1054" spans="2:19">
      <c r="B1054" s="5" t="str">
        <f t="shared" si="1193"/>
        <v>SPS1</v>
      </c>
      <c r="C1054" s="5" t="str">
        <f t="shared" si="1194"/>
        <v>CH</v>
      </c>
      <c r="D1054" t="s">
        <v>1225</v>
      </c>
      <c r="E1054" t="s">
        <v>6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3.5270523419561335E-4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4.2959894695190871E-4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0.87401521785706682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1.6254390698431092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1.8470455265738992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0.83873998859003818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0.41636423512245319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0.37261628020400051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0.37261296967200724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0.37261432819757512</v>
      </c>
      <c r="S1054" s="3"/>
    </row>
    <row r="1055" spans="2:19">
      <c r="B1055" s="5" t="str">
        <f t="shared" si="1193"/>
        <v>SPS1</v>
      </c>
      <c r="C1055" s="5" t="str">
        <f t="shared" si="1194"/>
        <v>CH</v>
      </c>
      <c r="D1055" s="2" t="s">
        <v>95</v>
      </c>
      <c r="E1055" t="s">
        <v>6</v>
      </c>
      <c r="F1055" s="3">
        <f>[1]Residential!B$245</f>
        <v>156.21329863660341</v>
      </c>
      <c r="G1055" s="3">
        <f>[1]Residential!C$245</f>
        <v>162.24277324077471</v>
      </c>
      <c r="H1055" s="3">
        <f>[1]Residential!D$245</f>
        <v>164.13421966137923</v>
      </c>
      <c r="I1055" s="3">
        <f>[1]Residential!E$245</f>
        <v>163.71660604383979</v>
      </c>
      <c r="J1055" s="3">
        <f>[1]Residential!F$245</f>
        <v>163.98450760116415</v>
      </c>
      <c r="K1055" s="3">
        <f>[1]Residential!G$245</f>
        <v>163.82977265992361</v>
      </c>
      <c r="L1055" s="3">
        <f>[1]Residential!H$245</f>
        <v>161.92912800924915</v>
      </c>
      <c r="M1055" s="3">
        <f>[1]Residential!I$245</f>
        <v>161.87149042004208</v>
      </c>
      <c r="N1055" s="3">
        <f>[1]Residential!J$245</f>
        <v>158.11825809701642</v>
      </c>
      <c r="O1055" s="3">
        <f>[1]Residential!K$245</f>
        <v>154.34290622394047</v>
      </c>
      <c r="P1055" s="3">
        <f>[1]Residential!L$245</f>
        <v>154.53835206275886</v>
      </c>
      <c r="Q1055" s="3">
        <f>[1]Residential!M$245</f>
        <v>141.62573820345864</v>
      </c>
      <c r="S1055" s="3"/>
    </row>
    <row r="1056" spans="2:19">
      <c r="B1056" s="5" t="str">
        <f>B1055</f>
        <v>SPS1</v>
      </c>
      <c r="C1056" s="5" t="str">
        <f>C1055</f>
        <v>CH</v>
      </c>
      <c r="D1056" t="s">
        <v>1226</v>
      </c>
      <c r="E1056" t="s">
        <v>6</v>
      </c>
      <c r="F1056" s="1">
        <f>[1]Residential!B$116</f>
        <v>129.23500303394698</v>
      </c>
      <c r="G1056" s="1">
        <f>[1]Residential!C$116</f>
        <v>136.31279257435452</v>
      </c>
      <c r="H1056" s="1">
        <f>[1]Residential!D$116</f>
        <v>138.17653043181306</v>
      </c>
      <c r="I1056" s="1">
        <f>[1]Residential!E$116</f>
        <v>138.06737282346714</v>
      </c>
      <c r="J1056" s="1">
        <f>[1]Residential!F$116</f>
        <v>138.22048902055388</v>
      </c>
      <c r="K1056" s="1">
        <f>[1]Residential!G$116</f>
        <v>138.22338964972442</v>
      </c>
      <c r="L1056" s="1">
        <f>[1]Residential!H$116</f>
        <v>136.55173230282657</v>
      </c>
      <c r="M1056" s="1">
        <f>[1]Residential!I$116</f>
        <v>136.25564723892182</v>
      </c>
      <c r="N1056" s="1">
        <f>[1]Residential!J$116</f>
        <v>132.10804806213486</v>
      </c>
      <c r="O1056" s="1">
        <f>[1]Residential!K$116</f>
        <v>128.79754738847754</v>
      </c>
      <c r="P1056" s="1">
        <f>[1]Residential!L$116</f>
        <v>128.87223734178932</v>
      </c>
      <c r="Q1056" s="1">
        <f>[1]Residential!M$116</f>
        <v>116.79583575200871</v>
      </c>
      <c r="S1056" s="3"/>
    </row>
    <row r="1057" spans="2:19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1227</v>
      </c>
      <c r="E1057" t="s">
        <v>6</v>
      </c>
      <c r="F1057" s="1">
        <f>SUM(F1058:F1059)</f>
        <v>27.968332586795913</v>
      </c>
      <c r="G1057" s="1">
        <f t="shared" ref="G1057:K1057" si="1273">SUM(G1058:G1059)</f>
        <v>30.432193995658974</v>
      </c>
      <c r="H1057" s="1">
        <f t="shared" si="1273"/>
        <v>32.890144470266662</v>
      </c>
      <c r="I1057" s="1">
        <f t="shared" si="1273"/>
        <v>38.605483277202453</v>
      </c>
      <c r="J1057" s="1">
        <f t="shared" si="1273"/>
        <v>49.193654733151604</v>
      </c>
      <c r="K1057" s="1">
        <f t="shared" si="1273"/>
        <v>49.573684312180376</v>
      </c>
      <c r="L1057" s="1">
        <f t="shared" ref="L1057:O1057" si="1274">SUM(L1058:L1059)</f>
        <v>59.038332017485864</v>
      </c>
      <c r="M1057" s="1">
        <f t="shared" si="1274"/>
        <v>73.202897213697725</v>
      </c>
      <c r="N1057" s="1">
        <f t="shared" si="1274"/>
        <v>80.21781261934116</v>
      </c>
      <c r="O1057" s="1">
        <f t="shared" si="1274"/>
        <v>81.914950292926378</v>
      </c>
      <c r="P1057" s="1">
        <f>SUM(P1058:P1059)</f>
        <v>81.770909486192323</v>
      </c>
      <c r="Q1057" s="1">
        <f>SUM(Q1058:Q1059)</f>
        <v>79.386964886993269</v>
      </c>
      <c r="S1057" s="3"/>
    </row>
    <row r="1058" spans="2:19">
      <c r="B1058" s="5" t="str">
        <f t="shared" si="1271"/>
        <v>SPS1</v>
      </c>
      <c r="C1058" s="5" t="str">
        <f t="shared" si="1272"/>
        <v>CH</v>
      </c>
      <c r="D1058" t="s">
        <v>1228</v>
      </c>
      <c r="E1058" t="s">
        <v>6</v>
      </c>
      <c r="F1058" s="1">
        <f>[1]Residential!B$102</f>
        <v>8.9080024032669307</v>
      </c>
      <c r="G1058" s="1">
        <f>[1]Residential!C$102</f>
        <v>7.7310500557572164</v>
      </c>
      <c r="H1058" s="1">
        <f>[1]Residential!D$102</f>
        <v>8.1342453463473348</v>
      </c>
      <c r="I1058" s="1">
        <f>[1]Residential!E$102</f>
        <v>5.1153070497381758</v>
      </c>
      <c r="J1058" s="1">
        <f>[1]Residential!F$102</f>
        <v>2.856991255925923</v>
      </c>
      <c r="K1058" s="1">
        <f>[1]Residential!G$102</f>
        <v>1.7785589279432399</v>
      </c>
      <c r="L1058" s="1">
        <f>[1]Residential!H$102</f>
        <v>1.1743094913472036</v>
      </c>
      <c r="M1058" s="1">
        <f>[1]Residential!I$102</f>
        <v>1.3561972129885065</v>
      </c>
      <c r="N1058" s="1">
        <f>[1]Residential!J$102</f>
        <v>3.083852252801949</v>
      </c>
      <c r="O1058" s="1">
        <f>[1]Residential!K$102</f>
        <v>3.6023692084565169</v>
      </c>
      <c r="P1058" s="1">
        <f>[1]Residential!L$102</f>
        <v>3.458304172405879</v>
      </c>
      <c r="Q1058" s="1">
        <f>[1]Residential!M$102</f>
        <v>1.0743430433110397</v>
      </c>
      <c r="S1058" s="3"/>
    </row>
    <row r="1059" spans="2:19">
      <c r="B1059" s="5" t="str">
        <f t="shared" si="1271"/>
        <v>SPS1</v>
      </c>
      <c r="C1059" s="5" t="str">
        <f t="shared" si="1272"/>
        <v>CH</v>
      </c>
      <c r="D1059" t="s">
        <v>1229</v>
      </c>
      <c r="E1059" t="s">
        <v>6</v>
      </c>
      <c r="F1059" s="1">
        <f>[1]Residential!B$104</f>
        <v>19.060330183528983</v>
      </c>
      <c r="G1059" s="1">
        <f>[1]Residential!C$104</f>
        <v>22.701143939901758</v>
      </c>
      <c r="H1059" s="1">
        <f>[1]Residential!D$104</f>
        <v>24.755899123919324</v>
      </c>
      <c r="I1059" s="1">
        <f>[1]Residential!E$104</f>
        <v>33.490176227464275</v>
      </c>
      <c r="J1059" s="1">
        <f>[1]Residential!F$104</f>
        <v>46.336663477225684</v>
      </c>
      <c r="K1059" s="1">
        <f>[1]Residential!G$104</f>
        <v>47.795125384237139</v>
      </c>
      <c r="L1059" s="1">
        <f>[1]Residential!H$104</f>
        <v>57.864022526138662</v>
      </c>
      <c r="M1059" s="1">
        <f>[1]Residential!I$104</f>
        <v>71.84670000070922</v>
      </c>
      <c r="N1059" s="1">
        <f>[1]Residential!J$104</f>
        <v>77.133960366539213</v>
      </c>
      <c r="O1059" s="1">
        <f>[1]Residential!K$104</f>
        <v>78.312581084469855</v>
      </c>
      <c r="P1059" s="1">
        <f>[1]Residential!L$104</f>
        <v>78.312605313786449</v>
      </c>
      <c r="Q1059" s="1">
        <f>[1]Residential!M$104</f>
        <v>78.312621843682223</v>
      </c>
      <c r="S1059" s="3"/>
    </row>
    <row r="1060" spans="2:19">
      <c r="B1060" s="5" t="str">
        <f t="shared" si="1271"/>
        <v>SPS1</v>
      </c>
      <c r="C1060" s="5" t="str">
        <f t="shared" si="1272"/>
        <v>CH</v>
      </c>
      <c r="D1060" t="s">
        <v>1230</v>
      </c>
      <c r="E1060" t="s">
        <v>6</v>
      </c>
      <c r="F1060" s="1">
        <f>F1061</f>
        <v>45.124392244789234</v>
      </c>
      <c r="G1060" s="1">
        <f t="shared" ref="G1060:O1060" si="1275">G1061</f>
        <v>38.453832776923875</v>
      </c>
      <c r="H1060" s="1">
        <f t="shared" si="1275"/>
        <v>40.125825651182346</v>
      </c>
      <c r="I1060" s="1">
        <f t="shared" si="1275"/>
        <v>35.993457595767822</v>
      </c>
      <c r="J1060" s="1">
        <f t="shared" si="1275"/>
        <v>17.82978553526614</v>
      </c>
      <c r="K1060" s="1">
        <f t="shared" si="1275"/>
        <v>8.2303352309005415</v>
      </c>
      <c r="L1060" s="1">
        <f t="shared" si="1275"/>
        <v>5.2251586408483357</v>
      </c>
      <c r="M1060" s="1">
        <f t="shared" si="1275"/>
        <v>5.2251573315568871</v>
      </c>
      <c r="N1060" s="1">
        <f t="shared" si="1275"/>
        <v>4.7846045746297001</v>
      </c>
      <c r="O1060" s="1">
        <f t="shared" si="1275"/>
        <v>2.6117536392214178</v>
      </c>
      <c r="P1060" s="1">
        <f>P1061</f>
        <v>2.6117449081942392</v>
      </c>
      <c r="Q1060" s="1">
        <f>Q1061</f>
        <v>0.57919231955998984</v>
      </c>
      <c r="S1060" s="3"/>
    </row>
    <row r="1061" spans="2:19">
      <c r="B1061" s="5" t="str">
        <f t="shared" si="1271"/>
        <v>SPS1</v>
      </c>
      <c r="C1061" s="5" t="str">
        <f t="shared" si="1272"/>
        <v>CH</v>
      </c>
      <c r="D1061" t="s">
        <v>1231</v>
      </c>
      <c r="E1061" t="s">
        <v>6</v>
      </c>
      <c r="F1061" s="1">
        <f>[1]Residential!B$105</f>
        <v>45.124392244789234</v>
      </c>
      <c r="G1061" s="1">
        <f>[1]Residential!C$105</f>
        <v>38.453832776923875</v>
      </c>
      <c r="H1061" s="1">
        <f>[1]Residential!D$105</f>
        <v>40.125825651182346</v>
      </c>
      <c r="I1061" s="1">
        <f>[1]Residential!E$105</f>
        <v>35.993457595767822</v>
      </c>
      <c r="J1061" s="1">
        <f>[1]Residential!F$105</f>
        <v>17.82978553526614</v>
      </c>
      <c r="K1061" s="1">
        <f>[1]Residential!G$105</f>
        <v>8.2303352309005415</v>
      </c>
      <c r="L1061" s="1">
        <f>[1]Residential!H$105</f>
        <v>5.2251586408483357</v>
      </c>
      <c r="M1061" s="1">
        <f>[1]Residential!I$105</f>
        <v>5.2251573315568871</v>
      </c>
      <c r="N1061" s="1">
        <f>[1]Residential!J$105</f>
        <v>4.7846045746297001</v>
      </c>
      <c r="O1061" s="1">
        <f>[1]Residential!K$105</f>
        <v>2.6117536392214178</v>
      </c>
      <c r="P1061" s="1">
        <f>[1]Residential!L$105</f>
        <v>2.6117449081942392</v>
      </c>
      <c r="Q1061" s="1">
        <f>[1]Residential!M$105</f>
        <v>0.57919231955998984</v>
      </c>
      <c r="S1061" s="3"/>
    </row>
    <row r="1062" spans="2:19">
      <c r="B1062" s="5" t="str">
        <f t="shared" si="1271"/>
        <v>SPS1</v>
      </c>
      <c r="C1062" s="5" t="str">
        <f t="shared" si="1272"/>
        <v>CH</v>
      </c>
      <c r="D1062" t="s">
        <v>1232</v>
      </c>
      <c r="E1062" t="s">
        <v>6</v>
      </c>
      <c r="F1062" s="1">
        <f>SUM(F1063:F1064)</f>
        <v>36.569918115339881</v>
      </c>
      <c r="G1062" s="1">
        <f t="shared" ref="G1062:K1062" si="1276">SUM(G1063:G1064)</f>
        <v>39.359049892724826</v>
      </c>
      <c r="H1062" s="1">
        <f t="shared" si="1276"/>
        <v>37.715087503356287</v>
      </c>
      <c r="I1062" s="1">
        <f t="shared" si="1276"/>
        <v>37.715449771386268</v>
      </c>
      <c r="J1062" s="1">
        <f t="shared" si="1276"/>
        <v>43.840332062581524</v>
      </c>
      <c r="K1062" s="1">
        <f t="shared" si="1276"/>
        <v>45.067229461092552</v>
      </c>
      <c r="L1062" s="1">
        <f t="shared" ref="L1062:O1062" si="1277">SUM(L1063:L1064)</f>
        <v>39.167042496524317</v>
      </c>
      <c r="M1062" s="1">
        <f t="shared" si="1277"/>
        <v>21.593849586122126</v>
      </c>
      <c r="N1062" s="1">
        <f t="shared" si="1277"/>
        <v>11.400107672332602</v>
      </c>
      <c r="O1062" s="1">
        <f t="shared" si="1277"/>
        <v>8.9150101940860029</v>
      </c>
      <c r="P1062" s="1">
        <f>SUM(P1063:P1064)</f>
        <v>8.9149684718393765</v>
      </c>
      <c r="Q1062" s="1">
        <f>SUM(Q1063:Q1064)</f>
        <v>7.7046780760811782</v>
      </c>
      <c r="S1062" s="3"/>
    </row>
    <row r="1063" spans="2:19">
      <c r="B1063" s="5" t="str">
        <f t="shared" si="1271"/>
        <v>SPS1</v>
      </c>
      <c r="C1063" s="5" t="str">
        <f t="shared" si="1272"/>
        <v>CH</v>
      </c>
      <c r="D1063" t="s">
        <v>1233</v>
      </c>
      <c r="E1063" t="s">
        <v>6</v>
      </c>
      <c r="F1063" s="1">
        <f>[1]Residential!B$106</f>
        <v>36.569918115339881</v>
      </c>
      <c r="G1063" s="1">
        <f>[1]Residential!C$106</f>
        <v>39.359049892724826</v>
      </c>
      <c r="H1063" s="1">
        <f>[1]Residential!D$106</f>
        <v>37.710823882316404</v>
      </c>
      <c r="I1063" s="1">
        <f>[1]Residential!E$106</f>
        <v>37.710809564489068</v>
      </c>
      <c r="J1063" s="1">
        <f>[1]Residential!F$106</f>
        <v>35.678051484321024</v>
      </c>
      <c r="K1063" s="1">
        <f>[1]Residential!G$106</f>
        <v>31.888293337207788</v>
      </c>
      <c r="L1063" s="1">
        <f>[1]Residential!H$106</f>
        <v>26.021386621918918</v>
      </c>
      <c r="M1063" s="1">
        <f>[1]Residential!I$106</f>
        <v>12.623308415809477</v>
      </c>
      <c r="N1063" s="1">
        <f>[1]Residential!J$106</f>
        <v>6.9469832218213821</v>
      </c>
      <c r="O1063" s="1">
        <f>[1]Residential!K$106</f>
        <v>4.9297830384607604</v>
      </c>
      <c r="P1063" s="1">
        <f>[1]Residential!L$106</f>
        <v>4.9297753596467064</v>
      </c>
      <c r="Q1063" s="1">
        <f>[1]Residential!M$106</f>
        <v>3.7194673025384257</v>
      </c>
      <c r="S1063" s="3"/>
    </row>
    <row r="1064" spans="2:19">
      <c r="B1064" s="5" t="str">
        <f t="shared" si="1271"/>
        <v>SPS1</v>
      </c>
      <c r="C1064" s="5" t="str">
        <f t="shared" si="1272"/>
        <v>CH</v>
      </c>
      <c r="D1064" t="s">
        <v>1234</v>
      </c>
      <c r="E1064" t="s">
        <v>6</v>
      </c>
      <c r="F1064" s="1">
        <f>[1]Residential!B$107</f>
        <v>0</v>
      </c>
      <c r="G1064" s="1">
        <f>[1]Residential!C$107</f>
        <v>0</v>
      </c>
      <c r="H1064" s="1">
        <f>[1]Residential!D$107</f>
        <v>4.2636210398805767E-3</v>
      </c>
      <c r="I1064" s="1">
        <f>[1]Residential!E$107</f>
        <v>4.6402068971998969E-3</v>
      </c>
      <c r="J1064" s="1">
        <f>[1]Residential!F$107</f>
        <v>8.1622805782604999</v>
      </c>
      <c r="K1064" s="1">
        <f>[1]Residential!G$107</f>
        <v>13.178936123884764</v>
      </c>
      <c r="L1064" s="1">
        <f>[1]Residential!H$107</f>
        <v>13.145655874605398</v>
      </c>
      <c r="M1064" s="1">
        <f>[1]Residential!I$107</f>
        <v>8.9705411703126501</v>
      </c>
      <c r="N1064" s="1">
        <f>[1]Residential!J$107</f>
        <v>4.4531244505112193</v>
      </c>
      <c r="O1064" s="1">
        <f>[1]Residential!K$107</f>
        <v>3.9852271556252421</v>
      </c>
      <c r="P1064" s="1">
        <f>[1]Residential!L$107</f>
        <v>3.9851931121926691</v>
      </c>
      <c r="Q1064" s="1">
        <f>[1]Residential!M$107</f>
        <v>3.9852107735427529</v>
      </c>
      <c r="S1064" s="3"/>
    </row>
    <row r="1065" spans="2:19">
      <c r="B1065" s="5" t="str">
        <f t="shared" si="1271"/>
        <v>SPS1</v>
      </c>
      <c r="C1065" s="5" t="str">
        <f t="shared" si="1272"/>
        <v>CH</v>
      </c>
      <c r="D1065" t="s">
        <v>1235</v>
      </c>
      <c r="E1065" t="s">
        <v>6</v>
      </c>
      <c r="F1065" s="1">
        <f>F1066</f>
        <v>7.2000394506251966E-2</v>
      </c>
      <c r="G1065" s="1">
        <f t="shared" ref="G1065:O1065" si="1278">G1066</f>
        <v>7.200013269624303E-2</v>
      </c>
      <c r="H1065" s="1">
        <f t="shared" si="1278"/>
        <v>4.611663142598743E-4</v>
      </c>
      <c r="I1065" s="1">
        <f t="shared" si="1278"/>
        <v>2.8207303088470856E-4</v>
      </c>
      <c r="J1065" s="1">
        <f t="shared" si="1278"/>
        <v>1.0977122277232545E-4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>
      <c r="B1066" s="5" t="str">
        <f t="shared" si="1271"/>
        <v>SPS1</v>
      </c>
      <c r="C1066" s="5" t="str">
        <f t="shared" si="1272"/>
        <v>CH</v>
      </c>
      <c r="D1066" t="s">
        <v>1236</v>
      </c>
      <c r="E1066" t="s">
        <v>6</v>
      </c>
      <c r="F1066" s="1">
        <f>[1]Residential!B$108</f>
        <v>7.2000394506251966E-2</v>
      </c>
      <c r="G1066" s="1">
        <f>[1]Residential!C$108</f>
        <v>7.200013269624303E-2</v>
      </c>
      <c r="H1066" s="1">
        <f>[1]Residential!D$108</f>
        <v>4.611663142598743E-4</v>
      </c>
      <c r="I1066" s="1">
        <f>[1]Residential!E$108</f>
        <v>2.8207303088470856E-4</v>
      </c>
      <c r="J1066" s="1">
        <f>[1]Residential!F$108</f>
        <v>1.0977122277232545E-4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>
      <c r="B1067" s="5" t="str">
        <f t="shared" si="1271"/>
        <v>SPS1</v>
      </c>
      <c r="C1067" s="5" t="str">
        <f t="shared" si="1272"/>
        <v>CH</v>
      </c>
      <c r="D1067" t="s">
        <v>1237</v>
      </c>
      <c r="E1067" t="s">
        <v>6</v>
      </c>
      <c r="F1067" s="1">
        <f>SUM([1]Residential!B$109:B$110)</f>
        <v>4.0413803158859993</v>
      </c>
      <c r="G1067" s="1">
        <f>SUM([1]Residential!C$109:C$110)</f>
        <v>7.6965918874191717</v>
      </c>
      <c r="H1067" s="1">
        <f>SUM([1]Residential!D$109:D$110)</f>
        <v>8.2301208436776214</v>
      </c>
      <c r="I1067" s="1">
        <f>SUM([1]Residential!E$109:E$110)</f>
        <v>5.6992381207360836</v>
      </c>
      <c r="J1067" s="1">
        <f>SUM([1]Residential!F$109:F$110)</f>
        <v>5.8224283552041216</v>
      </c>
      <c r="K1067" s="1">
        <f>SUM([1]Residential!G$109:G$110)</f>
        <v>7.8130499514433653</v>
      </c>
      <c r="L1067" s="1">
        <f>SUM([1]Residential!H$109:H$110)</f>
        <v>6.1264169255595267</v>
      </c>
      <c r="M1067" s="1">
        <f>SUM([1]Residential!I$109:I$110)</f>
        <v>8.0106059265205154</v>
      </c>
      <c r="N1067" s="1">
        <f>SUM([1]Residential!J$109:J$110)</f>
        <v>7.8587772158404272</v>
      </c>
      <c r="O1067" s="1">
        <f>SUM([1]Residential!K$109:K$110)</f>
        <v>7.760998038773784</v>
      </c>
      <c r="P1067" s="1">
        <f>SUM([1]Residential!L$109:L$110)</f>
        <v>7.9583406981989917</v>
      </c>
      <c r="Q1067" s="1">
        <f>SUM([1]Residential!M$109:M$110)</f>
        <v>6.8728095512004215</v>
      </c>
      <c r="S1067" s="3"/>
    </row>
    <row r="1068" spans="2:19">
      <c r="B1068" s="5" t="str">
        <f t="shared" si="1271"/>
        <v>SPS1</v>
      </c>
      <c r="C1068" s="5" t="str">
        <f t="shared" si="1272"/>
        <v>CH</v>
      </c>
      <c r="D1068" t="s">
        <v>1238</v>
      </c>
      <c r="E1068" t="s">
        <v>6</v>
      </c>
      <c r="F1068" s="1">
        <f>[1]Residential!B$109</f>
        <v>7.3625106800402906E-2</v>
      </c>
      <c r="G1068" s="1">
        <f>[1]Residential!C$109</f>
        <v>3.5843312929493857E-3</v>
      </c>
      <c r="H1068" s="1">
        <f>[1]Residential!D$109</f>
        <v>0.24130377615668677</v>
      </c>
      <c r="I1068" s="1">
        <f>[1]Residential!E$109</f>
        <v>0.24352452657887272</v>
      </c>
      <c r="J1068" s="1">
        <f>[1]Residential!F$109</f>
        <v>0.24353365819156009</v>
      </c>
      <c r="K1068" s="1">
        <f>[1]Residential!G$109</f>
        <v>0.51039970528153078</v>
      </c>
      <c r="L1068" s="1">
        <f>[1]Residential!H$109</f>
        <v>0.51039835334092798</v>
      </c>
      <c r="M1068" s="1">
        <f>[1]Residential!I$109</f>
        <v>0.51040028399211723</v>
      </c>
      <c r="N1068" s="1">
        <f>[1]Residential!J$109</f>
        <v>0.51049178272718654</v>
      </c>
      <c r="O1068" s="1">
        <f>[1]Residential!K$109</f>
        <v>0.51049600395475692</v>
      </c>
      <c r="P1068" s="1">
        <f>[1]Residential!L$109</f>
        <v>0.51049282674892915</v>
      </c>
      <c r="Q1068" s="1">
        <f>[1]Residential!M$109</f>
        <v>0.51050486328237465</v>
      </c>
      <c r="S1068" s="3"/>
    </row>
    <row r="1069" spans="2:19">
      <c r="B1069" s="5" t="str">
        <f t="shared" si="1271"/>
        <v>SPS1</v>
      </c>
      <c r="C1069" s="5" t="str">
        <f t="shared" si="1272"/>
        <v>CH</v>
      </c>
      <c r="D1069" t="s">
        <v>1239</v>
      </c>
      <c r="E1069" t="s">
        <v>6</v>
      </c>
      <c r="F1069" s="1">
        <f>IFERROR(F$1068/F$1043,0)*F1044</f>
        <v>7.3625106800402906E-2</v>
      </c>
      <c r="G1069" s="1">
        <f t="shared" ref="G1069:K1069" si="1279">IFERROR(G$1068/G$1043,0)*G1044</f>
        <v>3.5843312929493857E-3</v>
      </c>
      <c r="H1069" s="1">
        <f t="shared" si="1279"/>
        <v>0.24130377615668677</v>
      </c>
      <c r="I1069" s="1">
        <f t="shared" si="1279"/>
        <v>0.2420400995824544</v>
      </c>
      <c r="J1069" s="1">
        <f t="shared" si="1279"/>
        <v>0.24098304504244841</v>
      </c>
      <c r="K1069" s="1">
        <f t="shared" si="1279"/>
        <v>0.10245341522561364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5.421071617675432E-3</v>
      </c>
      <c r="O1069" s="1">
        <f t="shared" si="1280"/>
        <v>1.2556189784968313E-2</v>
      </c>
      <c r="P1069" s="1">
        <f t="shared" ref="P1069:Q1071" si="1281">IFERROR(P$1068/P$1043,0)*P1044</f>
        <v>1.079611430149263E-2</v>
      </c>
      <c r="Q1069" s="1">
        <f t="shared" si="1281"/>
        <v>0.10624812282633504</v>
      </c>
      <c r="S1069" s="3"/>
    </row>
    <row r="1070" spans="2:19">
      <c r="B1070" s="5" t="str">
        <f t="shared" si="1271"/>
        <v>SPS1</v>
      </c>
      <c r="C1070" s="5" t="str">
        <f t="shared" si="1272"/>
        <v>CH</v>
      </c>
      <c r="D1070" t="s">
        <v>1240</v>
      </c>
      <c r="E1070" t="s">
        <v>6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>
      <c r="B1071" s="5" t="str">
        <f t="shared" si="1271"/>
        <v>SPS1</v>
      </c>
      <c r="C1071" s="5" t="str">
        <f t="shared" si="1272"/>
        <v>CH</v>
      </c>
      <c r="D1071" t="s">
        <v>1241</v>
      </c>
      <c r="E1071" t="s">
        <v>6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1.4844269964183457E-3</v>
      </c>
      <c r="J1071" s="1">
        <f t="shared" si="1284"/>
        <v>2.550613149111698E-3</v>
      </c>
      <c r="K1071" s="1">
        <f t="shared" si="1284"/>
        <v>0.40794629005591709</v>
      </c>
      <c r="L1071" s="1">
        <f t="shared" ref="L1071:O1071" si="1285">IFERROR(L$1068/L$1043,0)*L1046</f>
        <v>0.51039835334092798</v>
      </c>
      <c r="M1071" s="1">
        <f t="shared" si="1285"/>
        <v>0.51040028399211723</v>
      </c>
      <c r="N1071" s="1">
        <f t="shared" si="1285"/>
        <v>0.50507071110951107</v>
      </c>
      <c r="O1071" s="1">
        <f t="shared" si="1285"/>
        <v>0.49793981416978866</v>
      </c>
      <c r="P1071" s="1">
        <f t="shared" si="1281"/>
        <v>0.49969671244743658</v>
      </c>
      <c r="Q1071" s="1">
        <f t="shared" si="1281"/>
        <v>0.40425674045603965</v>
      </c>
      <c r="S1071" s="3"/>
    </row>
    <row r="1072" spans="2:19">
      <c r="B1072" s="5" t="str">
        <f t="shared" si="1271"/>
        <v>SPS1</v>
      </c>
      <c r="C1072" s="5" t="str">
        <f t="shared" si="1272"/>
        <v>CH</v>
      </c>
      <c r="D1072" t="s">
        <v>1242</v>
      </c>
      <c r="E1072" t="s">
        <v>6</v>
      </c>
      <c r="F1072" s="1">
        <f>F1067-F1068</f>
        <v>3.9677552090855963</v>
      </c>
      <c r="G1072" s="1">
        <f t="shared" ref="G1072:K1072" si="1286">G1067-G1068</f>
        <v>7.6930075561262221</v>
      </c>
      <c r="H1072" s="1">
        <f t="shared" si="1286"/>
        <v>7.9888170675209347</v>
      </c>
      <c r="I1072" s="1">
        <f t="shared" si="1286"/>
        <v>5.4557135941572108</v>
      </c>
      <c r="J1072" s="1">
        <f t="shared" si="1286"/>
        <v>5.5788946970125615</v>
      </c>
      <c r="K1072" s="1">
        <f t="shared" si="1286"/>
        <v>7.3026502461618348</v>
      </c>
      <c r="L1072" s="1">
        <f t="shared" ref="L1072:O1072" si="1287">L1067-L1068</f>
        <v>5.6160185722185982</v>
      </c>
      <c r="M1072" s="1">
        <f t="shared" si="1287"/>
        <v>7.5002056425283978</v>
      </c>
      <c r="N1072" s="1">
        <f t="shared" si="1287"/>
        <v>7.348285433113241</v>
      </c>
      <c r="O1072" s="1">
        <f t="shared" si="1287"/>
        <v>7.2505020348190268</v>
      </c>
      <c r="P1072" s="1">
        <f>P1067-P1068</f>
        <v>7.4478478714500627</v>
      </c>
      <c r="Q1072" s="1">
        <f>Q1067-Q1068</f>
        <v>6.3623046879180469</v>
      </c>
      <c r="S1072" s="3"/>
    </row>
    <row r="1073" spans="2:19">
      <c r="B1073" s="5" t="str">
        <f t="shared" si="1271"/>
        <v>SPS1</v>
      </c>
      <c r="C1073" s="5" t="str">
        <f t="shared" si="1272"/>
        <v>CH</v>
      </c>
      <c r="D1073" t="s">
        <v>1243</v>
      </c>
      <c r="E1073" t="s">
        <v>6</v>
      </c>
      <c r="F1073" s="1">
        <f>F1074</f>
        <v>9.1310761000590475</v>
      </c>
      <c r="G1073" s="1">
        <f t="shared" ref="G1073:O1073" si="1288">G1074</f>
        <v>9.238537258589524</v>
      </c>
      <c r="H1073" s="1">
        <f t="shared" si="1288"/>
        <v>8.1516510803604021</v>
      </c>
      <c r="I1073" s="1">
        <f t="shared" si="1288"/>
        <v>6.7495009496482083</v>
      </c>
      <c r="J1073" s="1">
        <f t="shared" si="1288"/>
        <v>6.0598748769805697</v>
      </c>
      <c r="K1073" s="1">
        <f t="shared" si="1288"/>
        <v>4.7429671955351207</v>
      </c>
      <c r="L1073" s="1">
        <f t="shared" si="1288"/>
        <v>4.1242503241391724</v>
      </c>
      <c r="M1073" s="1">
        <f t="shared" si="1288"/>
        <v>3.7228237608007544</v>
      </c>
      <c r="N1073" s="1">
        <f t="shared" si="1288"/>
        <v>3.293951859553554</v>
      </c>
      <c r="O1073" s="1">
        <f t="shared" si="1288"/>
        <v>3.0126550028024304</v>
      </c>
      <c r="P1073" s="1">
        <f>P1074</f>
        <v>3.0025026815715097</v>
      </c>
      <c r="Q1073" s="1">
        <f>Q1074</f>
        <v>2.3632592042949025</v>
      </c>
      <c r="S1073" s="3"/>
    </row>
    <row r="1074" spans="2:19">
      <c r="B1074" s="5" t="str">
        <f t="shared" si="1271"/>
        <v>SPS1</v>
      </c>
      <c r="C1074" s="5" t="str">
        <f t="shared" si="1272"/>
        <v>CH</v>
      </c>
      <c r="D1074" t="s">
        <v>1244</v>
      </c>
      <c r="E1074" t="s">
        <v>6</v>
      </c>
      <c r="F1074" s="1">
        <f>[1]Residential!B$111</f>
        <v>9.1310761000590475</v>
      </c>
      <c r="G1074" s="1">
        <f>[1]Residential!C$111</f>
        <v>9.238537258589524</v>
      </c>
      <c r="H1074" s="1">
        <f>[1]Residential!D$111</f>
        <v>8.1516510803604021</v>
      </c>
      <c r="I1074" s="1">
        <f>[1]Residential!E$111</f>
        <v>6.7495009496482083</v>
      </c>
      <c r="J1074" s="1">
        <f>[1]Residential!F$111</f>
        <v>6.0598748769805697</v>
      </c>
      <c r="K1074" s="1">
        <f>[1]Residential!G$111</f>
        <v>4.7429671955351207</v>
      </c>
      <c r="L1074" s="1">
        <f>[1]Residential!H$111</f>
        <v>4.1242503241391724</v>
      </c>
      <c r="M1074" s="1">
        <f>[1]Residential!I$111</f>
        <v>3.7228237608007544</v>
      </c>
      <c r="N1074" s="1">
        <f>[1]Residential!J$111</f>
        <v>3.293951859553554</v>
      </c>
      <c r="O1074" s="1">
        <f>[1]Residential!K$111</f>
        <v>3.0126550028024304</v>
      </c>
      <c r="P1074" s="1">
        <f>[1]Residential!L$111</f>
        <v>3.0025026815715097</v>
      </c>
      <c r="Q1074" s="1">
        <f>[1]Residential!M$111</f>
        <v>2.3632592042949025</v>
      </c>
      <c r="S1074" s="3"/>
    </row>
    <row r="1075" spans="2:19">
      <c r="B1075" s="5" t="str">
        <f t="shared" si="1271"/>
        <v>SPS1</v>
      </c>
      <c r="C1075" s="5" t="str">
        <f t="shared" si="1272"/>
        <v>CH</v>
      </c>
      <c r="D1075" t="s">
        <v>1245</v>
      </c>
      <c r="E1075" t="s">
        <v>6</v>
      </c>
      <c r="F1075" s="1">
        <f>F1076</f>
        <v>2.6968857624647034</v>
      </c>
      <c r="G1075" s="1">
        <f t="shared" ref="G1075:O1075" si="1289">G1076</f>
        <v>3.1682211958596795</v>
      </c>
      <c r="H1075" s="1">
        <f t="shared" si="1289"/>
        <v>3.1713421642841824</v>
      </c>
      <c r="I1075" s="1">
        <f t="shared" si="1289"/>
        <v>3.3014198110055912</v>
      </c>
      <c r="J1075" s="1">
        <f t="shared" si="1289"/>
        <v>3.4190175291309273</v>
      </c>
      <c r="K1075" s="1">
        <f t="shared" si="1289"/>
        <v>3.5148814092350129</v>
      </c>
      <c r="L1075" s="1">
        <f t="shared" si="1289"/>
        <v>3.5929855003498425</v>
      </c>
      <c r="M1075" s="1">
        <f t="shared" si="1289"/>
        <v>3.6664896340515885</v>
      </c>
      <c r="N1075" s="1">
        <f t="shared" si="1289"/>
        <v>3.7197821075265276</v>
      </c>
      <c r="O1075" s="1">
        <f t="shared" si="1289"/>
        <v>3.7803505767187704</v>
      </c>
      <c r="P1075" s="1">
        <f>P1076</f>
        <v>3.7805408861455443</v>
      </c>
      <c r="Q1075" s="1">
        <f>Q1076</f>
        <v>3.7805468882293018</v>
      </c>
      <c r="S1075" s="3"/>
    </row>
    <row r="1076" spans="2:19">
      <c r="B1076" s="5" t="str">
        <f t="shared" si="1271"/>
        <v>SPS1</v>
      </c>
      <c r="C1076" s="5" t="str">
        <f t="shared" si="1272"/>
        <v>CH</v>
      </c>
      <c r="D1076" t="s">
        <v>1246</v>
      </c>
      <c r="E1076" t="s">
        <v>6</v>
      </c>
      <c r="F1076" s="1">
        <f>[1]Residential!B$112</f>
        <v>2.6968857624647034</v>
      </c>
      <c r="G1076" s="1">
        <f>[1]Residential!C$112</f>
        <v>3.1682211958596795</v>
      </c>
      <c r="H1076" s="1">
        <f>[1]Residential!D$112</f>
        <v>3.1713421642841824</v>
      </c>
      <c r="I1076" s="1">
        <f>[1]Residential!E$112</f>
        <v>3.3014198110055912</v>
      </c>
      <c r="J1076" s="1">
        <f>[1]Residential!F$112</f>
        <v>3.4190175291309273</v>
      </c>
      <c r="K1076" s="1">
        <f>[1]Residential!G$112</f>
        <v>3.5148814092350129</v>
      </c>
      <c r="L1076" s="1">
        <f>[1]Residential!H$112</f>
        <v>3.5929855003498425</v>
      </c>
      <c r="M1076" s="1">
        <f>[1]Residential!I$112</f>
        <v>3.6664896340515885</v>
      </c>
      <c r="N1076" s="1">
        <f>[1]Residential!J$112</f>
        <v>3.7197821075265276</v>
      </c>
      <c r="O1076" s="1">
        <f>[1]Residential!K$112</f>
        <v>3.7803505767187704</v>
      </c>
      <c r="P1076" s="1">
        <f>[1]Residential!L$112</f>
        <v>3.7805408861455443</v>
      </c>
      <c r="Q1076" s="1">
        <f>[1]Residential!M$112</f>
        <v>3.7805468882293018</v>
      </c>
      <c r="S1076" s="3"/>
    </row>
    <row r="1077" spans="2:19">
      <c r="B1077" s="5" t="str">
        <f t="shared" si="1271"/>
        <v>SPS1</v>
      </c>
      <c r="C1077" s="5" t="str">
        <f t="shared" si="1272"/>
        <v>CH</v>
      </c>
      <c r="D1077" t="s">
        <v>1247</v>
      </c>
      <c r="E1077" t="s">
        <v>6</v>
      </c>
      <c r="F1077" s="1">
        <f>F1078</f>
        <v>0.78533798584250447</v>
      </c>
      <c r="G1077" s="1">
        <f t="shared" ref="G1077:O1077" si="1290">G1078</f>
        <v>0.94127325858596456</v>
      </c>
      <c r="H1077" s="1">
        <f t="shared" si="1290"/>
        <v>0.94131550398264507</v>
      </c>
      <c r="I1077" s="1">
        <f t="shared" si="1290"/>
        <v>0.84886909109665754</v>
      </c>
      <c r="J1077" s="1">
        <f t="shared" si="1290"/>
        <v>0.83732797119073232</v>
      </c>
      <c r="K1077" s="1">
        <f t="shared" si="1290"/>
        <v>0.85500579476334415</v>
      </c>
      <c r="L1077" s="1">
        <f t="shared" si="1290"/>
        <v>0.85146151213011601</v>
      </c>
      <c r="M1077" s="1">
        <f t="shared" si="1290"/>
        <v>2.4073586822878164</v>
      </c>
      <c r="N1077" s="1">
        <f t="shared" si="1290"/>
        <v>2.4073174529622494</v>
      </c>
      <c r="O1077" s="1">
        <f t="shared" si="1290"/>
        <v>2.3760190735724249</v>
      </c>
      <c r="P1077" s="1">
        <f>P1078</f>
        <v>2.4072394686355487</v>
      </c>
      <c r="Q1077" s="1">
        <f>Q1078</f>
        <v>1.6021896421585722</v>
      </c>
      <c r="S1077" s="3"/>
    </row>
    <row r="1078" spans="2:19">
      <c r="B1078" s="5" t="str">
        <f t="shared" si="1271"/>
        <v>SPS1</v>
      </c>
      <c r="C1078" s="5" t="str">
        <f t="shared" si="1272"/>
        <v>CH</v>
      </c>
      <c r="D1078" t="s">
        <v>1248</v>
      </c>
      <c r="E1078" t="s">
        <v>6</v>
      </c>
      <c r="F1078" s="1">
        <f>[1]Residential!B$113</f>
        <v>0.78533798584250447</v>
      </c>
      <c r="G1078" s="1">
        <f>[1]Residential!C$113</f>
        <v>0.94127325858596456</v>
      </c>
      <c r="H1078" s="1">
        <f>[1]Residential!D$113</f>
        <v>0.94131550398264507</v>
      </c>
      <c r="I1078" s="1">
        <f>[1]Residential!E$113</f>
        <v>0.84886909109665754</v>
      </c>
      <c r="J1078" s="1">
        <f>[1]Residential!F$113</f>
        <v>0.83732797119073232</v>
      </c>
      <c r="K1078" s="1">
        <f>[1]Residential!G$113</f>
        <v>0.85500579476334415</v>
      </c>
      <c r="L1078" s="1">
        <f>[1]Residential!H$113</f>
        <v>0.85146151213011601</v>
      </c>
      <c r="M1078" s="1">
        <f>[1]Residential!I$113</f>
        <v>2.4073586822878164</v>
      </c>
      <c r="N1078" s="1">
        <f>[1]Residential!J$113</f>
        <v>2.4073174529622494</v>
      </c>
      <c r="O1078" s="1">
        <f>[1]Residential!K$113</f>
        <v>2.3760190735724249</v>
      </c>
      <c r="P1078" s="1">
        <f>[1]Residential!L$113</f>
        <v>2.4072394686355487</v>
      </c>
      <c r="Q1078" s="1">
        <f>[1]Residential!M$113</f>
        <v>1.6021896421585722</v>
      </c>
      <c r="S1078" s="3"/>
    </row>
    <row r="1079" spans="2:19">
      <c r="B1079" s="5" t="str">
        <f t="shared" si="1271"/>
        <v>SPS1</v>
      </c>
      <c r="C1079" s="5" t="str">
        <f t="shared" si="1272"/>
        <v>CH</v>
      </c>
      <c r="D1079" t="s">
        <v>1249</v>
      </c>
      <c r="E1079" t="s">
        <v>6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>
      <c r="B1080" s="5" t="str">
        <f t="shared" si="1271"/>
        <v>SPS1</v>
      </c>
      <c r="C1080" s="5" t="str">
        <f t="shared" si="1272"/>
        <v>CH</v>
      </c>
      <c r="D1080" t="s">
        <v>1250</v>
      </c>
      <c r="E1080" t="s">
        <v>6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>
      <c r="B1081" s="5" t="str">
        <f t="shared" si="1271"/>
        <v>SPS1</v>
      </c>
      <c r="C1081" s="5" t="str">
        <f t="shared" si="1272"/>
        <v>CH</v>
      </c>
      <c r="D1081" t="s">
        <v>1251</v>
      </c>
      <c r="E1081" t="s">
        <v>6</v>
      </c>
      <c r="F1081" s="1">
        <f>[1]Residential!B$10-[1]Residential!B$223</f>
        <v>2.8456795282634517</v>
      </c>
      <c r="G1081" s="1">
        <f>[1]Residential!C$10-[1]Residential!C$223</f>
        <v>6.9510921758962603</v>
      </c>
      <c r="H1081" s="1">
        <f>[1]Residential!D$10-[1]Residential!D$223</f>
        <v>6.9505820483886369</v>
      </c>
      <c r="I1081" s="1">
        <f>[1]Residential!E$10-[1]Residential!E$223</f>
        <v>9.1536721335931635</v>
      </c>
      <c r="J1081" s="1">
        <f>[1]Residential!F$10-[1]Residential!F$223</f>
        <v>11.217958185825491</v>
      </c>
      <c r="K1081" s="1">
        <f>[1]Residential!G$10-[1]Residential!G$223</f>
        <v>18.426236294574107</v>
      </c>
      <c r="L1081" s="1">
        <f>[1]Residential!H$10-[1]Residential!H$223</f>
        <v>18.4260848857894</v>
      </c>
      <c r="M1081" s="1">
        <f>[1]Residential!I$10-[1]Residential!I$223</f>
        <v>18.426465103884425</v>
      </c>
      <c r="N1081" s="1">
        <f>[1]Residential!J$10-[1]Residential!J$223</f>
        <v>18.425694559948631</v>
      </c>
      <c r="O1081" s="1">
        <f>[1]Residential!K$10-[1]Residential!K$223</f>
        <v>18.425810570376353</v>
      </c>
      <c r="P1081" s="1">
        <f>[1]Residential!L$10-[1]Residential!L$223</f>
        <v>18.425990741011756</v>
      </c>
      <c r="Q1081" s="1">
        <f>[1]Residential!M$10-[1]Residential!M$223</f>
        <v>14.506195183491082</v>
      </c>
      <c r="S1081" s="3"/>
    </row>
    <row r="1082" spans="2:19">
      <c r="B1082" s="5" t="str">
        <f t="shared" si="1271"/>
        <v>SPS1</v>
      </c>
      <c r="C1082" s="5" t="str">
        <f t="shared" si="1272"/>
        <v>CH</v>
      </c>
      <c r="D1082" t="s">
        <v>1252</v>
      </c>
      <c r="E1082" t="s">
        <v>6</v>
      </c>
      <c r="F1082" s="1">
        <f>[1]Residential!B$224</f>
        <v>26.978295602656438</v>
      </c>
      <c r="G1082" s="1">
        <f>[1]Residential!C$224</f>
        <v>25.929980666420185</v>
      </c>
      <c r="H1082" s="1">
        <f>[1]Residential!D$224</f>
        <v>25.957689229566181</v>
      </c>
      <c r="I1082" s="1">
        <f>[1]Residential!E$224</f>
        <v>25.649233220372601</v>
      </c>
      <c r="J1082" s="1">
        <f>[1]Residential!F$224</f>
        <v>25.76401858061028</v>
      </c>
      <c r="K1082" s="1">
        <f>[1]Residential!G$224</f>
        <v>25.606383010199171</v>
      </c>
      <c r="L1082" s="1">
        <f>[1]Residential!H$224</f>
        <v>25.377395706422561</v>
      </c>
      <c r="M1082" s="1">
        <f>[1]Residential!I$224</f>
        <v>25.615843181120283</v>
      </c>
      <c r="N1082" s="1">
        <f>[1]Residential!J$224</f>
        <v>26.01021003488156</v>
      </c>
      <c r="O1082" s="1">
        <f>[1]Residential!K$224</f>
        <v>25.54535883546292</v>
      </c>
      <c r="P1082" s="1">
        <f>[1]Residential!L$224</f>
        <v>25.666114720969556</v>
      </c>
      <c r="Q1082" s="1">
        <f>[1]Residential!M$224</f>
        <v>24.829902451449925</v>
      </c>
      <c r="S1082" s="3"/>
    </row>
    <row r="1083" spans="2:19">
      <c r="B1083" s="5" t="str">
        <f t="shared" si="1271"/>
        <v>SPS1</v>
      </c>
      <c r="C1083" s="5" t="str">
        <f t="shared" si="1272"/>
        <v>CH</v>
      </c>
      <c r="D1083" t="s">
        <v>1253</v>
      </c>
      <c r="E1083" t="s">
        <v>6</v>
      </c>
      <c r="F1083" s="1">
        <f>SUM(F1084:F1085)</f>
        <v>9.8845883191637824</v>
      </c>
      <c r="G1083" s="1">
        <f t="shared" ref="G1083:K1083" si="1292">SUM(G1084:G1085)</f>
        <v>10.604165672918068</v>
      </c>
      <c r="H1083" s="1">
        <f t="shared" si="1292"/>
        <v>11.886280517918738</v>
      </c>
      <c r="I1083" s="1">
        <f t="shared" si="1292"/>
        <v>11.860139787646135</v>
      </c>
      <c r="J1083" s="1">
        <f t="shared" si="1292"/>
        <v>13.690963819012623</v>
      </c>
      <c r="K1083" s="1">
        <f t="shared" si="1292"/>
        <v>10.953039500142278</v>
      </c>
      <c r="L1083" s="1">
        <f t="shared" ref="L1083:O1083" si="1293">SUM(L1084:L1085)</f>
        <v>13.711309124493877</v>
      </c>
      <c r="M1083" s="1">
        <f t="shared" si="1293"/>
        <v>17.438586772033918</v>
      </c>
      <c r="N1083" s="1">
        <f t="shared" si="1293"/>
        <v>19.507754022884093</v>
      </c>
      <c r="O1083" s="1">
        <f t="shared" si="1293"/>
        <v>19.460678742313192</v>
      </c>
      <c r="P1083" s="1">
        <f>SUM(P1084:P1085)</f>
        <v>19.507720259015585</v>
      </c>
      <c r="Q1083" s="1">
        <f>SUM(Q1084:Q1085)</f>
        <v>20.064903046587379</v>
      </c>
      <c r="S1083" s="3"/>
    </row>
    <row r="1084" spans="2:19">
      <c r="B1084" s="5" t="str">
        <f t="shared" si="1271"/>
        <v>SPS1</v>
      </c>
      <c r="C1084" s="5" t="str">
        <f t="shared" si="1272"/>
        <v>CH</v>
      </c>
      <c r="D1084" t="s">
        <v>1254</v>
      </c>
      <c r="E1084" t="s">
        <v>6</v>
      </c>
      <c r="F1084" s="1">
        <f>[1]Residential!B$231-F1058</f>
        <v>6.6446966039173354</v>
      </c>
      <c r="G1084" s="1">
        <f>[1]Residential!C$231-G1058</f>
        <v>6.9687086036091257</v>
      </c>
      <c r="H1084" s="1">
        <f>[1]Residential!D$231-H1058</f>
        <v>6.917183406508105</v>
      </c>
      <c r="I1084" s="1">
        <f>[1]Residential!E$231-I1058</f>
        <v>4.3799060309534656</v>
      </c>
      <c r="J1084" s="1">
        <f>[1]Residential!F$231-J1058</f>
        <v>2.18343101726051</v>
      </c>
      <c r="K1084" s="1">
        <f>[1]Residential!G$231-K1058</f>
        <v>1.3592471545806406</v>
      </c>
      <c r="L1084" s="1">
        <f>[1]Residential!H$231-L1058</f>
        <v>0.89745492960169648</v>
      </c>
      <c r="M1084" s="1">
        <f>[1]Residential!I$231-M1058</f>
        <v>1.0364608753495526</v>
      </c>
      <c r="N1084" s="1">
        <f>[1]Residential!J$231-N1058</f>
        <v>2.3568069128548426</v>
      </c>
      <c r="O1084" s="1">
        <f>[1]Residential!K$231-O1058</f>
        <v>2.7530805461948673</v>
      </c>
      <c r="P1084" s="1">
        <f>[1]Residential!L$231-P1058</f>
        <v>2.6429791351540777</v>
      </c>
      <c r="Q1084" s="1">
        <f>[1]Residential!M$231-Q1058</f>
        <v>0.82115245949319626</v>
      </c>
      <c r="S1084" s="3"/>
    </row>
    <row r="1085" spans="2:19">
      <c r="B1085" s="5" t="str">
        <f t="shared" si="1271"/>
        <v>SPS1</v>
      </c>
      <c r="C1085" s="5" t="str">
        <f t="shared" si="1272"/>
        <v>CH</v>
      </c>
      <c r="D1085" t="s">
        <v>1255</v>
      </c>
      <c r="E1085" t="s">
        <v>6</v>
      </c>
      <c r="F1085" s="1">
        <f>[1]Residential!B$233-F1059</f>
        <v>3.239891715246447</v>
      </c>
      <c r="G1085" s="1">
        <f>[1]Residential!C$233-G1059</f>
        <v>3.6354570693089414</v>
      </c>
      <c r="H1085" s="1">
        <f>[1]Residential!D$233-H1059</f>
        <v>4.9690971114106333</v>
      </c>
      <c r="I1085" s="1">
        <f>[1]Residential!E$233-I1059</f>
        <v>7.4802337566926695</v>
      </c>
      <c r="J1085" s="1">
        <f>[1]Residential!F$233-J1059</f>
        <v>11.507532801752113</v>
      </c>
      <c r="K1085" s="1">
        <f>[1]Residential!G$233-K1059</f>
        <v>9.5937923455616385</v>
      </c>
      <c r="L1085" s="1">
        <f>[1]Residential!H$233-L1059</f>
        <v>12.81385419489218</v>
      </c>
      <c r="M1085" s="1">
        <f>[1]Residential!I$233-M1059</f>
        <v>16.402125896684367</v>
      </c>
      <c r="N1085" s="1">
        <f>[1]Residential!J$233-N1059</f>
        <v>17.15094711002925</v>
      </c>
      <c r="O1085" s="1">
        <f>[1]Residential!K$233-O1059</f>
        <v>16.707598196118326</v>
      </c>
      <c r="P1085" s="1">
        <f>[1]Residential!L$233-P1059</f>
        <v>16.864741123861506</v>
      </c>
      <c r="Q1085" s="1">
        <f>[1]Residential!M$233-Q1059</f>
        <v>19.243750587094183</v>
      </c>
      <c r="S1085" s="3"/>
    </row>
    <row r="1086" spans="2:19">
      <c r="B1086" s="5" t="str">
        <f t="shared" si="1271"/>
        <v>SPS1</v>
      </c>
      <c r="C1086" s="5" t="str">
        <f t="shared" si="1272"/>
        <v>CH</v>
      </c>
      <c r="D1086" t="s">
        <v>1256</v>
      </c>
      <c r="E1086" t="s">
        <v>6</v>
      </c>
      <c r="F1086" s="1">
        <f>F1087</f>
        <v>6.9844591265392424</v>
      </c>
      <c r="G1086" s="1">
        <f t="shared" ref="G1086:O1086" si="1294">G1087</f>
        <v>5.9987801007339527</v>
      </c>
      <c r="H1086" s="1">
        <f t="shared" si="1294"/>
        <v>3.8467700203758142</v>
      </c>
      <c r="I1086" s="1">
        <f t="shared" si="1294"/>
        <v>1.0401700134978924</v>
      </c>
      <c r="J1086" s="1">
        <f t="shared" si="1294"/>
        <v>0.36015865073999365</v>
      </c>
      <c r="K1086" s="1">
        <f t="shared" si="1294"/>
        <v>4.517767649332427E-4</v>
      </c>
      <c r="L1086" s="1">
        <f t="shared" si="1294"/>
        <v>3.4505038607779426E-4</v>
      </c>
      <c r="M1086" s="1">
        <f t="shared" si="1294"/>
        <v>1.9002415250746196E-4</v>
      </c>
      <c r="N1086" s="1">
        <f t="shared" si="1294"/>
        <v>1.2074282100904554E-4</v>
      </c>
      <c r="O1086" s="1">
        <f t="shared" si="1294"/>
        <v>2.0468327649547646E-4</v>
      </c>
      <c r="P1086" s="1">
        <f>P1087</f>
        <v>1.7750124580917515E-4</v>
      </c>
      <c r="Q1086" s="1">
        <f>Q1087</f>
        <v>3.786913512040524E-4</v>
      </c>
      <c r="S1086" s="3"/>
    </row>
    <row r="1087" spans="2:19">
      <c r="B1087" s="5" t="str">
        <f t="shared" si="1271"/>
        <v>SPS1</v>
      </c>
      <c r="C1087" s="5" t="str">
        <f t="shared" si="1272"/>
        <v>CH</v>
      </c>
      <c r="D1087" t="s">
        <v>1257</v>
      </c>
      <c r="E1087" t="s">
        <v>6</v>
      </c>
      <c r="F1087" s="1">
        <f>[1]Residential!B$234-F1061</f>
        <v>6.9844591265392424</v>
      </c>
      <c r="G1087" s="1">
        <f>[1]Residential!C$234-G1061</f>
        <v>5.9987801007339527</v>
      </c>
      <c r="H1087" s="1">
        <f>[1]Residential!D$234-H1061</f>
        <v>3.8467700203758142</v>
      </c>
      <c r="I1087" s="1">
        <f>[1]Residential!E$234-I1061</f>
        <v>1.0401700134978924</v>
      </c>
      <c r="J1087" s="1">
        <f>[1]Residential!F$234-J1061</f>
        <v>0.36015865073999365</v>
      </c>
      <c r="K1087" s="1">
        <f>[1]Residential!G$234-K1061</f>
        <v>4.517767649332427E-4</v>
      </c>
      <c r="L1087" s="1">
        <f>[1]Residential!H$234-L1061</f>
        <v>3.4505038607779426E-4</v>
      </c>
      <c r="M1087" s="1">
        <f>[1]Residential!I$234-M1061</f>
        <v>1.9002415250746196E-4</v>
      </c>
      <c r="N1087" s="1">
        <f>[1]Residential!J$234-N1061</f>
        <v>1.2074282100904554E-4</v>
      </c>
      <c r="O1087" s="1">
        <f>[1]Residential!K$234-O1061</f>
        <v>2.0468327649547646E-4</v>
      </c>
      <c r="P1087" s="1">
        <f>[1]Residential!L$234-P1061</f>
        <v>1.7750124580917515E-4</v>
      </c>
      <c r="Q1087" s="1">
        <f>[1]Residential!M$234-Q1061</f>
        <v>3.786913512040524E-4</v>
      </c>
      <c r="S1087" s="3"/>
    </row>
    <row r="1088" spans="2:19">
      <c r="B1088" s="5" t="str">
        <f t="shared" si="1271"/>
        <v>SPS1</v>
      </c>
      <c r="C1088" s="5" t="str">
        <f t="shared" si="1272"/>
        <v>CH</v>
      </c>
      <c r="D1088" t="s">
        <v>1258</v>
      </c>
      <c r="E1088" t="s">
        <v>6</v>
      </c>
      <c r="F1088" s="1">
        <f>SUM(F1089:F1090)</f>
        <v>6.3804507551609717</v>
      </c>
      <c r="G1088" s="1">
        <f t="shared" ref="G1088:K1088" si="1295">SUM(G1089:G1090)</f>
        <v>5.08486104645187</v>
      </c>
      <c r="H1088" s="1">
        <f t="shared" si="1295"/>
        <v>6.3812231592006006</v>
      </c>
      <c r="I1088" s="1">
        <f t="shared" si="1295"/>
        <v>9.7954830470082239</v>
      </c>
      <c r="J1088" s="1">
        <f t="shared" si="1295"/>
        <v>9.2463176234154929</v>
      </c>
      <c r="K1088" s="1">
        <f t="shared" si="1295"/>
        <v>11.866258465272008</v>
      </c>
      <c r="L1088" s="1">
        <f t="shared" ref="L1088:O1088" si="1296">SUM(L1089:L1090)</f>
        <v>9.1971992807499188</v>
      </c>
      <c r="M1088" s="1">
        <f t="shared" si="1296"/>
        <v>3.4156053714957739</v>
      </c>
      <c r="N1088" s="1">
        <f t="shared" si="1296"/>
        <v>1.7826326767366751</v>
      </c>
      <c r="O1088" s="1">
        <f t="shared" si="1296"/>
        <v>1.4306390065115866</v>
      </c>
      <c r="P1088" s="1">
        <f>SUM(P1089:P1090)</f>
        <v>1.4306296864742132</v>
      </c>
      <c r="Q1088" s="1">
        <f>SUM(Q1089:Q1090)</f>
        <v>1.2757896145664405</v>
      </c>
      <c r="S1088" s="3"/>
    </row>
    <row r="1089" spans="2:19">
      <c r="B1089" s="5" t="str">
        <f t="shared" si="1271"/>
        <v>SPS1</v>
      </c>
      <c r="C1089" s="5" t="str">
        <f t="shared" si="1272"/>
        <v>CH</v>
      </c>
      <c r="D1089" t="s">
        <v>1259</v>
      </c>
      <c r="E1089" t="s">
        <v>6</v>
      </c>
      <c r="F1089" s="1">
        <f>[1]Residential!B$235-F1063</f>
        <v>6.3804507551609717</v>
      </c>
      <c r="G1089" s="1">
        <f>[1]Residential!C$235-G1063</f>
        <v>5.08486104645187</v>
      </c>
      <c r="H1089" s="1">
        <f>[1]Residential!D$235-H1063</f>
        <v>6.3803673081258978</v>
      </c>
      <c r="I1089" s="1">
        <f>[1]Residential!E$235-I1063</f>
        <v>9.7944483791219028</v>
      </c>
      <c r="J1089" s="1">
        <f>[1]Residential!F$235-J1063</f>
        <v>7.2192480284382867</v>
      </c>
      <c r="K1089" s="1">
        <f>[1]Residential!G$235-K1063</f>
        <v>8.2241456115044507</v>
      </c>
      <c r="L1089" s="1">
        <f>[1]Residential!H$235-L1063</f>
        <v>5.1486692171391901</v>
      </c>
      <c r="M1089" s="1">
        <f>[1]Residential!I$235-M1063</f>
        <v>1.6150075978254161</v>
      </c>
      <c r="N1089" s="1">
        <f>[1]Residential!J$235-N1063</f>
        <v>0.88878652060223384</v>
      </c>
      <c r="O1089" s="1">
        <f>[1]Residential!K$235-O1063</f>
        <v>0.63071047836721839</v>
      </c>
      <c r="P1089" s="1">
        <f>[1]Residential!L$235-P1063</f>
        <v>0.63070826534348168</v>
      </c>
      <c r="Q1089" s="1">
        <f>[1]Residential!M$235-Q1063</f>
        <v>0.47586527696797676</v>
      </c>
      <c r="S1089" s="3"/>
    </row>
    <row r="1090" spans="2:19">
      <c r="B1090" s="5" t="str">
        <f t="shared" si="1271"/>
        <v>SPS1</v>
      </c>
      <c r="C1090" s="5" t="str">
        <f t="shared" si="1272"/>
        <v>CH</v>
      </c>
      <c r="D1090" t="s">
        <v>1260</v>
      </c>
      <c r="E1090" t="s">
        <v>6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8.5585107470290828E-4</v>
      </c>
      <c r="I1090" s="1">
        <f>[1]Residential!E$236-I1064</f>
        <v>1.0346678863207923E-3</v>
      </c>
      <c r="J1090" s="1">
        <f>[1]Residential!F$236-J1064</f>
        <v>2.0270695949772062</v>
      </c>
      <c r="K1090" s="1">
        <f>[1]Residential!G$236-K1064</f>
        <v>3.6421128537675571</v>
      </c>
      <c r="L1090" s="1">
        <f>[1]Residential!H$236-L1064</f>
        <v>4.0485300636107286</v>
      </c>
      <c r="M1090" s="1">
        <f>[1]Residential!I$236-M1064</f>
        <v>1.8005977736703578</v>
      </c>
      <c r="N1090" s="1">
        <f>[1]Residential!J$236-N1064</f>
        <v>0.89384615613444129</v>
      </c>
      <c r="O1090" s="1">
        <f>[1]Residential!K$236-O1064</f>
        <v>0.79992852814436821</v>
      </c>
      <c r="P1090" s="1">
        <f>[1]Residential!L$236-P1064</f>
        <v>0.7999214211307315</v>
      </c>
      <c r="Q1090" s="1">
        <f>[1]Residential!M$236-Q1064</f>
        <v>0.79992433759846371</v>
      </c>
      <c r="S1090" s="3"/>
    </row>
    <row r="1091" spans="2:19">
      <c r="B1091" s="5" t="str">
        <f t="shared" si="1271"/>
        <v>SPS1</v>
      </c>
      <c r="C1091" s="5" t="str">
        <f t="shared" si="1272"/>
        <v>CH</v>
      </c>
      <c r="D1091" t="s">
        <v>1261</v>
      </c>
      <c r="E1091" t="s">
        <v>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>
      <c r="B1092" s="5" t="str">
        <f t="shared" si="1271"/>
        <v>SPS1</v>
      </c>
      <c r="C1092" s="5" t="str">
        <f t="shared" si="1272"/>
        <v>CH</v>
      </c>
      <c r="D1092" t="s">
        <v>1262</v>
      </c>
      <c r="E1092" t="s">
        <v>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>
      <c r="B1093" s="5" t="str">
        <f t="shared" si="1271"/>
        <v>SPS1</v>
      </c>
      <c r="C1093" s="5" t="str">
        <f t="shared" si="1272"/>
        <v>CH</v>
      </c>
      <c r="D1093" t="s">
        <v>1263</v>
      </c>
      <c r="E1093" t="s">
        <v>6</v>
      </c>
      <c r="F1093" s="1">
        <f>SUM(F1094,F1098)</f>
        <v>1.3170450662400885</v>
      </c>
      <c r="G1093" s="1">
        <f t="shared" ref="G1093:K1093" si="1297">SUM(G1094,G1098)</f>
        <v>1.4633762627372762</v>
      </c>
      <c r="H1093" s="1">
        <f t="shared" si="1297"/>
        <v>1.4355082544567686</v>
      </c>
      <c r="I1093" s="1">
        <f t="shared" si="1297"/>
        <v>0.99407554931673925</v>
      </c>
      <c r="J1093" s="1">
        <f t="shared" si="1297"/>
        <v>1.0155613223195421</v>
      </c>
      <c r="K1093" s="1">
        <f t="shared" si="1297"/>
        <v>1.3627715034890877</v>
      </c>
      <c r="L1093" s="1">
        <f t="shared" ref="L1093:O1093" si="1298">SUM(L1094,L1098)</f>
        <v>1.0685848701054093</v>
      </c>
      <c r="M1093" s="1">
        <f t="shared" si="1298"/>
        <v>1.3971872034700108</v>
      </c>
      <c r="N1093" s="1">
        <f t="shared" si="1298"/>
        <v>1.3707472382441865</v>
      </c>
      <c r="O1093" s="1">
        <f t="shared" si="1298"/>
        <v>1.3536899573284258</v>
      </c>
      <c r="P1093" s="1">
        <f>SUM(P1094,P1098)</f>
        <v>1.3881094943688486</v>
      </c>
      <c r="Q1093" s="1">
        <f>SUM(Q1094,Q1098)</f>
        <v>1.1987694572292849</v>
      </c>
      <c r="S1093" s="3"/>
    </row>
    <row r="1094" spans="2:19">
      <c r="B1094" s="5" t="str">
        <f t="shared" si="1271"/>
        <v>SPS1</v>
      </c>
      <c r="C1094" s="5" t="str">
        <f t="shared" si="1272"/>
        <v>CH</v>
      </c>
      <c r="D1094" t="s">
        <v>1264</v>
      </c>
      <c r="E1094" t="s">
        <v>6</v>
      </c>
      <c r="F1094" s="1">
        <f>[1]Residential!B$238-F1068</f>
        <v>2.3993679407430843E-2</v>
      </c>
      <c r="G1094" s="1">
        <f>[1]Residential!C$238-G1068</f>
        <v>6.8149973502718442E-4</v>
      </c>
      <c r="H1094" s="1">
        <f>[1]Residential!D$238-H1068</f>
        <v>4.2088514747704059E-2</v>
      </c>
      <c r="I1094" s="1">
        <f>[1]Residential!E$238-I1068</f>
        <v>4.2476164778973285E-2</v>
      </c>
      <c r="J1094" s="1">
        <f>[1]Residential!F$238-J1068</f>
        <v>4.2477699827989712E-2</v>
      </c>
      <c r="K1094" s="1">
        <f>[1]Residential!G$238-K1068</f>
        <v>8.9025179420285538E-2</v>
      </c>
      <c r="L1094" s="1">
        <f>[1]Residential!H$238-L1068</f>
        <v>8.902494961310814E-2</v>
      </c>
      <c r="M1094" s="1">
        <f>[1]Residential!I$238-M1068</f>
        <v>8.9022572322565718E-2</v>
      </c>
      <c r="N1094" s="1">
        <f>[1]Residential!J$238-N1068</f>
        <v>8.904123149199239E-2</v>
      </c>
      <c r="O1094" s="1">
        <f>[1]Residential!K$238-O1068</f>
        <v>8.9041810132840959E-2</v>
      </c>
      <c r="P1094" s="1">
        <f>[1]Residential!L$238-P1068</f>
        <v>8.9041166555956064E-2</v>
      </c>
      <c r="Q1094" s="1">
        <f>[1]Residential!M$238-Q1068</f>
        <v>8.9043299295705536E-2</v>
      </c>
      <c r="S1094" s="3"/>
    </row>
    <row r="1095" spans="2:19">
      <c r="B1095" s="5" t="str">
        <f t="shared" si="1271"/>
        <v>SPS1</v>
      </c>
      <c r="C1095" s="5" t="str">
        <f t="shared" si="1272"/>
        <v>CH</v>
      </c>
      <c r="D1095" t="s">
        <v>1265</v>
      </c>
      <c r="E1095" t="s">
        <v>6</v>
      </c>
      <c r="F1095" s="1">
        <f>IFERROR(F$1094/F$1043,0)*F1044</f>
        <v>2.3993679407430846E-2</v>
      </c>
      <c r="G1095" s="1">
        <f t="shared" ref="G1095:K1097" si="1299">IFERROR(G$1094/G$1043,0)*G1044</f>
        <v>6.8149973502718442E-4</v>
      </c>
      <c r="H1095" s="1">
        <f t="shared" si="1299"/>
        <v>4.2088514747704059E-2</v>
      </c>
      <c r="I1095" s="1">
        <f t="shared" si="1299"/>
        <v>4.2217247262171138E-2</v>
      </c>
      <c r="J1095" s="1">
        <f t="shared" si="1299"/>
        <v>4.2032816026178352E-2</v>
      </c>
      <c r="K1095" s="1">
        <f t="shared" si="1299"/>
        <v>1.7870178172713212E-2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9.4555663612330546E-4</v>
      </c>
      <c r="O1095" s="1">
        <f t="shared" si="1300"/>
        <v>2.1900776071973943E-3</v>
      </c>
      <c r="P1095" s="1">
        <f t="shared" ref="P1095:Q1097" si="1301">IFERROR(P$1094/P$1043,0)*P1044</f>
        <v>1.8830795680291328E-3</v>
      </c>
      <c r="Q1095" s="1">
        <f t="shared" si="1301"/>
        <v>1.8532014248803078E-2</v>
      </c>
      <c r="S1095" s="3"/>
    </row>
    <row r="1096" spans="2:19">
      <c r="B1096" s="5" t="str">
        <f t="shared" si="1271"/>
        <v>SPS1</v>
      </c>
      <c r="C1096" s="5" t="str">
        <f t="shared" si="1272"/>
        <v>CH</v>
      </c>
      <c r="D1096" t="s">
        <v>1266</v>
      </c>
      <c r="E1096" t="s">
        <v>6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>
      <c r="B1097" s="5" t="str">
        <f t="shared" si="1271"/>
        <v>SPS1</v>
      </c>
      <c r="C1097" s="5" t="str">
        <f t="shared" si="1272"/>
        <v>CH</v>
      </c>
      <c r="D1097" t="s">
        <v>1267</v>
      </c>
      <c r="E1097" t="s">
        <v>6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2.5891751680215467E-4</v>
      </c>
      <c r="J1097" s="1">
        <f t="shared" si="1299"/>
        <v>4.4488380181136316E-4</v>
      </c>
      <c r="K1097" s="1">
        <f t="shared" si="1299"/>
        <v>7.1155001247572319E-2</v>
      </c>
      <c r="L1097" s="1">
        <f t="shared" ref="L1097:O1097" si="1303">IFERROR(L$1094/L$1043,0)*L1046</f>
        <v>8.9024949613108154E-2</v>
      </c>
      <c r="M1097" s="1">
        <f t="shared" si="1303"/>
        <v>8.9022572322565718E-2</v>
      </c>
      <c r="N1097" s="1">
        <f t="shared" si="1303"/>
        <v>8.8095674855869083E-2</v>
      </c>
      <c r="O1097" s="1">
        <f t="shared" si="1303"/>
        <v>8.6851732525643571E-2</v>
      </c>
      <c r="P1097" s="1">
        <f t="shared" si="1301"/>
        <v>8.715808698792693E-2</v>
      </c>
      <c r="Q1097" s="1">
        <f t="shared" si="1301"/>
        <v>7.0511285046902461E-2</v>
      </c>
      <c r="S1097" s="3"/>
    </row>
    <row r="1098" spans="2:19">
      <c r="B1098" s="5" t="str">
        <f t="shared" si="1271"/>
        <v>SPS1</v>
      </c>
      <c r="C1098" s="5" t="str">
        <f t="shared" si="1272"/>
        <v>CH</v>
      </c>
      <c r="D1098" t="s">
        <v>1268</v>
      </c>
      <c r="E1098" t="s">
        <v>6</v>
      </c>
      <c r="F1098" s="1">
        <f>[1]Residential!B$239-F1072</f>
        <v>1.2930513868326576</v>
      </c>
      <c r="G1098" s="1">
        <f>[1]Residential!C$239-G1072</f>
        <v>1.4626947630022489</v>
      </c>
      <c r="H1098" s="1">
        <f>[1]Residential!D$239-H1072</f>
        <v>1.3934197397090644</v>
      </c>
      <c r="I1098" s="1">
        <f>[1]Residential!E$239-I1072</f>
        <v>0.95159938453776594</v>
      </c>
      <c r="J1098" s="1">
        <f>[1]Residential!F$239-J1072</f>
        <v>0.97308362249155245</v>
      </c>
      <c r="K1098" s="1">
        <f>[1]Residential!G$239-K1072</f>
        <v>1.2737463240688021</v>
      </c>
      <c r="L1098" s="1">
        <f>[1]Residential!H$239-L1072</f>
        <v>0.97955992049230112</v>
      </c>
      <c r="M1098" s="1">
        <f>[1]Residential!I$239-M1072</f>
        <v>1.3081646311474451</v>
      </c>
      <c r="N1098" s="1">
        <f>[1]Residential!J$239-N1072</f>
        <v>1.2817060067521941</v>
      </c>
      <c r="O1098" s="1">
        <f>[1]Residential!K$239-O1072</f>
        <v>1.2646481471955848</v>
      </c>
      <c r="P1098" s="1">
        <f>[1]Residential!L$239-P1072</f>
        <v>1.2990683278128925</v>
      </c>
      <c r="Q1098" s="1">
        <f>[1]Residential!M$239-Q1072</f>
        <v>1.1097261579335793</v>
      </c>
      <c r="S1098" s="3"/>
    </row>
    <row r="1099" spans="2:19">
      <c r="B1099" s="5" t="str">
        <f t="shared" si="1271"/>
        <v>SPS1</v>
      </c>
      <c r="C1099" s="5" t="str">
        <f t="shared" si="1272"/>
        <v>CH</v>
      </c>
      <c r="D1099" t="s">
        <v>1269</v>
      </c>
      <c r="E1099" t="s">
        <v>6</v>
      </c>
      <c r="F1099" s="1">
        <f>F1100</f>
        <v>0.52047125872669575</v>
      </c>
      <c r="G1099" s="1">
        <f t="shared" ref="G1099:O1099" si="1304">G1100</f>
        <v>0.59724098024554628</v>
      </c>
      <c r="H1099" s="1">
        <f t="shared" si="1304"/>
        <v>0.33136519460073011</v>
      </c>
      <c r="I1099" s="1">
        <f t="shared" si="1304"/>
        <v>0.27435752859237272</v>
      </c>
      <c r="J1099" s="1">
        <f t="shared" si="1304"/>
        <v>0.24632488773153138</v>
      </c>
      <c r="K1099" s="1">
        <f t="shared" si="1304"/>
        <v>0.19279515803922198</v>
      </c>
      <c r="L1099" s="1">
        <f t="shared" si="1304"/>
        <v>0.16764474390032547</v>
      </c>
      <c r="M1099" s="1">
        <f t="shared" si="1304"/>
        <v>0.15132705176572792</v>
      </c>
      <c r="N1099" s="1">
        <f t="shared" si="1304"/>
        <v>0.13389399948865099</v>
      </c>
      <c r="O1099" s="1">
        <f t="shared" si="1304"/>
        <v>0.12246036309688835</v>
      </c>
      <c r="P1099" s="1">
        <f>P1100</f>
        <v>0.12204710912586325</v>
      </c>
      <c r="Q1099" s="1">
        <f>Q1100</f>
        <v>9.6066202272175438E-2</v>
      </c>
      <c r="S1099" s="3"/>
    </row>
    <row r="1100" spans="2:19">
      <c r="B1100" s="5" t="str">
        <f t="shared" si="1271"/>
        <v>SPS1</v>
      </c>
      <c r="C1100" s="5" t="str">
        <f t="shared" si="1272"/>
        <v>CH</v>
      </c>
      <c r="D1100" t="s">
        <v>1270</v>
      </c>
      <c r="E1100" t="s">
        <v>6</v>
      </c>
      <c r="F1100" s="1">
        <f>[1]Residential!B$240-F1074</f>
        <v>0.52047125872669575</v>
      </c>
      <c r="G1100" s="1">
        <f>[1]Residential!C$240-G1074</f>
        <v>0.59724098024554628</v>
      </c>
      <c r="H1100" s="1">
        <f>[1]Residential!D$240-H1074</f>
        <v>0.33136519460073011</v>
      </c>
      <c r="I1100" s="1">
        <f>[1]Residential!E$240-I1074</f>
        <v>0.27435752859237272</v>
      </c>
      <c r="J1100" s="1">
        <f>[1]Residential!F$240-J1074</f>
        <v>0.24632488773153138</v>
      </c>
      <c r="K1100" s="1">
        <f>[1]Residential!G$240-K1074</f>
        <v>0.19279515803922198</v>
      </c>
      <c r="L1100" s="1">
        <f>[1]Residential!H$240-L1074</f>
        <v>0.16764474390032547</v>
      </c>
      <c r="M1100" s="1">
        <f>[1]Residential!I$240-M1074</f>
        <v>0.15132705176572792</v>
      </c>
      <c r="N1100" s="1">
        <f>[1]Residential!J$240-N1074</f>
        <v>0.13389399948865099</v>
      </c>
      <c r="O1100" s="1">
        <f>[1]Residential!K$240-O1074</f>
        <v>0.12246036309688835</v>
      </c>
      <c r="P1100" s="1">
        <f>[1]Residential!L$240-P1074</f>
        <v>0.12204710912586325</v>
      </c>
      <c r="Q1100" s="1">
        <f>[1]Residential!M$240-Q1074</f>
        <v>9.6066202272175438E-2</v>
      </c>
      <c r="S1100" s="3"/>
    </row>
    <row r="1101" spans="2:19">
      <c r="B1101" s="5" t="str">
        <f t="shared" si="1271"/>
        <v>SPS1</v>
      </c>
      <c r="C1101" s="5" t="str">
        <f t="shared" si="1272"/>
        <v>CH</v>
      </c>
      <c r="D1101" t="s">
        <v>1271</v>
      </c>
      <c r="E1101" t="s">
        <v>6</v>
      </c>
      <c r="F1101" s="1">
        <f>F1102</f>
        <v>0.16979305216580176</v>
      </c>
      <c r="G1101" s="1">
        <f t="shared" ref="G1101" si="1305">G1102</f>
        <v>0.19483633177936799</v>
      </c>
      <c r="H1101" s="1">
        <f t="shared" ref="H1101" si="1306">H1102</f>
        <v>0.12891028487157774</v>
      </c>
      <c r="I1101" s="1">
        <f t="shared" ref="I1101" si="1307">I1102</f>
        <v>0.13419815243845612</v>
      </c>
      <c r="J1101" s="1">
        <f t="shared" ref="J1101" si="1308">J1102</f>
        <v>0.138978472835801</v>
      </c>
      <c r="K1101" s="1">
        <f t="shared" ref="K1101:O1101" si="1309">K1102</f>
        <v>0.14287543022061699</v>
      </c>
      <c r="L1101" s="1">
        <f t="shared" si="1309"/>
        <v>0.14604959467679635</v>
      </c>
      <c r="M1101" s="1">
        <f t="shared" si="1309"/>
        <v>0.14903716519475108</v>
      </c>
      <c r="N1101" s="1">
        <f t="shared" si="1309"/>
        <v>0.15120326310960053</v>
      </c>
      <c r="O1101" s="1">
        <f t="shared" si="1309"/>
        <v>0.15366577327953879</v>
      </c>
      <c r="P1101" s="1">
        <f>P1102</f>
        <v>0.15367295906379619</v>
      </c>
      <c r="Q1101" s="1">
        <f>Q1102</f>
        <v>0.15367420172738511</v>
      </c>
      <c r="S1101" s="3"/>
    </row>
    <row r="1102" spans="2:19">
      <c r="B1102" s="5" t="str">
        <f t="shared" si="1271"/>
        <v>SPS1</v>
      </c>
      <c r="C1102" s="5" t="str">
        <f t="shared" si="1272"/>
        <v>CH</v>
      </c>
      <c r="D1102" t="s">
        <v>1272</v>
      </c>
      <c r="E1102" t="s">
        <v>6</v>
      </c>
      <c r="F1102" s="1">
        <f>[1]Residential!B$241-F1076</f>
        <v>0.16979305216580176</v>
      </c>
      <c r="G1102" s="1">
        <f>[1]Residential!C$241-G1076</f>
        <v>0.19483633177936799</v>
      </c>
      <c r="H1102" s="1">
        <f>[1]Residential!D$241-H1076</f>
        <v>0.12891028487157774</v>
      </c>
      <c r="I1102" s="1">
        <f>[1]Residential!E$241-I1076</f>
        <v>0.13419815243845612</v>
      </c>
      <c r="J1102" s="1">
        <f>[1]Residential!F$241-J1076</f>
        <v>0.138978472835801</v>
      </c>
      <c r="K1102" s="1">
        <f>[1]Residential!G$241-K1076</f>
        <v>0.14287543022061699</v>
      </c>
      <c r="L1102" s="1">
        <f>[1]Residential!H$241-L1076</f>
        <v>0.14604959467679635</v>
      </c>
      <c r="M1102" s="1">
        <f>[1]Residential!I$241-M1076</f>
        <v>0.14903716519475108</v>
      </c>
      <c r="N1102" s="1">
        <f>[1]Residential!J$241-N1076</f>
        <v>0.15120326310960053</v>
      </c>
      <c r="O1102" s="1">
        <f>[1]Residential!K$241-O1076</f>
        <v>0.15366577327953879</v>
      </c>
      <c r="P1102" s="1">
        <f>[1]Residential!L$241-P1076</f>
        <v>0.15367295906379619</v>
      </c>
      <c r="Q1102" s="1">
        <f>[1]Residential!M$241-Q1076</f>
        <v>0.15367420172738511</v>
      </c>
      <c r="S1102" s="3"/>
    </row>
    <row r="1103" spans="2:19">
      <c r="B1103" s="5" t="str">
        <f t="shared" si="1271"/>
        <v>SPS1</v>
      </c>
      <c r="C1103" s="5" t="str">
        <f t="shared" si="1272"/>
        <v>CH</v>
      </c>
      <c r="D1103" t="s">
        <v>1273</v>
      </c>
      <c r="E1103" t="s">
        <v>6</v>
      </c>
      <c r="F1103" s="1">
        <f>F1104</f>
        <v>1.7214880246598512</v>
      </c>
      <c r="G1103" s="1">
        <f t="shared" ref="G1103" si="1310">G1104</f>
        <v>1.9867202715541104</v>
      </c>
      <c r="H1103" s="1">
        <f t="shared" ref="H1103" si="1311">H1104</f>
        <v>1.9476317981419491</v>
      </c>
      <c r="I1103" s="1">
        <f t="shared" ref="I1103" si="1312">I1104</f>
        <v>1.5508091418727803</v>
      </c>
      <c r="J1103" s="1">
        <f t="shared" ref="J1103" si="1313">J1104</f>
        <v>1.0657138045552945</v>
      </c>
      <c r="K1103" s="1">
        <f t="shared" ref="K1103:O1103" si="1314">K1104</f>
        <v>1.088191176271025</v>
      </c>
      <c r="L1103" s="1">
        <f t="shared" si="1314"/>
        <v>1.0862630421101573</v>
      </c>
      <c r="M1103" s="1">
        <f t="shared" si="1314"/>
        <v>3.0639095930075819</v>
      </c>
      <c r="N1103" s="1">
        <f t="shared" si="1314"/>
        <v>3.0638580915973388</v>
      </c>
      <c r="O1103" s="1">
        <f t="shared" si="1314"/>
        <v>3.0240203096567999</v>
      </c>
      <c r="P1103" s="1">
        <f>P1104</f>
        <v>3.0637577116754438</v>
      </c>
      <c r="Q1103" s="1">
        <f>Q1104</f>
        <v>2.0403212377160624</v>
      </c>
      <c r="S1103" s="3"/>
    </row>
    <row r="1104" spans="2:19">
      <c r="B1104" s="5" t="str">
        <f t="shared" si="1271"/>
        <v>SPS1</v>
      </c>
      <c r="C1104" s="5" t="str">
        <f t="shared" si="1272"/>
        <v>CH</v>
      </c>
      <c r="D1104" t="s">
        <v>1274</v>
      </c>
      <c r="E1104" t="s">
        <v>6</v>
      </c>
      <c r="F1104" s="1">
        <f>[1]Residential!B$242-F1078</f>
        <v>1.7214880246598512</v>
      </c>
      <c r="G1104" s="1">
        <f>[1]Residential!C$242-G1078</f>
        <v>1.9867202715541104</v>
      </c>
      <c r="H1104" s="1">
        <f>[1]Residential!D$242-H1078</f>
        <v>1.9476317981419491</v>
      </c>
      <c r="I1104" s="1">
        <f>[1]Residential!E$242-I1078</f>
        <v>1.5508091418727803</v>
      </c>
      <c r="J1104" s="1">
        <f>[1]Residential!F$242-J1078</f>
        <v>1.0657138045552945</v>
      </c>
      <c r="K1104" s="1">
        <f>[1]Residential!G$242-K1078</f>
        <v>1.088191176271025</v>
      </c>
      <c r="L1104" s="1">
        <f>[1]Residential!H$242-L1078</f>
        <v>1.0862630421101573</v>
      </c>
      <c r="M1104" s="1">
        <f>[1]Residential!I$242-M1078</f>
        <v>3.0639095930075819</v>
      </c>
      <c r="N1104" s="1">
        <f>[1]Residential!J$242-N1078</f>
        <v>3.0638580915973388</v>
      </c>
      <c r="O1104" s="1">
        <f>[1]Residential!K$242-O1078</f>
        <v>3.0240203096567999</v>
      </c>
      <c r="P1104" s="1">
        <f>[1]Residential!L$242-P1078</f>
        <v>3.0637577116754438</v>
      </c>
      <c r="Q1104" s="1">
        <f>[1]Residential!M$242-Q1078</f>
        <v>2.0403212377160624</v>
      </c>
      <c r="S1104" s="3"/>
    </row>
    <row r="1105" spans="2:19">
      <c r="B1105" s="5" t="str">
        <f t="shared" si="1271"/>
        <v>SPS1</v>
      </c>
      <c r="C1105" s="5" t="str">
        <f t="shared" si="1272"/>
        <v>CH</v>
      </c>
      <c r="D1105" t="s">
        <v>1275</v>
      </c>
      <c r="E1105" t="s">
        <v>6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>
      <c r="B1106" s="5" t="str">
        <f t="shared" si="1271"/>
        <v>SPS1</v>
      </c>
      <c r="C1106" s="5" t="str">
        <f t="shared" si="1272"/>
        <v>CH</v>
      </c>
      <c r="D1106" t="s">
        <v>1276</v>
      </c>
      <c r="E1106" t="s">
        <v>6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>
      <c r="B1107" s="5" t="str">
        <f t="shared" si="1271"/>
        <v>SPS1</v>
      </c>
      <c r="C1107" s="5" t="str">
        <f t="shared" si="1272"/>
        <v>CH</v>
      </c>
      <c r="D1107" t="s">
        <v>1277</v>
      </c>
      <c r="E1107" t="s">
        <v>6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97</v>
      </c>
      <c r="E1108" s="2" t="s">
        <v>21</v>
      </c>
      <c r="F1108" t="s">
        <v>725</v>
      </c>
      <c r="G1108" t="s">
        <v>725</v>
      </c>
      <c r="H1108" t="s">
        <v>725</v>
      </c>
      <c r="I1108" t="s">
        <v>725</v>
      </c>
      <c r="J1108" t="s">
        <v>725</v>
      </c>
      <c r="K1108" t="s">
        <v>725</v>
      </c>
      <c r="L1108" t="s">
        <v>725</v>
      </c>
      <c r="M1108" t="s">
        <v>725</v>
      </c>
      <c r="N1108" t="s">
        <v>725</v>
      </c>
      <c r="O1108" t="s">
        <v>725</v>
      </c>
      <c r="P1108" t="s">
        <v>725</v>
      </c>
      <c r="Q1108" t="s">
        <v>725</v>
      </c>
      <c r="S1108" s="3"/>
    </row>
    <row r="1109" spans="2:19">
      <c r="B1109" s="5" t="str">
        <f>B1108</f>
        <v>SPS1</v>
      </c>
      <c r="C1109" s="5" t="str">
        <f>C1108</f>
        <v>CH</v>
      </c>
      <c r="D1109" t="s">
        <v>1278</v>
      </c>
      <c r="E1109" t="s">
        <v>21</v>
      </c>
      <c r="F1109" s="4">
        <f>IFERROR(F1058/F975,"-")</f>
        <v>0.94999999999999962</v>
      </c>
      <c r="G1109" s="4">
        <f t="shared" ref="G1109:K1110" si="1322">IFERROR(G1058/G975,"-")</f>
        <v>0.94999999999999984</v>
      </c>
      <c r="H1109" s="4">
        <f t="shared" si="1322"/>
        <v>0.94999999999999962</v>
      </c>
      <c r="I1109" s="4">
        <f t="shared" si="1322"/>
        <v>0.95000000000000007</v>
      </c>
      <c r="J1109" s="4">
        <f t="shared" si="1322"/>
        <v>0.94999999999999984</v>
      </c>
      <c r="K1109" s="4">
        <f t="shared" si="1322"/>
        <v>0.94999999999999951</v>
      </c>
      <c r="L1109" s="4">
        <f t="shared" ref="L1109:O1109" si="1323">IFERROR(L1058/L975,"-")</f>
        <v>0.94999999999999962</v>
      </c>
      <c r="M1109" s="4">
        <f t="shared" si="1323"/>
        <v>0.95000000000000073</v>
      </c>
      <c r="N1109" s="4">
        <f t="shared" si="1323"/>
        <v>0.94999999999999962</v>
      </c>
      <c r="O1109" s="4">
        <f t="shared" si="1323"/>
        <v>0.95</v>
      </c>
      <c r="P1109" s="4">
        <f>IFERROR(P1058/P975,"-")</f>
        <v>0.95000000000000007</v>
      </c>
      <c r="Q1109" s="4">
        <f>IFERROR(Q1058/Q975,"-")</f>
        <v>0.9499999999999994</v>
      </c>
      <c r="S1109" s="3"/>
    </row>
    <row r="1110" spans="2:19">
      <c r="B1110" s="5" t="str">
        <f t="shared" si="1320"/>
        <v>SPS1</v>
      </c>
      <c r="C1110" s="5" t="str">
        <f t="shared" si="1321"/>
        <v>CH</v>
      </c>
      <c r="D1110" t="s">
        <v>1279</v>
      </c>
      <c r="E1110" t="s">
        <v>21</v>
      </c>
      <c r="F1110" s="4">
        <f>IFERROR(F1059/F976,"-")</f>
        <v>3.2000000216584343</v>
      </c>
      <c r="G1110" s="4">
        <f t="shared" si="1322"/>
        <v>3.2533333663231199</v>
      </c>
      <c r="H1110" s="4">
        <f t="shared" si="1322"/>
        <v>3.3333333333333335</v>
      </c>
      <c r="I1110" s="4">
        <f t="shared" si="1322"/>
        <v>3.4666666666666708</v>
      </c>
      <c r="J1110" s="4">
        <f t="shared" si="1322"/>
        <v>3.5833333333333335</v>
      </c>
      <c r="K1110" s="4">
        <f t="shared" si="1322"/>
        <v>3.6999999999999984</v>
      </c>
      <c r="L1110" s="4">
        <f t="shared" ref="L1110:O1110" si="1324">IFERROR(L1059/L976,"-")</f>
        <v>3.7999999999999985</v>
      </c>
      <c r="M1110" s="4">
        <f t="shared" si="1324"/>
        <v>3.9000000000000021</v>
      </c>
      <c r="N1110" s="4">
        <f t="shared" si="1324"/>
        <v>3.9000000000000004</v>
      </c>
      <c r="O1110" s="4">
        <f t="shared" si="1324"/>
        <v>3.9000000000000008</v>
      </c>
      <c r="P1110" s="4">
        <f>IFERROR(P1059/P976,"-")</f>
        <v>3.9</v>
      </c>
      <c r="Q1110" s="4">
        <f>IFERROR(Q1059/Q976,"-")</f>
        <v>3.8999999999999995</v>
      </c>
      <c r="S1110" s="3"/>
    </row>
    <row r="1111" spans="2:19">
      <c r="B1111" s="5" t="str">
        <f t="shared" si="1320"/>
        <v>SPS1</v>
      </c>
      <c r="C1111" s="5" t="str">
        <f t="shared" si="1321"/>
        <v>CH</v>
      </c>
      <c r="D1111" t="s">
        <v>1280</v>
      </c>
      <c r="E1111" t="s">
        <v>21</v>
      </c>
      <c r="F1111" s="4">
        <f>IFERROR(F1061/F985,"-")</f>
        <v>0.8958333333333347</v>
      </c>
      <c r="G1111" s="4">
        <f t="shared" ref="G1111:K1111" si="1325">IFERROR(G1061/G985,"-")</f>
        <v>0.89583333333333404</v>
      </c>
      <c r="H1111" s="4">
        <f t="shared" si="1325"/>
        <v>0.89583333333333481</v>
      </c>
      <c r="I1111" s="4">
        <f t="shared" si="1325"/>
        <v>0.89583333333333459</v>
      </c>
      <c r="J1111" s="4">
        <f t="shared" si="1325"/>
        <v>0.89583333333333381</v>
      </c>
      <c r="K1111" s="4">
        <f t="shared" si="1325"/>
        <v>0.89583333333333381</v>
      </c>
      <c r="L1111" s="4">
        <f t="shared" ref="L1111:O1111" si="1326">IFERROR(L1061/L985,"-")</f>
        <v>0.89583333333333437</v>
      </c>
      <c r="M1111" s="4">
        <f t="shared" si="1326"/>
        <v>0.89583333333333437</v>
      </c>
      <c r="N1111" s="4">
        <f t="shared" si="1326"/>
        <v>0.89583333333333415</v>
      </c>
      <c r="O1111" s="4">
        <f t="shared" si="1326"/>
        <v>0.89583333333333393</v>
      </c>
      <c r="P1111" s="4">
        <f>IFERROR(P1061/P985,"-")</f>
        <v>0.89583333333333448</v>
      </c>
      <c r="Q1111" s="4">
        <f>IFERROR(Q1061/Q985,"-")</f>
        <v>0.89583333333333393</v>
      </c>
      <c r="S1111" s="3"/>
    </row>
    <row r="1112" spans="2:19">
      <c r="B1112" s="5" t="str">
        <f t="shared" si="1320"/>
        <v>SPS1</v>
      </c>
      <c r="C1112" s="5" t="str">
        <f t="shared" si="1321"/>
        <v>CH</v>
      </c>
      <c r="D1112" t="s">
        <v>1281</v>
      </c>
      <c r="E1112" t="s">
        <v>21</v>
      </c>
      <c r="F1112" s="4">
        <f>IFERROR(F1063/F998,"-")</f>
        <v>0.9500000000000004</v>
      </c>
      <c r="G1112" s="4">
        <f t="shared" ref="G1112:K1112" si="1327">IFERROR(G1063/G998,"-")</f>
        <v>0.95</v>
      </c>
      <c r="H1112" s="4">
        <f t="shared" si="1327"/>
        <v>0.9499999999999994</v>
      </c>
      <c r="I1112" s="4">
        <f t="shared" si="1327"/>
        <v>0.95000000000000018</v>
      </c>
      <c r="J1112" s="4">
        <f t="shared" si="1327"/>
        <v>0.9500000000000004</v>
      </c>
      <c r="K1112" s="4">
        <f t="shared" si="1327"/>
        <v>0.95000000000000107</v>
      </c>
      <c r="L1112" s="4">
        <f t="shared" ref="L1112:O1112" si="1328">IFERROR(L1063/L998,"-")</f>
        <v>0.94999999999999951</v>
      </c>
      <c r="M1112" s="4">
        <f t="shared" si="1328"/>
        <v>0.94999999999999984</v>
      </c>
      <c r="N1112" s="4">
        <f t="shared" si="1328"/>
        <v>0.94999999999999973</v>
      </c>
      <c r="O1112" s="4">
        <f t="shared" si="1328"/>
        <v>0.95000000000000062</v>
      </c>
      <c r="P1112" s="4">
        <f>IFERROR(P1063/P998,"-")</f>
        <v>0.94999999999999951</v>
      </c>
      <c r="Q1112" s="4">
        <f>IFERROR(Q1063/Q998,"-")</f>
        <v>0.9499999999999994</v>
      </c>
      <c r="S1112" s="3"/>
    </row>
    <row r="1113" spans="2:19">
      <c r="B1113" s="5" t="str">
        <f t="shared" si="1320"/>
        <v>SPS1</v>
      </c>
      <c r="C1113" s="5" t="str">
        <f t="shared" si="1321"/>
        <v>CH</v>
      </c>
      <c r="D1113" t="s">
        <v>1282</v>
      </c>
      <c r="E1113" t="s">
        <v>21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2.0000000000000004</v>
      </c>
      <c r="I1113" s="4">
        <f t="shared" si="1329"/>
        <v>2.0799999999999996</v>
      </c>
      <c r="J1113" s="4">
        <f t="shared" si="1329"/>
        <v>2.1499999999999995</v>
      </c>
      <c r="K1113" s="4">
        <f t="shared" si="1329"/>
        <v>2.2200000000000002</v>
      </c>
      <c r="L1113" s="4">
        <f t="shared" ref="L1113:O1113" si="1330">IFERROR(L1064/L999,"-")</f>
        <v>2.2800000000000007</v>
      </c>
      <c r="M1113" s="4">
        <f t="shared" si="1330"/>
        <v>2.3400000000000003</v>
      </c>
      <c r="N1113" s="4">
        <f t="shared" si="1330"/>
        <v>2.3399999999999994</v>
      </c>
      <c r="O1113" s="4">
        <f t="shared" si="1330"/>
        <v>2.339999999999999</v>
      </c>
      <c r="P1113" s="4">
        <f>IFERROR(P1064/P999,"-")</f>
        <v>2.3400000000000007</v>
      </c>
      <c r="Q1113" s="4">
        <f>IFERROR(Q1064/Q999,"-")</f>
        <v>2.339999999999999</v>
      </c>
      <c r="S1113" s="3"/>
    </row>
    <row r="1114" spans="2:19">
      <c r="B1114" s="5" t="str">
        <f t="shared" si="1320"/>
        <v>SPS1</v>
      </c>
      <c r="C1114" s="5" t="str">
        <f t="shared" si="1321"/>
        <v>CH</v>
      </c>
      <c r="D1114" t="s">
        <v>1283</v>
      </c>
      <c r="E1114" t="s">
        <v>21</v>
      </c>
      <c r="F1114" s="4">
        <f>IFERROR(F1066/F1017,"-")</f>
        <v>0.72000000000000042</v>
      </c>
      <c r="G1114" s="4">
        <f t="shared" ref="G1114:K1114" si="1331">IFERROR(G1066/G1017,"-")</f>
        <v>0.71999999999999897</v>
      </c>
      <c r="H1114" s="4">
        <f t="shared" si="1331"/>
        <v>0.71999999999999986</v>
      </c>
      <c r="I1114" s="4">
        <f t="shared" si="1331"/>
        <v>0.7200000000000002</v>
      </c>
      <c r="J1114" s="4">
        <f t="shared" si="1331"/>
        <v>0.71999999999999986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>
      <c r="B1115" s="5" t="str">
        <f t="shared" si="1320"/>
        <v>SPS1</v>
      </c>
      <c r="C1115" s="5" t="str">
        <f t="shared" si="1321"/>
        <v>CH</v>
      </c>
      <c r="D1115" t="s">
        <v>1284</v>
      </c>
      <c r="E1115" t="s">
        <v>21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>
      <c r="B1116" s="5" t="str">
        <f t="shared" si="1320"/>
        <v>SPS1</v>
      </c>
      <c r="C1116" s="5" t="str">
        <f t="shared" si="1321"/>
        <v>CH</v>
      </c>
      <c r="D1116" t="s">
        <v>1285</v>
      </c>
      <c r="E1116" t="s">
        <v>21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>
      <c r="B1117" s="5" t="str">
        <f t="shared" si="1320"/>
        <v>SPS1</v>
      </c>
      <c r="C1117" s="5" t="str">
        <f t="shared" si="1321"/>
        <v>CH</v>
      </c>
      <c r="D1117" t="s">
        <v>1286</v>
      </c>
      <c r="E1117" t="s">
        <v>21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>
      <c r="B1118" s="5" t="str">
        <f t="shared" si="1320"/>
        <v>SPS1</v>
      </c>
      <c r="C1118" s="5" t="str">
        <f t="shared" si="1321"/>
        <v>CH</v>
      </c>
      <c r="D1118" t="s">
        <v>1287</v>
      </c>
      <c r="E1118" t="s">
        <v>21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>
      <c r="B1119" s="5" t="str">
        <f t="shared" si="1320"/>
        <v>SPS1</v>
      </c>
      <c r="C1119" s="5" t="str">
        <f t="shared" si="1321"/>
        <v>CH</v>
      </c>
      <c r="D1119" t="s">
        <v>1288</v>
      </c>
      <c r="E1119" t="s">
        <v>21</v>
      </c>
      <c r="F1119" s="4">
        <f>IFERROR(F1074/F1022,"-")</f>
        <v>0.71999999999999986</v>
      </c>
      <c r="G1119" s="4">
        <f t="shared" ref="G1119:K1119" si="1333">IFERROR(G1074/G1022,"-")</f>
        <v>0.71999999999999986</v>
      </c>
      <c r="H1119" s="4">
        <f t="shared" si="1333"/>
        <v>0.71999999999999964</v>
      </c>
      <c r="I1119" s="4">
        <f t="shared" si="1333"/>
        <v>0.71999999999999975</v>
      </c>
      <c r="J1119" s="4">
        <f t="shared" si="1333"/>
        <v>0.72000000000000008</v>
      </c>
      <c r="K1119" s="4">
        <f t="shared" si="1333"/>
        <v>0.72</v>
      </c>
      <c r="L1119" s="4">
        <f t="shared" ref="L1119:O1119" si="1334">IFERROR(L1074/L1022,"-")</f>
        <v>0.71999999999999986</v>
      </c>
      <c r="M1119" s="4">
        <f t="shared" si="1334"/>
        <v>0.72000000000000008</v>
      </c>
      <c r="N1119" s="4">
        <f t="shared" si="1334"/>
        <v>0.72000000000000008</v>
      </c>
      <c r="O1119" s="4">
        <f t="shared" si="1334"/>
        <v>0.72</v>
      </c>
      <c r="P1119" s="4">
        <f>IFERROR(P1074/P1022,"-")</f>
        <v>0.72000000000000031</v>
      </c>
      <c r="Q1119" s="4">
        <f>IFERROR(Q1074/Q1022,"-")</f>
        <v>0.71999999999999986</v>
      </c>
      <c r="S1119" s="3"/>
    </row>
    <row r="1120" spans="2:19">
      <c r="B1120" s="5" t="str">
        <f t="shared" si="1320"/>
        <v>SPS1</v>
      </c>
      <c r="C1120" s="5" t="str">
        <f t="shared" si="1321"/>
        <v>CH</v>
      </c>
      <c r="D1120" t="s">
        <v>1289</v>
      </c>
      <c r="E1120" t="s">
        <v>21</v>
      </c>
      <c r="F1120" s="4">
        <f>IFERROR(F1076/F1027,"-")</f>
        <v>0.90000000000000024</v>
      </c>
      <c r="G1120" s="4">
        <f t="shared" ref="G1120:K1120" si="1335">IFERROR(G1076/G1027,"-")</f>
        <v>0.90000000000000102</v>
      </c>
      <c r="H1120" s="4">
        <f t="shared" si="1335"/>
        <v>0.89999999999999902</v>
      </c>
      <c r="I1120" s="4">
        <f t="shared" si="1335"/>
        <v>0.89999999999999947</v>
      </c>
      <c r="J1120" s="4">
        <f t="shared" si="1335"/>
        <v>0.90000000000000058</v>
      </c>
      <c r="K1120" s="4">
        <f t="shared" si="1335"/>
        <v>0.9</v>
      </c>
      <c r="L1120" s="4">
        <f t="shared" ref="L1120:O1120" si="1336">IFERROR(L1076/L1027,"-")</f>
        <v>0.89999999999999969</v>
      </c>
      <c r="M1120" s="4">
        <f t="shared" si="1336"/>
        <v>0.89999999999999947</v>
      </c>
      <c r="N1120" s="4">
        <f t="shared" si="1336"/>
        <v>0.89999999999999947</v>
      </c>
      <c r="O1120" s="4">
        <f t="shared" si="1336"/>
        <v>0.9000000000000008</v>
      </c>
      <c r="P1120" s="4">
        <f>IFERROR(P1076/P1027,"-")</f>
        <v>0.90000000000000013</v>
      </c>
      <c r="Q1120" s="4">
        <f>IFERROR(Q1076/Q1027,"-")</f>
        <v>0.89999999999999947</v>
      </c>
      <c r="S1120" s="3"/>
    </row>
    <row r="1121" spans="2:19">
      <c r="B1121" s="5" t="str">
        <f t="shared" si="1320"/>
        <v>SPS1</v>
      </c>
      <c r="C1121" s="5" t="str">
        <f t="shared" si="1321"/>
        <v>CH</v>
      </c>
      <c r="D1121" t="s">
        <v>1290</v>
      </c>
      <c r="E1121" t="s">
        <v>21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>
      <c r="B1122" s="5" t="str">
        <f t="shared" si="1320"/>
        <v>SPS1</v>
      </c>
      <c r="C1122" s="5" t="str">
        <f t="shared" si="1321"/>
        <v>CH</v>
      </c>
      <c r="D1122" t="s">
        <v>1291</v>
      </c>
      <c r="E1122" t="s">
        <v>21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>
      <c r="B1123" s="5" t="str">
        <f t="shared" si="1320"/>
        <v>SPS1</v>
      </c>
      <c r="C1123" s="5" t="str">
        <f t="shared" si="1321"/>
        <v>CH</v>
      </c>
      <c r="D1123" t="s">
        <v>1292</v>
      </c>
      <c r="E1123" t="s">
        <v>21</v>
      </c>
      <c r="F1123" s="4">
        <f>IFERROR(F1084/F978,"-")</f>
        <v>0.7899999999999997</v>
      </c>
      <c r="G1123" s="4">
        <f t="shared" ref="G1123:K1124" si="1339">IFERROR(G1084/G978,"-")</f>
        <v>0.79200000000000037</v>
      </c>
      <c r="H1123" s="4">
        <f t="shared" si="1339"/>
        <v>0.7949999999999996</v>
      </c>
      <c r="I1123" s="4">
        <f t="shared" si="1339"/>
        <v>0.79999999999999982</v>
      </c>
      <c r="J1123" s="4">
        <f t="shared" si="1339"/>
        <v>0.80500000000000049</v>
      </c>
      <c r="K1123" s="4">
        <f t="shared" si="1339"/>
        <v>0.80999999999999939</v>
      </c>
      <c r="L1123" s="4">
        <f t="shared" ref="L1123:O1123" si="1340">IFERROR(L1084/L978,"-")</f>
        <v>0.81500000000000006</v>
      </c>
      <c r="M1123" s="4">
        <f t="shared" si="1340"/>
        <v>0.81999999999999929</v>
      </c>
      <c r="N1123" s="4">
        <f t="shared" si="1340"/>
        <v>0.81999999999999895</v>
      </c>
      <c r="O1123" s="4">
        <f t="shared" si="1340"/>
        <v>0.82</v>
      </c>
      <c r="P1123" s="4">
        <f>IFERROR(P1084/P978,"-")</f>
        <v>0.82</v>
      </c>
      <c r="Q1123" s="4">
        <f>IFERROR(Q1084/Q978,"-")</f>
        <v>0.81999999999999984</v>
      </c>
      <c r="S1123" s="3"/>
    </row>
    <row r="1124" spans="2:19">
      <c r="B1124" s="5" t="str">
        <f t="shared" si="1320"/>
        <v>SPS1</v>
      </c>
      <c r="C1124" s="5" t="str">
        <f t="shared" si="1321"/>
        <v>CH</v>
      </c>
      <c r="D1124" t="s">
        <v>1293</v>
      </c>
      <c r="E1124" t="s">
        <v>21</v>
      </c>
      <c r="F1124" s="4">
        <f>IFERROR(F1085/F979,"-")</f>
        <v>2.8200000000000012</v>
      </c>
      <c r="G1124" s="4">
        <f t="shared" si="1339"/>
        <v>2.8259999999999987</v>
      </c>
      <c r="H1124" s="4">
        <f t="shared" si="1339"/>
        <v>2.8349999999999973</v>
      </c>
      <c r="I1124" s="4">
        <f t="shared" si="1339"/>
        <v>2.850000000000001</v>
      </c>
      <c r="J1124" s="4">
        <f t="shared" si="1339"/>
        <v>2.93</v>
      </c>
      <c r="K1124" s="4">
        <f t="shared" si="1339"/>
        <v>3.0099999999999989</v>
      </c>
      <c r="L1124" s="4">
        <f t="shared" ref="L1124:O1124" si="1341">IFERROR(L1085/L979,"-")</f>
        <v>3.0650000000000026</v>
      </c>
      <c r="M1124" s="4">
        <f t="shared" si="1341"/>
        <v>3.120000000000001</v>
      </c>
      <c r="N1124" s="4">
        <f t="shared" si="1341"/>
        <v>3.1199999999999997</v>
      </c>
      <c r="O1124" s="4">
        <f t="shared" si="1341"/>
        <v>3.1199999999999992</v>
      </c>
      <c r="P1124" s="4">
        <f>IFERROR(P1085/P979,"-")</f>
        <v>3.1200000000000023</v>
      </c>
      <c r="Q1124" s="4">
        <f>IFERROR(Q1085/Q979,"-")</f>
        <v>3.120000000000001</v>
      </c>
      <c r="S1124" s="3"/>
    </row>
    <row r="1125" spans="2:19">
      <c r="B1125" s="5" t="str">
        <f t="shared" si="1320"/>
        <v>SPS1</v>
      </c>
      <c r="C1125" s="5" t="str">
        <f t="shared" si="1321"/>
        <v>CH</v>
      </c>
      <c r="D1125" t="s">
        <v>1294</v>
      </c>
      <c r="E1125" t="s">
        <v>21</v>
      </c>
      <c r="F1125" s="4">
        <f>IFERROR(F1087/F991,"-")</f>
        <v>0.70833333333333393</v>
      </c>
      <c r="G1125" s="4">
        <f t="shared" ref="G1125:K1125" si="1342">IFERROR(G1087/G991,"-")</f>
        <v>0.71458333333333313</v>
      </c>
      <c r="H1125" s="4">
        <f t="shared" si="1342"/>
        <v>0.72395833333333337</v>
      </c>
      <c r="I1125" s="4">
        <f t="shared" si="1342"/>
        <v>0.73958333333333115</v>
      </c>
      <c r="J1125" s="4">
        <f t="shared" si="1342"/>
        <v>0.74739583333332971</v>
      </c>
      <c r="K1125" s="4">
        <f t="shared" si="1342"/>
        <v>0.75520833333455484</v>
      </c>
      <c r="L1125" s="4">
        <f t="shared" ref="L1125:O1125" si="1343">IFERROR(L1087/L991,"-")</f>
        <v>0.75520833333424553</v>
      </c>
      <c r="M1125" s="4">
        <f t="shared" si="1343"/>
        <v>0.75520833333223958</v>
      </c>
      <c r="N1125" s="4">
        <f t="shared" si="1343"/>
        <v>0.75520833333345583</v>
      </c>
      <c r="O1125" s="4">
        <f t="shared" si="1343"/>
        <v>0.75520833333287762</v>
      </c>
      <c r="P1125" s="4">
        <f>IFERROR(P1087/P991,"-")</f>
        <v>0.75520833333396198</v>
      </c>
      <c r="Q1125" s="4">
        <f>IFERROR(Q1087/Q991,"-")</f>
        <v>0.75520833333340043</v>
      </c>
      <c r="S1125" s="3"/>
    </row>
    <row r="1126" spans="2:19">
      <c r="B1126" s="5" t="str">
        <f t="shared" si="1320"/>
        <v>SPS1</v>
      </c>
      <c r="C1126" s="5" t="str">
        <f t="shared" si="1321"/>
        <v>CH</v>
      </c>
      <c r="D1126" t="s">
        <v>1295</v>
      </c>
      <c r="E1126" t="s">
        <v>21</v>
      </c>
      <c r="F1126" s="4">
        <f>IFERROR(F1089/F1007,"-")</f>
        <v>0.74999999999999978</v>
      </c>
      <c r="G1126" s="4">
        <f t="shared" ref="G1126:K1126" si="1344">IFERROR(G1089/G1007,"-")</f>
        <v>0.75400000000000056</v>
      </c>
      <c r="H1126" s="4">
        <f t="shared" si="1344"/>
        <v>0.76000000000000045</v>
      </c>
      <c r="I1126" s="4">
        <f t="shared" si="1344"/>
        <v>0.7700345658549973</v>
      </c>
      <c r="J1126" s="4">
        <f t="shared" si="1344"/>
        <v>0.79071627087564056</v>
      </c>
      <c r="K1126" s="4">
        <f t="shared" si="1344"/>
        <v>0.82077581621511875</v>
      </c>
      <c r="L1126" s="4">
        <f t="shared" ref="L1126:O1126" si="1345">IFERROR(L1089/L1007,"-")</f>
        <v>0.93199077013714304</v>
      </c>
      <c r="M1126" s="4">
        <f t="shared" si="1345"/>
        <v>1.1404319768802018</v>
      </c>
      <c r="N1126" s="4">
        <f t="shared" si="1345"/>
        <v>0.90510962396836747</v>
      </c>
      <c r="O1126" s="4">
        <f t="shared" si="1345"/>
        <v>0.98053542580108333</v>
      </c>
      <c r="P1126" s="4">
        <f>IFERROR(P1089/P1007,"-")</f>
        <v>0.95471483089806541</v>
      </c>
      <c r="Q1126" s="4">
        <f>IFERROR(Q1089/Q1007,"-")</f>
        <v>0.90895458011990649</v>
      </c>
      <c r="S1126" s="3"/>
    </row>
    <row r="1127" spans="2:19">
      <c r="B1127" s="5" t="str">
        <f t="shared" si="1320"/>
        <v>SPS1</v>
      </c>
      <c r="C1127" s="5" t="str">
        <f t="shared" si="1321"/>
        <v>CH</v>
      </c>
      <c r="D1127" t="s">
        <v>1296</v>
      </c>
      <c r="E1127" t="s">
        <v>21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1.7010000000000003</v>
      </c>
      <c r="I1127" s="4">
        <f t="shared" si="1346"/>
        <v>1.7100000000000015</v>
      </c>
      <c r="J1127" s="4">
        <f t="shared" si="1346"/>
        <v>1.7580000000000024</v>
      </c>
      <c r="K1127" s="4">
        <f t="shared" si="1346"/>
        <v>1.8060000000000032</v>
      </c>
      <c r="L1127" s="4">
        <f t="shared" ref="L1127:O1127" si="1347">IFERROR(L1090/L1008,"-")</f>
        <v>1.8389999999999997</v>
      </c>
      <c r="M1127" s="4">
        <f t="shared" si="1347"/>
        <v>1.871999999999999</v>
      </c>
      <c r="N1127" s="4">
        <f t="shared" si="1347"/>
        <v>1.8719999999999981</v>
      </c>
      <c r="O1127" s="4">
        <f t="shared" si="1347"/>
        <v>1.8719999999999997</v>
      </c>
      <c r="P1127" s="4">
        <f>IFERROR(P1090/P1008,"-")</f>
        <v>1.8720000000000003</v>
      </c>
      <c r="Q1127" s="4">
        <f>IFERROR(Q1090/Q1008,"-")</f>
        <v>1.8720000000000012</v>
      </c>
      <c r="S1127" s="3"/>
    </row>
    <row r="1128" spans="2:19">
      <c r="B1128" s="5" t="str">
        <f t="shared" si="1320"/>
        <v>SPS1</v>
      </c>
      <c r="C1128" s="5" t="str">
        <f t="shared" si="1321"/>
        <v>CH</v>
      </c>
      <c r="D1128" t="s">
        <v>1297</v>
      </c>
      <c r="E1128" t="s">
        <v>21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>
      <c r="B1129" s="5" t="str">
        <f t="shared" si="1320"/>
        <v>SPS1</v>
      </c>
      <c r="C1129" s="5" t="str">
        <f t="shared" si="1321"/>
        <v>CH</v>
      </c>
      <c r="D1129" t="s">
        <v>1298</v>
      </c>
      <c r="E1129" t="s">
        <v>21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>
      <c r="B1130" s="5" t="str">
        <f t="shared" si="1320"/>
        <v>SPS1</v>
      </c>
      <c r="C1130" s="5" t="str">
        <f t="shared" si="1321"/>
        <v>CH</v>
      </c>
      <c r="D1130" t="s">
        <v>1299</v>
      </c>
      <c r="E1130" t="s">
        <v>21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>
      <c r="B1131" s="5" t="str">
        <f t="shared" si="1320"/>
        <v>SPS1</v>
      </c>
      <c r="C1131" s="5" t="str">
        <f t="shared" si="1321"/>
        <v>CH</v>
      </c>
      <c r="D1131" t="s">
        <v>1300</v>
      </c>
      <c r="E1131" t="s">
        <v>21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>
      <c r="B1132" s="5" t="str">
        <f t="shared" si="1320"/>
        <v>SPS1</v>
      </c>
      <c r="C1132" s="5" t="str">
        <f t="shared" si="1321"/>
        <v>CH</v>
      </c>
      <c r="D1132" t="s">
        <v>1301</v>
      </c>
      <c r="E1132" t="s">
        <v>21</v>
      </c>
      <c r="F1132" s="4">
        <f>IFERROR(F1100/F1024,"-")</f>
        <v>0.49999999999999967</v>
      </c>
      <c r="G1132" s="4">
        <f t="shared" ref="G1132:K1132" si="1348">IFERROR(G1100/G1024,"-")</f>
        <v>0.5</v>
      </c>
      <c r="H1132" s="4">
        <f t="shared" si="1348"/>
        <v>0.49999999999999983</v>
      </c>
      <c r="I1132" s="4">
        <f t="shared" si="1348"/>
        <v>0.5</v>
      </c>
      <c r="J1132" s="4">
        <f t="shared" si="1348"/>
        <v>0.49999999999999961</v>
      </c>
      <c r="K1132" s="4">
        <f t="shared" si="1348"/>
        <v>0.500000000000001</v>
      </c>
      <c r="L1132" s="4">
        <f t="shared" ref="L1132:O1132" si="1349">IFERROR(L1100/L1024,"-")</f>
        <v>0.4999999999999995</v>
      </c>
      <c r="M1132" s="4">
        <f t="shared" si="1349"/>
        <v>0.49999999999999944</v>
      </c>
      <c r="N1132" s="4">
        <f t="shared" si="1349"/>
        <v>0.50000000000000078</v>
      </c>
      <c r="O1132" s="4">
        <f t="shared" si="1349"/>
        <v>0.49999999999999978</v>
      </c>
      <c r="P1132" s="4">
        <f>IFERROR(P1100/P1024,"-")</f>
        <v>0.49999999999999983</v>
      </c>
      <c r="Q1132" s="4">
        <f>IFERROR(Q1100/Q1024,"-")</f>
        <v>0.50000000000000089</v>
      </c>
      <c r="S1132" s="3"/>
    </row>
    <row r="1133" spans="2:19">
      <c r="B1133" s="5" t="str">
        <f t="shared" si="1320"/>
        <v>SPS1</v>
      </c>
      <c r="C1133" s="5" t="str">
        <f t="shared" si="1321"/>
        <v>CH</v>
      </c>
      <c r="D1133" t="s">
        <v>1302</v>
      </c>
      <c r="E1133" t="s">
        <v>21</v>
      </c>
      <c r="F1133" s="4">
        <f>IFERROR(F1102/F1029,"-")</f>
        <v>0.62500000000000022</v>
      </c>
      <c r="G1133" s="4">
        <f t="shared" ref="G1133:K1133" si="1350">IFERROR(G1102/G1029,"-")</f>
        <v>0.62500000000000011</v>
      </c>
      <c r="H1133" s="4">
        <f t="shared" si="1350"/>
        <v>0.62499999999999967</v>
      </c>
      <c r="I1133" s="4">
        <f t="shared" si="1350"/>
        <v>0.625000000000001</v>
      </c>
      <c r="J1133" s="4">
        <f t="shared" si="1350"/>
        <v>0.625</v>
      </c>
      <c r="K1133" s="4">
        <f t="shared" si="1350"/>
        <v>0.62499999999999989</v>
      </c>
      <c r="L1133" s="4">
        <f t="shared" ref="L1133:O1133" si="1351">IFERROR(L1102/L1029,"-")</f>
        <v>0.625</v>
      </c>
      <c r="M1133" s="4">
        <f t="shared" si="1351"/>
        <v>0.624999999999999</v>
      </c>
      <c r="N1133" s="4">
        <f t="shared" si="1351"/>
        <v>0.625</v>
      </c>
      <c r="O1133" s="4">
        <f t="shared" si="1351"/>
        <v>0.62500000000000033</v>
      </c>
      <c r="P1133" s="4">
        <f>IFERROR(P1102/P1029,"-")</f>
        <v>0.62500000000000133</v>
      </c>
      <c r="Q1133" s="4">
        <f>IFERROR(Q1102/Q1029,"-")</f>
        <v>0.62500000000000011</v>
      </c>
      <c r="S1133" s="3"/>
    </row>
    <row r="1134" spans="2:19">
      <c r="B1134" s="5" t="str">
        <f t="shared" si="1320"/>
        <v>SPS1</v>
      </c>
      <c r="C1134" s="5" t="str">
        <f t="shared" si="1321"/>
        <v>CH</v>
      </c>
      <c r="D1134" t="s">
        <v>1303</v>
      </c>
      <c r="E1134" t="s">
        <v>21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>
      <c r="B1135" s="5" t="str">
        <f t="shared" si="1320"/>
        <v>SPS1</v>
      </c>
      <c r="C1135" s="5" t="str">
        <f t="shared" si="1321"/>
        <v>CH</v>
      </c>
      <c r="D1135" t="s">
        <v>1304</v>
      </c>
      <c r="E1135" t="s">
        <v>21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>
      <c r="B1136" s="9" t="str">
        <f>B1135</f>
        <v>SPS1</v>
      </c>
      <c r="C1136" s="9" t="str">
        <f>C1135</f>
        <v>CH</v>
      </c>
      <c r="D1136" s="2" t="s">
        <v>99</v>
      </c>
      <c r="E1136" s="2" t="s">
        <v>6</v>
      </c>
      <c r="F1136" s="3">
        <f t="shared" ref="F1136:K1136" si="1354">F1137+F1152+F1157+F1180+F1203</f>
        <v>139.15029967255643</v>
      </c>
      <c r="G1136" s="3">
        <f t="shared" si="1354"/>
        <v>135.48318015602311</v>
      </c>
      <c r="H1136" s="3">
        <f t="shared" si="1354"/>
        <v>129.00550681367068</v>
      </c>
      <c r="I1136" s="3">
        <f t="shared" si="1354"/>
        <v>89.954046602885228</v>
      </c>
      <c r="J1136" s="3">
        <f t="shared" si="1354"/>
        <v>61.881553097366925</v>
      </c>
      <c r="K1136" s="3">
        <f t="shared" si="1354"/>
        <v>51.703171945055175</v>
      </c>
      <c r="L1136" s="3">
        <f t="shared" ref="L1136:O1136" si="1355">L1137+L1152+L1157+L1180+L1203</f>
        <v>48.721422721105142</v>
      </c>
      <c r="M1136" s="3">
        <f t="shared" si="1355"/>
        <v>41.626861570020594</v>
      </c>
      <c r="N1136" s="3">
        <f t="shared" si="1355"/>
        <v>39.086766412982691</v>
      </c>
      <c r="O1136" s="3">
        <f t="shared" si="1355"/>
        <v>36.732050668197878</v>
      </c>
      <c r="P1136" s="3">
        <f>P1137+P1152+P1157+P1180+P1203</f>
        <v>35.231897748498412</v>
      </c>
      <c r="Q1136" s="3">
        <f>Q1137+Q1152+Q1157+Q1180+Q1203</f>
        <v>34.992122174813531</v>
      </c>
      <c r="S1136" s="3"/>
    </row>
    <row r="1137" spans="2:19">
      <c r="B1137" s="5" t="str">
        <f>B1136</f>
        <v>SPS1</v>
      </c>
      <c r="C1137" s="5" t="str">
        <f>C1136</f>
        <v>CH</v>
      </c>
      <c r="D1137" t="s">
        <v>1305</v>
      </c>
      <c r="E1137" t="s">
        <v>6</v>
      </c>
      <c r="F1137" s="1">
        <f>SUM(F1138:F1151)</f>
        <v>0.73757651808468638</v>
      </c>
      <c r="G1137" s="1">
        <f t="shared" ref="G1137:K1137" si="1356">SUM(G1138:G1151)</f>
        <v>1.640969403082986</v>
      </c>
      <c r="H1137" s="1">
        <f t="shared" si="1356"/>
        <v>4.3161833913479901</v>
      </c>
      <c r="I1137" s="1">
        <f t="shared" si="1356"/>
        <v>18.499838587956837</v>
      </c>
      <c r="J1137" s="1">
        <f t="shared" si="1356"/>
        <v>33.065723298105752</v>
      </c>
      <c r="K1137" s="1">
        <f t="shared" si="1356"/>
        <v>37.855056109695745</v>
      </c>
      <c r="L1137" s="1">
        <f t="shared" ref="L1137:O1137" si="1357">SUM(L1138:L1151)</f>
        <v>37.643964341595513</v>
      </c>
      <c r="M1137" s="1">
        <f t="shared" si="1357"/>
        <v>38.363763439706631</v>
      </c>
      <c r="N1137" s="1">
        <f t="shared" si="1357"/>
        <v>36.160810223695847</v>
      </c>
      <c r="O1137" s="1">
        <f t="shared" si="1357"/>
        <v>34.438890223089849</v>
      </c>
      <c r="P1137" s="1">
        <f>SUM(P1138:P1151)</f>
        <v>33.140595936115346</v>
      </c>
      <c r="Q1137" s="1">
        <f>SUM(Q1138:Q1151)</f>
        <v>33.221265952660538</v>
      </c>
      <c r="S1137" s="3"/>
    </row>
    <row r="1138" spans="2:19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1306</v>
      </c>
      <c r="E1138" t="s">
        <v>6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0.46789169266961861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0.37690378116500273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0.2622258826350628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0.11309558675474812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>
      <c r="B1139" s="5" t="str">
        <f t="shared" si="1358"/>
        <v>SPS1</v>
      </c>
      <c r="C1139" s="5" t="str">
        <f t="shared" si="1359"/>
        <v>CH</v>
      </c>
      <c r="D1139" t="s">
        <v>1307</v>
      </c>
      <c r="E1139" t="s">
        <v>6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7.644831027064895E-3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1.4026582246611848E-2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1.1217931378017335E-2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0.52633736644413764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1.0107653121715565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1.2050684817465038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1.2008215617792386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1.1555340211198404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1.1012795010521843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1.0446843155258487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1.0103832501789398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0.99290948927282496</v>
      </c>
      <c r="S1139" s="3"/>
    </row>
    <row r="1140" spans="2:19">
      <c r="B1140" s="5" t="str">
        <f t="shared" si="1358"/>
        <v>SPS1</v>
      </c>
      <c r="C1140" s="5" t="str">
        <f t="shared" si="1359"/>
        <v>CH</v>
      </c>
      <c r="D1140" t="s">
        <v>1308</v>
      </c>
      <c r="E1140" t="s">
        <v>6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6.617809255767336E-2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0.10249398077960736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1.0434231213460989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5.796505690615839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11.03761989781915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11.757371967121166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11.280210907400877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10.392105051077239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9.9617605010814465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9.4440695989161636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9.0823070314215126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8.9261278083600999</v>
      </c>
      <c r="S1140" s="3"/>
    </row>
    <row r="1141" spans="2:19">
      <c r="B1141" s="5" t="str">
        <f t="shared" si="1358"/>
        <v>SPS1</v>
      </c>
      <c r="C1141" s="5" t="str">
        <f t="shared" si="1359"/>
        <v>CH</v>
      </c>
      <c r="D1141" t="s">
        <v>1309</v>
      </c>
      <c r="E1141" t="s">
        <v>6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4.5997491839326422E-2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9.4533315649390576E-2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9.8531693863881858E-2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8.1404557815164508E-2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0.60555581323928498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4.0501249621104636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3.5812552477952559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7.7905512838153586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8.4037518037192331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9.6737976688884899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13.061850486758241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10.736788210724121</v>
      </c>
      <c r="S1141" s="3"/>
    </row>
    <row r="1142" spans="2:19">
      <c r="B1142" s="5" t="str">
        <f t="shared" si="1358"/>
        <v>SPS1</v>
      </c>
      <c r="C1142" s="5" t="str">
        <f t="shared" si="1359"/>
        <v>CH</v>
      </c>
      <c r="D1142" t="s">
        <v>1310</v>
      </c>
      <c r="E1142" t="s">
        <v>6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0.14948061096242213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0.98084712391978945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2.5996122220040836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9.8205274334188282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15.470774415877873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16.445026962846242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16.064236620711878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15.536694275512083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13.921236620269553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11.657215241713281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7.4140662737742931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9.876381636460831</v>
      </c>
      <c r="S1142" s="3"/>
    </row>
    <row r="1143" spans="2:19">
      <c r="B1143" s="5" t="str">
        <f t="shared" si="1358"/>
        <v>SPS1</v>
      </c>
      <c r="C1143" s="5" t="str">
        <f t="shared" si="1359"/>
        <v>CH</v>
      </c>
      <c r="D1143" t="s">
        <v>1311</v>
      </c>
      <c r="E1143" t="s">
        <v>6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2.0980458190039853E-5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2.7832215993924214E-5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4.8310351820957319E-5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4.7518629047706402E-5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3.5604260746887942E-5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3.6288000631182161E-5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2.3165743075557157E-5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1.8142558908956194E-4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3.0108501617847439E-4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3.7249853006487022E-4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4.5251710901470302E-4</v>
      </c>
      <c r="S1143" s="3"/>
    </row>
    <row r="1144" spans="2:19">
      <c r="B1144" s="5" t="str">
        <f t="shared" si="1358"/>
        <v>SPS1</v>
      </c>
      <c r="C1144" s="5" t="str">
        <f t="shared" si="1359"/>
        <v>CH</v>
      </c>
      <c r="D1144" t="s">
        <v>1312</v>
      </c>
      <c r="E1144" t="s">
        <v>6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3.8379902858097818E-4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2.9739666855466216E-4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5.3557821772876166E-4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6.8796995779980699E-4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1.6350786095487375E-3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1.4993931505764011E-4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1.4358858107625438E-4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1.2337346990223266E-4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9.1981249908764339E-4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9.638982243531266E-4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7.9122613655556711E-4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3.6386398694901966E-4</v>
      </c>
      <c r="S1144" s="3"/>
    </row>
    <row r="1145" spans="2:19">
      <c r="B1145" s="5" t="str">
        <f t="shared" si="1358"/>
        <v>SPS1</v>
      </c>
      <c r="C1145" s="5" t="str">
        <f t="shared" si="1359"/>
        <v>CH</v>
      </c>
      <c r="D1145" t="s">
        <v>1313</v>
      </c>
      <c r="E1145" t="s">
        <v>6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1.7628582771806744E-2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0.16494595644852961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0.75814781450685564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2.0483573493740117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1.928878268678198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2.1177483681455969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0.88028026676644766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0.49672355730488299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1.7921430527475558E-3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1.6178082447010362E-3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8.5524406728454156E-4</v>
      </c>
      <c r="S1145" s="3"/>
    </row>
    <row r="1146" spans="2:19">
      <c r="B1146" s="5" t="str">
        <f t="shared" si="1358"/>
        <v>SPS1</v>
      </c>
      <c r="C1146" s="5" t="str">
        <f t="shared" si="1359"/>
        <v>CH</v>
      </c>
      <c r="D1146" t="s">
        <v>1314</v>
      </c>
      <c r="E1146" t="s">
        <v>6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1.9335130982299045E-4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5.0470472162114828E-4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7.6021879059921657E-3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5.2402842495876591E-3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4.3836068628285118E-4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3.1553726615394872E-4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2.0181215656674459E-4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0.29947550177432708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0.91482973671765344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0.87981789210675521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0.72639221985369751</v>
      </c>
      <c r="S1146" s="3"/>
    </row>
    <row r="1147" spans="2:19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1315</v>
      </c>
      <c r="E1147" t="s">
        <v>6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1.0669295163900744E-5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1.8654416033519424E-5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4.4328190276069118E-5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5.3643326628196652E-5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3.9124523831587475E-5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1.2914447638337002E-4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1.1964649182476272E-4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7.0459623367847743E-4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3.3719813659460406E-5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2.066107963083597E-5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1.86896954140778E-5</v>
      </c>
      <c r="S1147" s="3"/>
    </row>
    <row r="1148" spans="2:19">
      <c r="B1148" s="5" t="str">
        <f t="shared" si="1360"/>
        <v>SPS1</v>
      </c>
      <c r="C1148" s="5" t="str">
        <f t="shared" si="1361"/>
        <v>CH</v>
      </c>
      <c r="D1148" t="s">
        <v>1316</v>
      </c>
      <c r="E1148" t="s">
        <v>6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1.3997058101349358E-5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5.7437099727202461E-5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1.269761074820741E-4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2.7588656575728979E-4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2.0534822197186057E-4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6.6832846072579089E-4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6.2526520194003301E-4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5.1536957612054841E-4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7.6819178548466279E-5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6.7706317820682009E-5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3.9361270443561478E-5</v>
      </c>
      <c r="S1148" s="3"/>
    </row>
    <row r="1149" spans="2:19">
      <c r="B1149" s="5" t="str">
        <f t="shared" si="1360"/>
        <v>SPS1</v>
      </c>
      <c r="C1149" s="5" t="str">
        <f t="shared" si="1361"/>
        <v>CH</v>
      </c>
      <c r="D1149" t="s">
        <v>1317</v>
      </c>
      <c r="E1149" t="s">
        <v>6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5.3953285670100611E-2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0.1349183166793731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1.1570571155865279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1.6434492879837117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1.3933342649574501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1.4708901430356667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0.60949454451446761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0.42927474248359521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1.386319610050846E-4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1.1857171430200855E-4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5.8851112176217875E-5</v>
      </c>
      <c r="S1149" s="3"/>
    </row>
    <row r="1150" spans="2:19">
      <c r="B1150" s="5" t="str">
        <f t="shared" si="1360"/>
        <v>SPS1</v>
      </c>
      <c r="C1150" s="5" t="str">
        <f t="shared" si="1361"/>
        <v>CH</v>
      </c>
      <c r="D1150" t="s">
        <v>1318</v>
      </c>
      <c r="E1150" t="s">
        <v>6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4.6356090843785891E-5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1.6406032183911802E-4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1.8089220347317617E-3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4.8047982291455861E-3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3.0871060052358292E-3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1.6585395235756311E-3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1.3059295475095769E-3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0.19964956519396634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0.64022923871415927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0.61575154502920948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0.50827908050762316</v>
      </c>
      <c r="S1150" s="3"/>
    </row>
    <row r="1151" spans="2:19">
      <c r="B1151" s="5" t="str">
        <f t="shared" si="1360"/>
        <v>SPS1</v>
      </c>
      <c r="C1151" s="5" t="str">
        <f t="shared" si="1361"/>
        <v>CH</v>
      </c>
      <c r="D1151" t="s">
        <v>1319</v>
      </c>
      <c r="E1151" t="s">
        <v>6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0.23644432826663273</v>
      </c>
      <c r="J1151" s="1">
        <f>[1]Transport!F$32</f>
        <v>1.2371440120304507</v>
      </c>
      <c r="K1151" s="1">
        <f>[1]Transport!G$32</f>
        <v>1.0712957192225889</v>
      </c>
      <c r="L1151" s="1">
        <f>[1]Transport!H$32</f>
        <v>1.9258500664184597</v>
      </c>
      <c r="M1151" s="1">
        <f>[1]Transport!I$32</f>
        <v>1.9967048042903648</v>
      </c>
      <c r="N1151" s="1">
        <f>[1]Transport!J$32</f>
        <v>1.3453372269186881</v>
      </c>
      <c r="O1151" s="1">
        <f>[1]Transport!K$32</f>
        <v>1.0607581253677618</v>
      </c>
      <c r="P1151" s="1">
        <f>[1]Transport!L$32</f>
        <v>1.0734309848233166</v>
      </c>
      <c r="Q1151" s="1">
        <f>[1]Transport!M$32</f>
        <v>1.452598980240061</v>
      </c>
      <c r="S1151" s="3"/>
    </row>
    <row r="1152" spans="2:19">
      <c r="B1152" s="5" t="str">
        <f>B1146</f>
        <v>SPS1</v>
      </c>
      <c r="C1152" s="5" t="str">
        <f>C1146</f>
        <v>CH</v>
      </c>
      <c r="D1152" t="s">
        <v>1320</v>
      </c>
      <c r="E1152" t="s">
        <v>6</v>
      </c>
      <c r="F1152" s="1">
        <f>SUM(F1153:F1156)</f>
        <v>8.5552557491034307E-4</v>
      </c>
      <c r="G1152" s="1">
        <f t="shared" ref="G1152:K1152" si="1362">SUM(G1153:G1156)</f>
        <v>1.9887222318710424E-3</v>
      </c>
      <c r="H1152" s="1">
        <f t="shared" si="1362"/>
        <v>1.891395931142039E-3</v>
      </c>
      <c r="I1152" s="1">
        <f t="shared" si="1362"/>
        <v>5.4063225811015888E-6</v>
      </c>
      <c r="J1152" s="1">
        <f t="shared" si="1362"/>
        <v>4.7304288854613722E-6</v>
      </c>
      <c r="K1152" s="1">
        <f t="shared" si="1362"/>
        <v>4.1635940811582599E-6</v>
      </c>
      <c r="L1152" s="1">
        <f t="shared" ref="L1152:O1152" si="1363">SUM(L1153:L1156)</f>
        <v>4.1005626315387196E-6</v>
      </c>
      <c r="M1152" s="1">
        <f t="shared" si="1363"/>
        <v>3.8975715804942755E-6</v>
      </c>
      <c r="N1152" s="1">
        <f t="shared" si="1363"/>
        <v>3.2768574809651892E-6</v>
      </c>
      <c r="O1152" s="1">
        <f t="shared" si="1363"/>
        <v>3.7979990038147137E-6</v>
      </c>
      <c r="P1152" s="1">
        <f>SUM(P1153:P1156)</f>
        <v>3.4659262762986941E-6</v>
      </c>
      <c r="Q1152" s="1">
        <f>SUM(Q1153:Q1156)</f>
        <v>1.1364472081555703E-5</v>
      </c>
      <c r="S1152" s="3"/>
    </row>
    <row r="1153" spans="2:19">
      <c r="B1153" s="5" t="str">
        <f t="shared" si="1358"/>
        <v>SPS1</v>
      </c>
      <c r="C1153" s="5" t="str">
        <f t="shared" si="1359"/>
        <v>CH</v>
      </c>
      <c r="D1153" t="s">
        <v>1321</v>
      </c>
      <c r="E1153" t="s">
        <v>6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7.8387713451658609E-6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9.5199935069071463E-6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1.1932029647353245E-7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3.389377920905506E-7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7.6844827708222501E-7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4.4504261313530247E-7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2.9278483370193251E-7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1.2868930253588903E-7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8.5756170915532646E-8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0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1.0335885533477892E-6</v>
      </c>
      <c r="S1153" s="3"/>
    </row>
    <row r="1154" spans="2:19">
      <c r="B1154" s="5" t="str">
        <f t="shared" si="1358"/>
        <v>SPS1</v>
      </c>
      <c r="C1154" s="5" t="str">
        <f t="shared" si="1359"/>
        <v>CH</v>
      </c>
      <c r="D1154" t="s">
        <v>1322</v>
      </c>
      <c r="E1154" t="s">
        <v>6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8.1232554739503287E-5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9.6993698096516803E-5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9.4198172524259088E-5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1.5218119558203106E-6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1.459866242963101E-6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1.1728944385890252E-6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1.1822952357150477E-6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1.1508163073444038E-6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9.878102118200816E-7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1.1408218342844749E-6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9.1492758020179375E-7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3.1741020313115735E-6</v>
      </c>
      <c r="S1154" s="3"/>
    </row>
    <row r="1155" spans="2:19">
      <c r="B1155" s="5" t="str">
        <f t="shared" si="1358"/>
        <v>SPS1</v>
      </c>
      <c r="C1155" s="5" t="str">
        <f t="shared" si="1359"/>
        <v>CH</v>
      </c>
      <c r="D1155" t="s">
        <v>1323</v>
      </c>
      <c r="E1155" t="s">
        <v>6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7.7429302017083972E-4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1.8766217023666312E-3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1.7788630199278349E-3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2.392357521423899E-6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1.5968694817925332E-6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1.0145305345957365E-6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1.2721995008820785E-6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1.2921319540977039E-6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1.2624801006259986E-6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1.5189646063394342E-6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1.9077624652179186E-6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4.0254488868808822E-6</v>
      </c>
      <c r="S1155" s="3"/>
    </row>
    <row r="1156" spans="2:19">
      <c r="B1156" s="5" t="str">
        <f t="shared" si="1358"/>
        <v>SPS1</v>
      </c>
      <c r="C1156" s="5" t="str">
        <f t="shared" si="1359"/>
        <v>CH</v>
      </c>
      <c r="D1156" t="s">
        <v>1324</v>
      </c>
      <c r="E1156" t="s">
        <v>6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7.2680600627285552E-6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8.8147451830378943E-6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1.3728328073838464E-6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1.3347553686151877E-6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1.2077208308912733E-6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1.2010252818062917E-6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1.161838485350235E-6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8.9787786598322026E-7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1.052456392275272E-6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6.4323623087898183E-7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3.1313326100154583E-6</v>
      </c>
      <c r="S1156" s="3"/>
    </row>
    <row r="1157" spans="2:19">
      <c r="B1157" s="5" t="str">
        <f t="shared" si="1358"/>
        <v>SPS1</v>
      </c>
      <c r="C1157" s="5" t="str">
        <f t="shared" si="1359"/>
        <v>CH</v>
      </c>
      <c r="D1157" t="s">
        <v>1325</v>
      </c>
      <c r="E1157" t="s">
        <v>6</v>
      </c>
      <c r="F1157" s="1">
        <f>SUM(F1162:F1179)</f>
        <v>77.879692237466386</v>
      </c>
      <c r="G1157" s="1">
        <f t="shared" ref="G1157:K1157" si="1364">SUM(G1162:G1179)</f>
        <v>74.595802681777073</v>
      </c>
      <c r="H1157" s="1">
        <f t="shared" si="1364"/>
        <v>77.926214231579365</v>
      </c>
      <c r="I1157" s="1">
        <f t="shared" si="1364"/>
        <v>45.165571815812207</v>
      </c>
      <c r="J1157" s="1">
        <f t="shared" si="1364"/>
        <v>18.500681660885672</v>
      </c>
      <c r="K1157" s="1">
        <f t="shared" si="1364"/>
        <v>8.356603013437276</v>
      </c>
      <c r="L1157" s="1">
        <f t="shared" ref="L1157:O1157" si="1365">SUM(L1162:L1179)</f>
        <v>6.5526303860483202</v>
      </c>
      <c r="M1157" s="1">
        <f t="shared" si="1365"/>
        <v>1.9270012005623784</v>
      </c>
      <c r="N1157" s="1">
        <f t="shared" si="1365"/>
        <v>1.847981109119283</v>
      </c>
      <c r="O1157" s="1">
        <f t="shared" si="1365"/>
        <v>1.3566621678453987</v>
      </c>
      <c r="P1157" s="1">
        <f>SUM(P1162:P1179)</f>
        <v>1.2369959626927043</v>
      </c>
      <c r="Q1157" s="1">
        <f>SUM(Q1162:Q1179)</f>
        <v>1.0474489778093672</v>
      </c>
      <c r="S1157" s="3"/>
    </row>
    <row r="1158" spans="2:19">
      <c r="B1158" s="5" t="str">
        <f>B1157</f>
        <v>SPS1</v>
      </c>
      <c r="C1158" s="5" t="str">
        <f t="shared" si="1359"/>
        <v>CH</v>
      </c>
      <c r="D1158" t="s">
        <v>1326</v>
      </c>
      <c r="E1158" t="str">
        <f>E1157</f>
        <v>PJ/yr.</v>
      </c>
      <c r="F1158" s="1">
        <f t="shared" ref="F1158:J1158" si="1366">IF(F1157-F1159&lt;0,0,F1157-F1159)</f>
        <v>73.616534003736589</v>
      </c>
      <c r="G1158" s="1">
        <f t="shared" si="1366"/>
        <v>70.512413849369949</v>
      </c>
      <c r="H1158" s="1">
        <f t="shared" si="1366"/>
        <v>73.660513643677334</v>
      </c>
      <c r="I1158" s="1">
        <f t="shared" si="1366"/>
        <v>42.692573699157208</v>
      </c>
      <c r="J1158" s="1">
        <f t="shared" si="1366"/>
        <v>17.436765150606988</v>
      </c>
      <c r="K1158" s="1">
        <f>IF(K1157-K1159&lt;0,0,K1157-K1159)</f>
        <v>7.6600611415682298</v>
      </c>
      <c r="L1158" s="1">
        <f t="shared" ref="L1158:O1158" si="1367">IF(L1157-L1159&lt;0,0,L1157-L1159)</f>
        <v>2.4727717411034016</v>
      </c>
      <c r="M1158" s="1">
        <f t="shared" si="1367"/>
        <v>0</v>
      </c>
      <c r="N1158" s="1">
        <f t="shared" si="1367"/>
        <v>0.21523919635837263</v>
      </c>
      <c r="O1158" s="1">
        <f t="shared" si="1367"/>
        <v>9.539512301874753E-2</v>
      </c>
      <c r="P1158" s="1">
        <f>IF(P1157-P1159&lt;0,0,P1157-P1159)</f>
        <v>8.6886805923475308E-2</v>
      </c>
      <c r="Q1158" s="1">
        <f>IF(Q1157-Q1159&lt;0,0,Q1157-Q1159)</f>
        <v>7.3427205394059669E-2</v>
      </c>
      <c r="S1158" s="3"/>
    </row>
    <row r="1159" spans="2:19">
      <c r="B1159" s="5" t="str">
        <f t="shared" ref="B1159:B1161" si="1368">B1158</f>
        <v>SPS1</v>
      </c>
      <c r="C1159" s="5" t="str">
        <f t="shared" si="1359"/>
        <v>CH</v>
      </c>
      <c r="D1159" t="s">
        <v>1327</v>
      </c>
      <c r="E1159" t="str">
        <f>E1158</f>
        <v>PJ/yr.</v>
      </c>
      <c r="F1159" s="1">
        <f>SUM(F1160:F1161)</f>
        <v>4.2631582337297953</v>
      </c>
      <c r="G1159" s="1">
        <f t="shared" ref="G1159" si="1369">SUM(G1160:G1161)</f>
        <v>4.0833888324071177</v>
      </c>
      <c r="H1159" s="1">
        <f t="shared" ref="H1159" si="1370">SUM(H1160:H1161)</f>
        <v>4.2657005879020327</v>
      </c>
      <c r="I1159" s="1">
        <f t="shared" ref="I1159" si="1371">SUM(I1160:I1161)</f>
        <v>2.472998116654999</v>
      </c>
      <c r="J1159" s="1">
        <f t="shared" ref="J1159" si="1372">SUM(J1160:J1161)</f>
        <v>1.0639165102786847</v>
      </c>
      <c r="K1159" s="1">
        <f t="shared" ref="K1159" si="1373">SUM(K1160:K1161)</f>
        <v>0.69654187186904581</v>
      </c>
      <c r="L1159" s="1">
        <f t="shared" ref="L1159:O1159" si="1374">SUM(L1160:L1161)</f>
        <v>4.0798586449449186</v>
      </c>
      <c r="M1159" s="1">
        <f t="shared" si="1374"/>
        <v>1.931313225849294</v>
      </c>
      <c r="N1159" s="1">
        <f t="shared" si="1374"/>
        <v>1.6327419127609104</v>
      </c>
      <c r="O1159" s="1">
        <f t="shared" si="1374"/>
        <v>1.2612670448266512</v>
      </c>
      <c r="P1159" s="1">
        <f>SUM(P1160:P1161)</f>
        <v>1.150109156769229</v>
      </c>
      <c r="Q1159" s="1">
        <f>SUM(Q1160:Q1161)</f>
        <v>0.97402177241530752</v>
      </c>
      <c r="S1159" s="3"/>
    </row>
    <row r="1160" spans="2:19">
      <c r="B1160" s="5" t="str">
        <f t="shared" si="1368"/>
        <v>SPS1</v>
      </c>
      <c r="C1160" s="5" t="str">
        <f t="shared" si="1359"/>
        <v>CH</v>
      </c>
      <c r="D1160" t="s">
        <v>1328</v>
      </c>
      <c r="E1160" t="str">
        <f>E1159</f>
        <v>PJ/yr.</v>
      </c>
      <c r="F1160" s="1">
        <f>[1]Transport!B$25/SUM([1]Transport!B$21,[1]Transport!B$25)*F1157*(F$35+F$600)/(F$35+F$600+F$39)</f>
        <v>4.2631582337297953</v>
      </c>
      <c r="G1160" s="1">
        <f>[1]Transport!C$25/SUM([1]Transport!C$21,[1]Transport!C$25)*G1157*(G$35+G$600)/(G$35+G$600+G$39)</f>
        <v>4.0833888324071177</v>
      </c>
      <c r="H1160" s="1">
        <f>[1]Transport!D$25/SUM([1]Transport!D$21,[1]Transport!D$25)*H1157*(H$35+H$600)/(H$35+H$600+H$39)</f>
        <v>4.2657005879020327</v>
      </c>
      <c r="I1160" s="1">
        <f>[1]Transport!E$25/SUM([1]Transport!E$21,[1]Transport!E$25)*I1157*(I$35+I$600)/(I$35+I$600+I$39)</f>
        <v>2.472998116654999</v>
      </c>
      <c r="J1160" s="1">
        <f>[1]Transport!F$25/SUM([1]Transport!F$21,[1]Transport!F$25)*J1157*(J$35+J$600)/(J$35+J$600+J$39)</f>
        <v>1.0639165102786847</v>
      </c>
      <c r="K1160" s="1">
        <f>[1]Transport!G$25/SUM([1]Transport!G$21,[1]Transport!G$25)*K1157*(K$35+K$600)/(K$35+K$600+K$39)</f>
        <v>0.45974071201411038</v>
      </c>
      <c r="L1160" s="1">
        <f>[1]Transport!H$25/SUM([1]Transport!H$21,[1]Transport!H$25)*L1157*(L$35+L$600)/(L$35+L$600+L$39)</f>
        <v>3.7943510991341776</v>
      </c>
      <c r="M1160" s="1">
        <f>[1]Transport!I$25/SUM([1]Transport!I$21,[1]Transport!I$25)*M1157*(M$35+M$600)/(M$35+M$600+M$39)</f>
        <v>1.6379004225116764</v>
      </c>
      <c r="N1160" s="1">
        <f>[1]Transport!J$25/SUM([1]Transport!J$21,[1]Transport!J$25)*N1157*(N$35+N$600)/(N$35+N$600+N$39)</f>
        <v>1.5706978069865551</v>
      </c>
      <c r="O1160" s="1">
        <f>[1]Transport!K$25/SUM([1]Transport!K$21,[1]Transport!K$25)*O1157*(O$35+O$600)/(O$35+O$600+O$39)</f>
        <v>1.1530319846618575</v>
      </c>
      <c r="P1160" s="1">
        <f>[1]Transport!L$25/SUM([1]Transport!L$21,[1]Transport!L$25)*P1157*(P$35+P$600)/(P$35+P$600+P$39)</f>
        <v>1.0513504184376647</v>
      </c>
      <c r="Q1160" s="1">
        <f>[1]Transport!M$25/SUM([1]Transport!M$21,[1]Transport!M$25)*Q1157*(Q$35+Q$600)/(Q$35+Q$600+Q$39)</f>
        <v>0.89008780725270875</v>
      </c>
      <c r="S1160" s="3"/>
    </row>
    <row r="1161" spans="2:19">
      <c r="B1161" s="5" t="str">
        <f t="shared" si="1368"/>
        <v>SPS1</v>
      </c>
      <c r="C1161" s="5" t="str">
        <f t="shared" si="1359"/>
        <v>CH</v>
      </c>
      <c r="D1161" t="s">
        <v>1329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0.23680115985493544</v>
      </c>
      <c r="L1161" s="1">
        <f>(L$39+L$719)/([1]Transport!H$21+[1]Transport!H$25)*L1157</f>
        <v>0.28550754581074089</v>
      </c>
      <c r="M1161" s="1">
        <f>(M$39+M$719)/([1]Transport!I$21+[1]Transport!I$25)*M1157</f>
        <v>0.29341280333761754</v>
      </c>
      <c r="N1161" s="1">
        <f>(N$39+N$719)/([1]Transport!J$21+[1]Transport!J$25)*N1157</f>
        <v>6.2044105774355179E-2</v>
      </c>
      <c r="O1161" s="1">
        <f>(O$39+O$719)/([1]Transport!K$21+[1]Transport!K$25)*O1157</f>
        <v>0.10823506016479371</v>
      </c>
      <c r="P1161" s="1">
        <f>(P$39+P$719)/([1]Transport!L$21+[1]Transport!L$25)*P1157</f>
        <v>9.8758738331564136E-2</v>
      </c>
      <c r="Q1161" s="1">
        <f>(Q$39+Q$719)/([1]Transport!M$21+[1]Transport!M$25)*Q1157</f>
        <v>8.3933965162598739E-2</v>
      </c>
      <c r="S1161" s="3"/>
    </row>
    <row r="1162" spans="2:19">
      <c r="B1162" s="5" t="str">
        <f>B1157</f>
        <v>SPS1</v>
      </c>
      <c r="C1162" s="5" t="str">
        <f>C1157</f>
        <v>CH</v>
      </c>
      <c r="D1162" t="s">
        <v>1330</v>
      </c>
      <c r="E1162" t="s">
        <v>6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1.2540586331814767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1.2428793829019056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0.92518215467516585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0.43896293329034025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>
      <c r="B1163" s="5" t="str">
        <f t="shared" si="1358"/>
        <v>SPS1</v>
      </c>
      <c r="C1163" s="5" t="str">
        <f t="shared" si="1359"/>
        <v>CH</v>
      </c>
      <c r="D1163" t="s">
        <v>1331</v>
      </c>
      <c r="E1163" t="s">
        <v>6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4.6284817714860767E-2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5.3442922651329827E-2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3.7667141339534811E-2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2.9001231403666807E-2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2.177460323565277E-3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1.3966937315953973E-4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>
      <c r="B1164" s="5" t="str">
        <f t="shared" si="1358"/>
        <v>SPS1</v>
      </c>
      <c r="C1164" s="5" t="str">
        <f t="shared" si="1359"/>
        <v>CH</v>
      </c>
      <c r="D1164" t="s">
        <v>1332</v>
      </c>
      <c r="E1164" t="s">
        <v>6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0.13691299567765763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0.21336001925656217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0.7804189517098824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0.6757153223571265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0.28856782328310548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4.2743931439440261E-2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>
      <c r="B1165" s="5" t="str">
        <f t="shared" si="1358"/>
        <v>SPS1</v>
      </c>
      <c r="C1165" s="5" t="str">
        <f t="shared" si="1359"/>
        <v>CH</v>
      </c>
      <c r="D1165" t="s">
        <v>1333</v>
      </c>
      <c r="E1165" t="s">
        <v>6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0.10162480720086196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1.1230412934685954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1.0623940457949417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0.84922547869155662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0.26875336340688794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5.3167226475401313E-5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>
      <c r="B1166" s="5" t="str">
        <f t="shared" si="1358"/>
        <v>SPS1</v>
      </c>
      <c r="C1166" s="5" t="str">
        <f t="shared" si="1359"/>
        <v>CH</v>
      </c>
      <c r="D1166" t="s">
        <v>1334</v>
      </c>
      <c r="E1166" t="s">
        <v>6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9.076610009467985E-2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0.13515296941336391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0.12726171165998573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0.10768493720045946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1.5640459449016198E-2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5.9865937212864645E-5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>
      <c r="B1167" s="5" t="str">
        <f t="shared" si="1358"/>
        <v>SPS1</v>
      </c>
      <c r="C1167" s="5" t="str">
        <f t="shared" si="1359"/>
        <v>CH</v>
      </c>
      <c r="D1167" t="s">
        <v>1335</v>
      </c>
      <c r="E1167" t="s">
        <v>6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63.98764673973627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54.262086771367095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48.869677308758298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17.68162861787437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>
      <c r="B1168" s="5" t="str">
        <f t="shared" si="1358"/>
        <v>SPS1</v>
      </c>
      <c r="C1168" s="5" t="str">
        <f t="shared" si="1359"/>
        <v>CH</v>
      </c>
      <c r="D1168" t="s">
        <v>1336</v>
      </c>
      <c r="E1168" t="s">
        <v>6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0.49576056024736265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0.55059201365601329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1.3680028325727718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1.1565097810773428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0.63262198982322226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9.9110763222528292E-2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>
      <c r="B1169" s="5" t="str">
        <f t="shared" si="1358"/>
        <v>SPS1</v>
      </c>
      <c r="C1169" s="5" t="str">
        <f t="shared" si="1359"/>
        <v>CH</v>
      </c>
      <c r="D1169" t="s">
        <v>1337</v>
      </c>
      <c r="E1169" t="s">
        <v>6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3.7647432166868504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5.3068427428607245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4.3928854956457171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4.1076278746674895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0.16447963648895472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7.9779947017805314E-4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>
      <c r="B1170" s="5" t="str">
        <f t="shared" si="1358"/>
        <v>SPS1</v>
      </c>
      <c r="C1170" s="5" t="str">
        <f t="shared" si="1359"/>
        <v>CH</v>
      </c>
      <c r="D1170" t="s">
        <v>1338</v>
      </c>
      <c r="E1170" t="s">
        <v>6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3.7689109237877965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5.7403911029257451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7.0895656531653932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5.8156751479346882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1.1585333978557704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0.14420500027268685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>
      <c r="B1171" s="5" t="str">
        <f t="shared" si="1358"/>
        <v>SPS1</v>
      </c>
      <c r="C1171" s="5" t="str">
        <f t="shared" si="1359"/>
        <v>CH</v>
      </c>
      <c r="D1171" t="s">
        <v>1339</v>
      </c>
      <c r="E1171" t="s">
        <v>6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3.8891135422095759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5.2545534406514269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11.076836012166106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9.2916581869758978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3.8906919621824585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0.44081295152412348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>
      <c r="B1172" s="5" t="str">
        <f t="shared" si="1358"/>
        <v>SPS1</v>
      </c>
      <c r="C1172" s="5" t="str">
        <f t="shared" si="1359"/>
        <v>CH</v>
      </c>
      <c r="D1172" t="s">
        <v>1340</v>
      </c>
      <c r="E1172" t="s">
        <v>6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1.3779929943529828E-4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5.1512565516004217E-4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6.3372493279741148E-4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4.4721196458060738E-4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1.3881999824172131E-4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>
      <c r="B1173" s="5" t="str">
        <f t="shared" si="1358"/>
        <v>SPS1</v>
      </c>
      <c r="C1173" s="5" t="str">
        <f t="shared" si="1359"/>
        <v>CH</v>
      </c>
      <c r="D1173" t="s">
        <v>1341</v>
      </c>
      <c r="E1173" t="s">
        <v>6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1.2567229623749763E-4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5.1342910436744571E-4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7.045381672353588E-4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4.7876203289868452E-4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1.6108244625662708E-4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>
      <c r="B1174" s="5" t="str">
        <f t="shared" si="1358"/>
        <v>SPS1</v>
      </c>
      <c r="C1174" s="5" t="str">
        <f t="shared" si="1359"/>
        <v>CH</v>
      </c>
      <c r="D1174" t="s">
        <v>1342</v>
      </c>
      <c r="E1174" t="s">
        <v>6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1.7814488757438815E-4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6.0760262579564388E-4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7.5678291921974503E-4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4.9613319032684028E-4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1.4787652053611022E-4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>
      <c r="B1175" s="5" t="str">
        <f t="shared" si="1358"/>
        <v>SPS1</v>
      </c>
      <c r="C1175" s="5" t="str">
        <f t="shared" si="1359"/>
        <v>CH</v>
      </c>
      <c r="D1175" t="s">
        <v>1343</v>
      </c>
      <c r="E1175" t="s">
        <v>6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2.1222849318213604E-4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7.7779930528397098E-4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1.0983337946449843E-3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7.1137501333385365E-4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2.3609718577918785E-4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>
      <c r="B1176" s="5" t="str">
        <f t="shared" si="1358"/>
        <v>SPS1</v>
      </c>
      <c r="C1176" s="5" t="str">
        <f t="shared" si="1359"/>
        <v>CH</v>
      </c>
      <c r="D1176" t="s">
        <v>1344</v>
      </c>
      <c r="E1176" t="s">
        <v>6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2.9653554807199925E-4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4.7432311974075417E-4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4.9872079792257797E-4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4.9555704320603097E-4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3.7612136177597667E-4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1.8275549133311327E-4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1.5080492631402027E-4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5.9222488193771951E-5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4.2802708132960254E-4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6.9648866638388871E-4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8.2923977540893742E-4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1.0180994096626436E-3</v>
      </c>
      <c r="S1176" s="3"/>
    </row>
    <row r="1177" spans="2:19">
      <c r="B1177" s="5" t="str">
        <f t="shared" si="1358"/>
        <v>SPS1</v>
      </c>
      <c r="C1177" s="5" t="str">
        <f t="shared" si="1359"/>
        <v>CH</v>
      </c>
      <c r="D1177" t="s">
        <v>1345</v>
      </c>
      <c r="E1177" t="s">
        <v>6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8.2248719263815023E-2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0.16743461467549559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0.1171045875636509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0.1318137627160032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1.2499624851646898E-2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7.2019456650676431E-4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5.4280055614800273E-4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3.0049493754978661E-4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1.8948293273192709E-3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1.7762496344169126E-3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1.4026897599071892E-3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6.5729056678687768E-4</v>
      </c>
      <c r="S1177" s="3"/>
    </row>
    <row r="1178" spans="2:19">
      <c r="B1178" s="5" t="str">
        <f t="shared" si="1358"/>
        <v>SPS1</v>
      </c>
      <c r="C1178" s="5" t="str">
        <f t="shared" si="1359"/>
        <v>CH</v>
      </c>
      <c r="D1178" t="s">
        <v>1346</v>
      </c>
      <c r="E1178" t="s">
        <v>6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8.6959285550807425E-2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0.2401881916367701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1.7845608557634893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4.6574850860674966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12.030659097625977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7.6252407080933065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6.5508956184246134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1.9262040145439208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1.1293496429711205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2.302684296750583E-3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1.9920192343641304E-3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1.0730357712723886E-3</v>
      </c>
      <c r="S1178" s="3"/>
    </row>
    <row r="1179" spans="2:19">
      <c r="B1179" s="5" t="str">
        <f t="shared" si="1358"/>
        <v>SPS1</v>
      </c>
      <c r="C1179" s="5" t="str">
        <f t="shared" si="1359"/>
        <v>CH</v>
      </c>
      <c r="D1179" t="s">
        <v>1347</v>
      </c>
      <c r="E1179" t="s">
        <v>6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0.1743653605662944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0.30470904821586559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0.29174480327591573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0.21889451869867707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3.3547242032151918E-2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1.852330669511186E-3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1.0411621412438994E-3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4.3746859271411818E-4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0.71630860973951371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1.3518867452478474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1.232772013923024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1.0447005520616452</v>
      </c>
      <c r="S1179" s="3"/>
    </row>
    <row r="1180" spans="2:19">
      <c r="B1180" s="5" t="str">
        <f t="shared" si="1358"/>
        <v>SPS1</v>
      </c>
      <c r="C1180" s="5" t="str">
        <f t="shared" si="1359"/>
        <v>CH</v>
      </c>
      <c r="D1180" t="s">
        <v>1348</v>
      </c>
      <c r="E1180" t="s">
        <v>6</v>
      </c>
      <c r="F1180" s="1">
        <f>SUM(F1185:F1202)</f>
        <v>60.419557288729948</v>
      </c>
      <c r="G1180" s="1">
        <f t="shared" ref="G1180:K1180" si="1375">SUM(G1185:G1202)</f>
        <v>59.136161447651055</v>
      </c>
      <c r="H1180" s="1">
        <f t="shared" si="1375"/>
        <v>46.650964613565712</v>
      </c>
      <c r="I1180" s="1">
        <f t="shared" si="1375"/>
        <v>26.288144830826653</v>
      </c>
      <c r="J1180" s="1">
        <f t="shared" si="1375"/>
        <v>10.315061490588851</v>
      </c>
      <c r="K1180" s="1">
        <f t="shared" si="1375"/>
        <v>5.4915086583280717</v>
      </c>
      <c r="L1180" s="1">
        <f t="shared" ref="L1180:O1180" si="1376">SUM(L1185:L1202)</f>
        <v>4.524823892898671</v>
      </c>
      <c r="M1180" s="1">
        <f t="shared" si="1376"/>
        <v>1.3360930321800002</v>
      </c>
      <c r="N1180" s="1">
        <f t="shared" si="1376"/>
        <v>1.0779718033100747</v>
      </c>
      <c r="O1180" s="1">
        <f t="shared" si="1376"/>
        <v>0.93649447926362106</v>
      </c>
      <c r="P1180" s="1">
        <f>SUM(P1185:P1202)</f>
        <v>0.85430238376408829</v>
      </c>
      <c r="Q1180" s="1">
        <f>SUM(Q1185:Q1202)</f>
        <v>0.72339587987154541</v>
      </c>
      <c r="S1180" s="3"/>
    </row>
    <row r="1181" spans="2:19">
      <c r="B1181" s="5" t="str">
        <f>B1180</f>
        <v>SPS1</v>
      </c>
      <c r="C1181" s="5" t="str">
        <f>C1180</f>
        <v>CH</v>
      </c>
      <c r="D1181" t="s">
        <v>1349</v>
      </c>
      <c r="E1181" t="str">
        <f>E1180</f>
        <v>PJ/yr.</v>
      </c>
      <c r="F1181" s="1">
        <f>IF(F1180-F1182&lt;0,0,F1180-F1182)</f>
        <v>58.920793112595021</v>
      </c>
      <c r="G1181" s="1">
        <f t="shared" ref="G1181:K1181" si="1377">IF(G1180-G1182&lt;0,0,G1180-G1182)</f>
        <v>57.582643944452791</v>
      </c>
      <c r="H1181" s="1">
        <f t="shared" si="1377"/>
        <v>44.557340947974822</v>
      </c>
      <c r="I1181" s="1">
        <f t="shared" si="1377"/>
        <v>25.063411859808404</v>
      </c>
      <c r="J1181" s="1">
        <f t="shared" si="1377"/>
        <v>9.5304460697256719</v>
      </c>
      <c r="K1181" s="1">
        <f t="shared" si="1377"/>
        <v>4.8855469178653408</v>
      </c>
      <c r="L1181" s="1">
        <f t="shared" ref="L1181:O1181" si="1378">IF(L1180-L1182&lt;0,0,L1180-L1182)</f>
        <v>3.2277386008915743</v>
      </c>
      <c r="M1181" s="1">
        <f t="shared" si="1378"/>
        <v>0</v>
      </c>
      <c r="N1181" s="1">
        <f t="shared" si="1378"/>
        <v>4.1525921651075492E-5</v>
      </c>
      <c r="O1181" s="1">
        <f t="shared" si="1378"/>
        <v>4.6273181182221457E-5</v>
      </c>
      <c r="P1181" s="1">
        <f>IF(P1180-P1182&lt;0,0,P1180-P1182)</f>
        <v>2.9500446795394097E-5</v>
      </c>
      <c r="Q1181" s="1">
        <f>IF(Q1180-Q1182&lt;0,0,Q1180-Q1182)</f>
        <v>4.663420528538964E-5</v>
      </c>
      <c r="S1181" s="3"/>
    </row>
    <row r="1182" spans="2:19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1350</v>
      </c>
      <c r="E1182" t="str">
        <f t="shared" ref="E1182:E1184" si="1381">E1181</f>
        <v>PJ/yr.</v>
      </c>
      <c r="F1182" s="1">
        <f>SUM(F1183:F1184)</f>
        <v>1.4987641761349246</v>
      </c>
      <c r="G1182" s="1">
        <f t="shared" ref="G1182" si="1382">SUM(G1183:G1184)</f>
        <v>1.553517503198268</v>
      </c>
      <c r="H1182" s="1">
        <f t="shared" ref="H1182" si="1383">SUM(H1183:H1184)</f>
        <v>2.0936236655908864</v>
      </c>
      <c r="I1182" s="1">
        <f t="shared" ref="I1182" si="1384">SUM(I1183:I1184)</f>
        <v>1.2247329710182486</v>
      </c>
      <c r="J1182" s="1">
        <f t="shared" ref="J1182" si="1385">SUM(J1183:J1184)</f>
        <v>0.78461542086318015</v>
      </c>
      <c r="K1182" s="1">
        <f t="shared" ref="K1182" si="1386">SUM(K1183:K1184)</f>
        <v>0.60596174046273066</v>
      </c>
      <c r="L1182" s="1">
        <f t="shared" ref="L1182:O1182" si="1387">SUM(L1183:L1184)</f>
        <v>1.2970852920070968</v>
      </c>
      <c r="M1182" s="1">
        <f t="shared" si="1387"/>
        <v>2.7907923149103926</v>
      </c>
      <c r="N1182" s="1">
        <f t="shared" si="1387"/>
        <v>1.0779302773884236</v>
      </c>
      <c r="O1182" s="1">
        <f t="shared" si="1387"/>
        <v>0.93644820608243884</v>
      </c>
      <c r="P1182" s="1">
        <f>SUM(P1183:P1184)</f>
        <v>0.8542728833172929</v>
      </c>
      <c r="Q1182" s="1">
        <f>SUM(Q1183:Q1184)</f>
        <v>0.72334924566626002</v>
      </c>
      <c r="S1182" s="3"/>
    </row>
    <row r="1183" spans="2:19">
      <c r="B1183" s="5" t="str">
        <f t="shared" si="1379"/>
        <v>SPS1</v>
      </c>
      <c r="C1183" s="5" t="str">
        <f t="shared" si="1380"/>
        <v>CH</v>
      </c>
      <c r="D1183" t="s">
        <v>1351</v>
      </c>
      <c r="E1183" t="str">
        <f t="shared" si="1381"/>
        <v>PJ/yr.</v>
      </c>
      <c r="F1183" s="1">
        <f>[1]Transport!B$26/SUM([1]Transport!B$22,[1]Transport!B$26)*F1180*(F$34+F$582)/(F$34+F$582+F$38)</f>
        <v>1.4987641761349246</v>
      </c>
      <c r="G1183" s="1">
        <f>[1]Transport!C$26/SUM([1]Transport!C$22,[1]Transport!C$26)*G1180*(G$34+G$582)/(G$34+G$582+G$38)</f>
        <v>1.553517503198268</v>
      </c>
      <c r="H1183" s="1">
        <f>[1]Transport!D$26/SUM([1]Transport!D$22,[1]Transport!D$26)*H1180*(H$34+H$582)/(H$34+H$582+H$38)</f>
        <v>2.0936236655908864</v>
      </c>
      <c r="I1183" s="1">
        <f>[1]Transport!E$26/SUM([1]Transport!E$22,[1]Transport!E$26)*I1180*(I$34+I$582)/(I$34+I$582+I$38)</f>
        <v>1.2247329710182486</v>
      </c>
      <c r="J1183" s="1">
        <f>[1]Transport!F$26/SUM([1]Transport!F$22,[1]Transport!F$26)*J1180*(J$34+J$582)/(J$34+J$582+J$38)</f>
        <v>0.78461542086318015</v>
      </c>
      <c r="K1183" s="1">
        <f>[1]Transport!G$26/SUM([1]Transport!G$22,[1]Transport!G$26)*K1180*(K$34+K$582)/(K$34+K$582+K$38)</f>
        <v>0.60572046209306485</v>
      </c>
      <c r="L1183" s="1">
        <f>[1]Transport!H$26/SUM([1]Transport!H$22,[1]Transport!H$26)*L1180*(L$34+L$582)/(L$34+L$582+L$38)</f>
        <v>1.0308975351435195</v>
      </c>
      <c r="M1183" s="1">
        <f>[1]Transport!I$26/SUM([1]Transport!I$22,[1]Transport!I$26)*M1180*(M$34+M$582)/(M$34+M$582+M$38)</f>
        <v>0.67763296086365132</v>
      </c>
      <c r="N1183" s="1">
        <f>[1]Transport!J$26/SUM([1]Transport!J$22,[1]Transport!J$26)*N1180*(N$34+N$582)/(N$34+N$582+N$38)</f>
        <v>1.0778141320577155</v>
      </c>
      <c r="O1183" s="1">
        <f>[1]Transport!K$26/SUM([1]Transport!K$22,[1]Transport!K$26)*O1180*(O$34+O$582)/(O$34+O$582+O$38)</f>
        <v>0.93630485414240128</v>
      </c>
      <c r="P1183" s="1">
        <f>[1]Transport!L$26/SUM([1]Transport!L$22,[1]Transport!L$26)*P1180*(P$34+P$582)/(P$34+P$582+P$38)</f>
        <v>0.85416779881436589</v>
      </c>
      <c r="Q1183" s="1">
        <f>[1]Transport!M$26/SUM([1]Transport!M$22,[1]Transport!M$26)*Q1180*(Q$34+Q$582)/(Q$34+Q$582+Q$38)</f>
        <v>0.72297506390525601</v>
      </c>
      <c r="S1183" s="3"/>
    </row>
    <row r="1184" spans="2:19">
      <c r="B1184" s="5" t="str">
        <f t="shared" si="1379"/>
        <v>SPS1</v>
      </c>
      <c r="C1184" s="5" t="str">
        <f t="shared" si="1380"/>
        <v>CH</v>
      </c>
      <c r="D1184" t="s">
        <v>1352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2.4127836966576568E-4</v>
      </c>
      <c r="L1184" s="1">
        <f>(L$38+L$718)/([1]Transport!H$22+[1]Transport!H$26)*L1180</f>
        <v>0.26618775686357726</v>
      </c>
      <c r="M1184" s="1">
        <f>(M$38+M$718)/([1]Transport!I$22+[1]Transport!I$26)*M1180</f>
        <v>2.1131593540467413</v>
      </c>
      <c r="N1184" s="1">
        <f>(N$38+N$718)/([1]Transport!J$22+[1]Transport!J$26)*N1180</f>
        <v>1.1614533070814492E-4</v>
      </c>
      <c r="O1184" s="1">
        <f>(O$38+O$718)/([1]Transport!K$22+[1]Transport!K$26)*O1180</f>
        <v>1.4335194003752409E-4</v>
      </c>
      <c r="P1184" s="1">
        <f>(P$38+P$718)/([1]Transport!L$22+[1]Transport!L$26)*P1180</f>
        <v>1.0508450292704891E-4</v>
      </c>
      <c r="Q1184" s="1">
        <f>(Q$38+Q$718)/([1]Transport!M$22+[1]Transport!M$26)*Q1180</f>
        <v>3.7418176100402034E-4</v>
      </c>
      <c r="R1184" s="1"/>
      <c r="S1184" s="3"/>
    </row>
    <row r="1185" spans="2:19">
      <c r="B1185" s="5" t="str">
        <f>B1180</f>
        <v>SPS1</v>
      </c>
      <c r="C1185" s="5" t="str">
        <f>C1180</f>
        <v>CH</v>
      </c>
      <c r="D1185" t="s">
        <v>1353</v>
      </c>
      <c r="E1185" t="s">
        <v>6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>
      <c r="B1186" s="5" t="str">
        <f t="shared" si="1358"/>
        <v>SPS1</v>
      </c>
      <c r="C1186" s="5" t="str">
        <f t="shared" si="1359"/>
        <v>CH</v>
      </c>
      <c r="D1186" t="s">
        <v>1354</v>
      </c>
      <c r="E1186" t="s">
        <v>6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3.0904708493406549E-5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0.16616898636974431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0.11198777236985868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9.0288754927204395E-2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3.175409462179795E-2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3.0934209905636234E-4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>
      <c r="B1187" s="5" t="str">
        <f t="shared" si="1358"/>
        <v>SPS1</v>
      </c>
      <c r="C1187" s="5" t="str">
        <f t="shared" si="1359"/>
        <v>CH</v>
      </c>
      <c r="D1187" t="s">
        <v>1355</v>
      </c>
      <c r="E1187" t="s">
        <v>6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2.8628879791642243E-3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0.58305252136184316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1.1661902170584624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0.98351303401386292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0.47764075755143059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4.4828567844531361E-2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>
      <c r="B1188" s="5" t="str">
        <f t="shared" si="1358"/>
        <v>SPS1</v>
      </c>
      <c r="C1188" s="5" t="str">
        <f t="shared" si="1359"/>
        <v>CH</v>
      </c>
      <c r="D1188" t="s">
        <v>1356</v>
      </c>
      <c r="E1188" t="s">
        <v>6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2.9759142259889036E-2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4.5323715397480327E-2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4.3414038072284354E-2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3.2481927436671179E-2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6.156055134225403E-3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5.4276332337754437E-5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>
      <c r="B1189" s="5" t="str">
        <f t="shared" si="1358"/>
        <v>SPS1</v>
      </c>
      <c r="C1189" s="5" t="str">
        <f t="shared" si="1359"/>
        <v>CH</v>
      </c>
      <c r="D1189" t="s">
        <v>1357</v>
      </c>
      <c r="E1189" t="s">
        <v>6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3.5428096703299231E-2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7.0839735686793581E-2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6.7183637292101431E-2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5.5101073779807434E-2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1.235848837318778E-2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6.0091932104465184E-5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>
      <c r="B1190" s="5" t="str">
        <f t="shared" si="1358"/>
        <v>SPS1</v>
      </c>
      <c r="C1190" s="5" t="str">
        <f t="shared" si="1359"/>
        <v>CH</v>
      </c>
      <c r="D1190" t="s">
        <v>1358</v>
      </c>
      <c r="E1190" t="s">
        <v>6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52.132092137844324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48.700921785712637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35.237592692201268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11.525637666838668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>
      <c r="B1191" s="5" t="str">
        <f t="shared" si="1358"/>
        <v>SPS1</v>
      </c>
      <c r="C1191" s="5" t="str">
        <f t="shared" si="1359"/>
        <v>CH</v>
      </c>
      <c r="D1191" t="s">
        <v>1359</v>
      </c>
      <c r="E1191" t="s">
        <v>6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5.2844771283205982E-3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5.952194138606595E-3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4.4223548963761745E-3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3.2388105134788254E-3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3.9500032867586333E-4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1.1280565723329866E-4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>
      <c r="B1192" s="5" t="str">
        <f t="shared" si="1358"/>
        <v>SPS1</v>
      </c>
      <c r="C1192" s="5" t="str">
        <f t="shared" si="1359"/>
        <v>CH</v>
      </c>
      <c r="D1192" t="s">
        <v>1360</v>
      </c>
      <c r="E1192" t="s">
        <v>6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1.2220290450412463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1.283138314710254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1.111576188687023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0.82870529757928868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2.0717941093627089E-2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1.15101098646442E-4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>
      <c r="B1193" s="5" t="str">
        <f t="shared" si="1358"/>
        <v>SPS1</v>
      </c>
      <c r="C1193" s="5" t="str">
        <f t="shared" si="1359"/>
        <v>CH</v>
      </c>
      <c r="D1193" t="s">
        <v>1361</v>
      </c>
      <c r="E1193" t="s">
        <v>6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5.0461597559438127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5.3268601148753918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5.2760495439424977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4.0291062573442593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0.13825014304760652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1.0313661026954244E-4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>
      <c r="B1194" s="5" t="str">
        <f t="shared" si="1358"/>
        <v>SPS1</v>
      </c>
      <c r="C1194" s="5" t="str">
        <f t="shared" si="1359"/>
        <v>CH</v>
      </c>
      <c r="D1194" t="s">
        <v>1362</v>
      </c>
      <c r="E1194" t="s">
        <v>6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1.9399184171686032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2.2108355186503412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2.1735568338071878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1.6732044801954713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8.1513521621064927E-2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6.7612492952513542E-5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>
      <c r="B1195" s="5" t="str">
        <f t="shared" si="1358"/>
        <v>SPS1</v>
      </c>
      <c r="C1195" s="5" t="str">
        <f t="shared" si="1359"/>
        <v>CH</v>
      </c>
      <c r="D1195" t="s">
        <v>1363</v>
      </c>
      <c r="E1195" t="s">
        <v>6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1.2704794018047252E-4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4.0777075953558119E-4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5.5201686065937711E-4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3.9281477101750105E-4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1.3410417068670941E-4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>
      <c r="B1196" s="5" t="str">
        <f t="shared" si="1358"/>
        <v>SPS1</v>
      </c>
      <c r="C1196" s="5" t="str">
        <f t="shared" si="1359"/>
        <v>CH</v>
      </c>
      <c r="D1196" t="s">
        <v>1364</v>
      </c>
      <c r="E1196" t="s">
        <v>6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1.1533295819479502E-4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4.2659090626202459E-4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5.8386279100968396E-4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3.8422845738407925E-4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1.2782936148613674E-4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>
      <c r="B1197" s="5" t="str">
        <f t="shared" si="1358"/>
        <v>SPS1</v>
      </c>
      <c r="C1197" s="5" t="str">
        <f t="shared" si="1359"/>
        <v>CH</v>
      </c>
      <c r="D1197" t="s">
        <v>1365</v>
      </c>
      <c r="E1197" t="s">
        <v>6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1.5699350635503493E-4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4.6891479543097273E-4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5.8399035005362936E-4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3.792434971623146E-4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1.126837557359053E-4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>
      <c r="B1198" s="5" t="str">
        <f t="shared" si="1358"/>
        <v>SPS1</v>
      </c>
      <c r="C1198" s="5" t="str">
        <f t="shared" si="1359"/>
        <v>CH</v>
      </c>
      <c r="D1198" t="s">
        <v>1366</v>
      </c>
      <c r="E1198" t="s">
        <v>6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1.0618700990560492E-4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2.5844668511729673E-4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3.4043354981319444E-4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2.1842667260791695E-4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6.9360327727624918E-5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>
      <c r="B1199" s="5" t="str">
        <f t="shared" si="1358"/>
        <v>SPS1</v>
      </c>
      <c r="C1199" s="5" t="str">
        <f t="shared" si="1359"/>
        <v>CH</v>
      </c>
      <c r="D1199" t="s">
        <v>1367</v>
      </c>
      <c r="E1199" t="s">
        <v>6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1.6919504671195166E-5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2.3801151699724818E-4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3.2861287559336012E-4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4.4675018194268638E-4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4.2070218619822617E-4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2.0022385010947822E-4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5.696295816039745E-4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3.5441397313787403E-4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1.6648519368007652E-3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7.7863624015167687E-5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4.800278151755492E-5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4.5612415689870271E-5</v>
      </c>
      <c r="S1199" s="3"/>
    </row>
    <row r="1200" spans="2:19">
      <c r="B1200" s="5" t="str">
        <f t="shared" si="1358"/>
        <v>SPS1</v>
      </c>
      <c r="C1200" s="5" t="str">
        <f t="shared" si="1359"/>
        <v>CH</v>
      </c>
      <c r="D1200" t="s">
        <v>1368</v>
      </c>
      <c r="E1200" t="s">
        <v>6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5.224555282504066E-6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2.743572857031368E-4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9.2382121518025319E-4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2.6797667302958881E-3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2.0490503507349872E-3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9.8797009846723514E-4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2.5691176816534547E-3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1.6638208530756252E-3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9.9549213423864055E-4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1.4251868200482488E-4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1.2266064287081335E-4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7.4794758692898087E-5</v>
      </c>
      <c r="S1200" s="3"/>
    </row>
    <row r="1201" spans="2:19">
      <c r="B1201" s="5" t="str">
        <f t="shared" si="1358"/>
        <v>SPS1</v>
      </c>
      <c r="C1201" s="5" t="str">
        <f t="shared" si="1359"/>
        <v>CH</v>
      </c>
      <c r="D1201" t="s">
        <v>1369</v>
      </c>
      <c r="E1201" t="s">
        <v>6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9.4981776886834274E-5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0.72441663889348007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1.4384745806824009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7.0047625254945407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9.5120582169716261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5.4307392543759718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4.5161282293258935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1.3310560942599203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0.77040740938084518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1.7946060586652066E-4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1.4980369327698725E-4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8.0388385394365282E-5</v>
      </c>
      <c r="S1201" s="3"/>
    </row>
    <row r="1202" spans="2:19">
      <c r="B1202" s="5" t="str">
        <f t="shared" si="1358"/>
        <v>SPS1</v>
      </c>
      <c r="C1202" s="5" t="str">
        <f t="shared" si="1359"/>
        <v>CH</v>
      </c>
      <c r="D1202" t="s">
        <v>1370</v>
      </c>
      <c r="E1202" t="s">
        <v>6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5.8752981159475295E-3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1.7633991637129972E-2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1.7702597319125046E-2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5.6918182239621931E-2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3.0372805910504657E-2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1.34862983207553E-2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5.5569163095198909E-3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3.0187030938665367E-3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0.30490404985819003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0.93609463635173451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0.85398191664642298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0.72319508431176827</v>
      </c>
      <c r="S1202" s="3"/>
    </row>
    <row r="1203" spans="2:19">
      <c r="B1203" s="5" t="str">
        <f t="shared" si="1358"/>
        <v>SPS1</v>
      </c>
      <c r="C1203" s="5" t="str">
        <f t="shared" si="1359"/>
        <v>CH</v>
      </c>
      <c r="D1203" t="s">
        <v>1371</v>
      </c>
      <c r="E1203" t="s">
        <v>6</v>
      </c>
      <c r="F1203" s="1">
        <f>SUM(F1208:F1212)</f>
        <v>0.1126181027005064</v>
      </c>
      <c r="G1203" s="1">
        <f t="shared" ref="G1203:K1203" si="1388">SUM(G1208:G1212)</f>
        <v>0.10825790128013427</v>
      </c>
      <c r="H1203" s="1">
        <f t="shared" si="1388"/>
        <v>0.11025318124646005</v>
      </c>
      <c r="I1203" s="1">
        <f t="shared" si="1388"/>
        <v>4.8596196694453185E-4</v>
      </c>
      <c r="J1203" s="1">
        <f t="shared" si="1388"/>
        <v>8.1917357760028113E-5</v>
      </c>
      <c r="K1203" s="1">
        <f t="shared" si="1388"/>
        <v>0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>
      <c r="B1204" s="5" t="str">
        <f t="shared" si="1358"/>
        <v>SPS1</v>
      </c>
      <c r="C1204" s="5" t="str">
        <f t="shared" si="1359"/>
        <v>CH</v>
      </c>
      <c r="D1204" t="s">
        <v>1372</v>
      </c>
      <c r="E1204" t="s">
        <v>6</v>
      </c>
      <c r="F1204" s="1">
        <f>IF(F1203-F1205&lt;0,0,F1203-F1205)</f>
        <v>0.10405343968592944</v>
      </c>
      <c r="G1204" s="1">
        <f t="shared" ref="G1204:K1204" si="1390">IF(G1203-G1205&lt;0,0,G1203-G1205)</f>
        <v>9.4740483926200963E-2</v>
      </c>
      <c r="H1204" s="1">
        <f t="shared" si="1390"/>
        <v>0.1093604547817409</v>
      </c>
      <c r="I1204" s="1">
        <f t="shared" si="1390"/>
        <v>4.8347062679075635E-4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>
      <c r="B1205" s="5" t="str">
        <f t="shared" si="1358"/>
        <v>SPS1</v>
      </c>
      <c r="C1205" s="5" t="str">
        <f t="shared" si="1359"/>
        <v>CH</v>
      </c>
      <c r="D1205" t="s">
        <v>1373</v>
      </c>
      <c r="E1205" t="s">
        <v>6</v>
      </c>
      <c r="F1205" s="1">
        <f>SUM(F1206:F1207)</f>
        <v>8.5646630145769665E-3</v>
      </c>
      <c r="G1205" s="1">
        <f t="shared" ref="G1205" si="1392">SUM(G1206:G1207)</f>
        <v>1.3517417353933298E-2</v>
      </c>
      <c r="H1205" s="1">
        <f t="shared" ref="H1205" si="1393">SUM(H1206:H1207)</f>
        <v>8.927264647191509E-4</v>
      </c>
      <c r="I1205" s="1">
        <f t="shared" ref="I1205" si="1394">SUM(I1206:I1207)</f>
        <v>2.4913401537754888E-6</v>
      </c>
      <c r="J1205" s="1">
        <f t="shared" ref="J1205" si="1395">SUM(J1206:J1207)</f>
        <v>9.9500280886570452E-2</v>
      </c>
      <c r="K1205" s="1">
        <f t="shared" ref="K1205" si="1396">SUM(K1206:K1207)</f>
        <v>0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>
      <c r="B1206" s="5" t="str">
        <f t="shared" si="1358"/>
        <v>SPS1</v>
      </c>
      <c r="C1206" s="5" t="str">
        <f t="shared" si="1359"/>
        <v>CH</v>
      </c>
      <c r="D1206" t="s">
        <v>1374</v>
      </c>
      <c r="E1206" t="s">
        <v>6</v>
      </c>
      <c r="F1206" s="1">
        <f>IF(SUM([1]Transport!B$24,[1]Transport!B$27)=0,0,[1]Transport!B$27/SUM([1]Transport!B$24,[1]Transport!B$27)*F1203*(F$47+F$614)/(F$47+F$614+F$49))</f>
        <v>8.5646630145769665E-3</v>
      </c>
      <c r="G1206" s="1">
        <f>IF(SUM([1]Transport!C$24,[1]Transport!C$27)=0,0,[1]Transport!C$27/SUM([1]Transport!C$24,[1]Transport!C$27)*G1203*(G$47+G$614)/(G$47+G$614+G$49))</f>
        <v>1.3517417353933298E-2</v>
      </c>
      <c r="H1206" s="1">
        <f>IF(SUM([1]Transport!D$24,[1]Transport!D$27)=0,0,[1]Transport!D$27/SUM([1]Transport!D$24,[1]Transport!D$27)*H1203*(H$47+H$614)/(H$47+H$614+H$49))</f>
        <v>8.927264647191509E-4</v>
      </c>
      <c r="I1206" s="1">
        <f>IF(SUM([1]Transport!E$24,[1]Transport!E$27)=0,0,[1]Transport!E$27/SUM([1]Transport!E$24,[1]Transport!E$27)*I1203*(I$47+I$614)/(I$47+I$614+I$49))</f>
        <v>2.4913401537754888E-6</v>
      </c>
      <c r="J1206" s="1">
        <f>IF(SUM([1]Transport!F$24,[1]Transport!F$27)=0,0,[1]Transport!F$27/SUM([1]Transport!F$24,[1]Transport!F$27)*J1203*(J$47+J$614)/(J$47+J$614+J$49))</f>
        <v>2.8857590948942563E-6</v>
      </c>
      <c r="K1206" s="1">
        <f>IF(SUM([1]Transport!G$24,[1]Transport!G$27)=0,0,[1]Transport!G$27/SUM([1]Transport!G$24,[1]Transport!G$27)*K1203*(K$47+K$614)/(K$47+K$614+K$49))</f>
        <v>0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>
      <c r="B1207" s="5" t="str">
        <f t="shared" si="1358"/>
        <v>SPS1</v>
      </c>
      <c r="C1207" s="5" t="str">
        <f t="shared" si="1359"/>
        <v>CH</v>
      </c>
      <c r="D1207" t="s">
        <v>1375</v>
      </c>
      <c r="E1207" t="s">
        <v>6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9.949739512747556E-2</v>
      </c>
      <c r="K1207" s="1">
        <f>IF(([1]Transport!G$24+[1]Transport!G$27)=0,0,(K$49+K$716)/([1]Transport!G$24+[1]Transport!G$27)*K1203)</f>
        <v>0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>
      <c r="B1208" s="5" t="str">
        <f>B1203</f>
        <v>SPS1</v>
      </c>
      <c r="C1208" s="5" t="str">
        <f>C1203</f>
        <v>CH</v>
      </c>
      <c r="D1208" t="s">
        <v>1376</v>
      </c>
      <c r="E1208" t="s">
        <v>6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>
      <c r="B1209" s="5" t="str">
        <f t="shared" si="1358"/>
        <v>SPS1</v>
      </c>
      <c r="C1209" s="5" t="str">
        <f t="shared" si="1359"/>
        <v>CH</v>
      </c>
      <c r="D1209" t="s">
        <v>1377</v>
      </c>
      <c r="E1209" t="s">
        <v>6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3.6992463857740401E-3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1.8030317796397554E-3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1.7342291060304217E-3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1.1080069817306065E-4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2.0646647439365346E-5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0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>
      <c r="B1210" s="5" t="str">
        <f t="shared" si="1358"/>
        <v>SPS1</v>
      </c>
      <c r="C1210" s="5" t="str">
        <f t="shared" si="1359"/>
        <v>CH</v>
      </c>
      <c r="D1210" t="s">
        <v>1378</v>
      </c>
      <c r="E1210" t="s">
        <v>6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5.6078457132388078E-2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5.4890137109792889E-2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5.9849803565477491E-2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0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0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0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>
      <c r="B1211" s="5" t="str">
        <f t="shared" si="1358"/>
        <v>SPS1</v>
      </c>
      <c r="C1211" s="5" t="str">
        <f t="shared" si="1359"/>
        <v>CH</v>
      </c>
      <c r="D1211" t="s">
        <v>1379</v>
      </c>
      <c r="E1211" t="s">
        <v>6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4.4373798797932417E-3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4.4224438545387625E-3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4.8083071094708737E-3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3.7516126877147122E-4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6.1270710320662764E-5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0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>
      <c r="B1212" s="5" t="str">
        <f t="shared" si="1358"/>
        <v>SPS1</v>
      </c>
      <c r="C1212" s="5" t="str">
        <f t="shared" si="1359"/>
        <v>CH</v>
      </c>
      <c r="D1212" t="s">
        <v>1380</v>
      </c>
      <c r="E1212" t="s">
        <v>6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4.8403019302551038E-2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4.7142288536162855E-2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4.3860841465481255E-2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0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0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0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>
      <c r="B1213" s="5" t="str">
        <f t="shared" si="1358"/>
        <v>SPS1</v>
      </c>
      <c r="C1213" s="5" t="str">
        <f t="shared" si="1359"/>
        <v>CH</v>
      </c>
      <c r="D1213" s="2" t="s">
        <v>1381</v>
      </c>
      <c r="E1213" s="2" t="s">
        <v>104</v>
      </c>
      <c r="F1213" s="3">
        <f>SUM(F1214:F1263)</f>
        <v>49.003165760402496</v>
      </c>
      <c r="G1213" s="3">
        <f t="shared" ref="G1213:K1213" si="1398">SUM(G1214:G1263)</f>
        <v>55.671143510252591</v>
      </c>
      <c r="H1213" s="3">
        <f t="shared" si="1398"/>
        <v>60.261244442314712</v>
      </c>
      <c r="I1213" s="3">
        <f t="shared" si="1398"/>
        <v>62.339273660335223</v>
      </c>
      <c r="J1213" s="3">
        <f t="shared" si="1398"/>
        <v>62.620502803969472</v>
      </c>
      <c r="K1213" s="3">
        <f t="shared" si="1398"/>
        <v>62.344571158964527</v>
      </c>
      <c r="L1213" s="3">
        <f t="shared" ref="L1213:O1213" si="1399">SUM(L1214:L1263)</f>
        <v>61.747566809816412</v>
      </c>
      <c r="M1213" s="3">
        <f t="shared" si="1399"/>
        <v>61.150556041999359</v>
      </c>
      <c r="N1213" s="3">
        <f t="shared" si="1399"/>
        <v>60.955440956890563</v>
      </c>
      <c r="O1213" s="3">
        <f t="shared" si="1399"/>
        <v>60.753150723802918</v>
      </c>
      <c r="P1213" s="3">
        <f>SUM(P1214:P1263)</f>
        <v>60.588923364034805</v>
      </c>
      <c r="Q1213" s="3">
        <f>SUM(Q1214:Q1263)</f>
        <v>60.552110022190014</v>
      </c>
      <c r="S1213" s="3"/>
    </row>
    <row r="1214" spans="2:19">
      <c r="B1214" s="5" t="str">
        <f>B1213</f>
        <v>SPS1</v>
      </c>
      <c r="C1214" s="5" t="str">
        <f>C1213</f>
        <v>CH</v>
      </c>
      <c r="D1214" t="s">
        <v>1382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0.4161952726693246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0.36067632818830225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0.27746000873802124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0.13873196667320714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>
      <c r="B1215" s="5" t="str">
        <f t="shared" si="1358"/>
        <v>SPS1</v>
      </c>
      <c r="C1215" s="5" t="str">
        <f t="shared" si="1359"/>
        <v>CH</v>
      </c>
      <c r="D1215" t="s">
        <v>1383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1.3849926113926003E-2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2.5411565940269807E-2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2.0323211878272709E-2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0.95355065539603678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1.8847085039785456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2.3102209174244117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2.4089547021223088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2.4471140441171846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2.4361757639903443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2.4303625004307112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2.4235224032011922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2.4215960199507105</v>
      </c>
      <c r="S1215" s="3"/>
    </row>
    <row r="1216" spans="2:19">
      <c r="B1216" s="5" t="str">
        <f t="shared" si="1358"/>
        <v>SPS1</v>
      </c>
      <c r="C1216" s="5" t="str">
        <f t="shared" si="1359"/>
        <v>CH</v>
      </c>
      <c r="D1216" t="s">
        <v>1384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9.6871377207094919E-2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0.15003051145521157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1.5273609568972422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8.4849149852629218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16.758237992642375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18.231694986412119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18.221112267101379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18.045646619148282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17.986044727507824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17.927544135022995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17.87967818622079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17.870261281548757</v>
      </c>
      <c r="S1216" s="3"/>
    </row>
    <row r="1217" spans="2:19">
      <c r="B1217" s="5" t="str">
        <f t="shared" si="1358"/>
        <v>SPS1</v>
      </c>
      <c r="C1217" s="5" t="str">
        <f t="shared" si="1359"/>
        <v>CH</v>
      </c>
      <c r="D1217" t="s">
        <v>1385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6.1519470810535229E-2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0.12643384063266683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0.13178148247181531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0.10887474768945755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0.85192943974631286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5.9604784388988623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5.2976932877686318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12.447973649034882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14.078562887948273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16.961979509798404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23.747330537595701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19.701657396017975</v>
      </c>
      <c r="S1217" s="3"/>
    </row>
    <row r="1218" spans="2:19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1386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0.19357334379101357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1.2701704676112306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3.3664274392069502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12.717317121189399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20.548695024821779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22.62952225959928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23.204569927685576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23.571890062046638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22.01184123956785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19.192738659844125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12.4620942328088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17.106566892845461</v>
      </c>
      <c r="S1218" s="3"/>
    </row>
    <row r="1219" spans="2:19">
      <c r="B1219" s="5" t="str">
        <f t="shared" si="1401"/>
        <v>SPS1</v>
      </c>
      <c r="C1219" s="5" t="str">
        <f t="shared" si="1402"/>
        <v>CH</v>
      </c>
      <c r="D1219" t="s">
        <v>1387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2.1103579488591031E-4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3.7632167638837266E-4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4.0625032368613902E-4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4.4089783245966114E-4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3.5612746212339063E-4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2.0164770577163981E-4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1.8832318708211318E-4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8.9094485922576073E-5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7.5504826456313325E-4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1.33228240344613E-3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1.6540918582274571E-3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2.1070196323604092E-3</v>
      </c>
      <c r="S1219" s="3"/>
    </row>
    <row r="1220" spans="2:19">
      <c r="B1220" s="5" t="str">
        <f t="shared" si="1401"/>
        <v>SPS1</v>
      </c>
      <c r="C1220" s="5" t="str">
        <f t="shared" si="1402"/>
        <v>CH</v>
      </c>
      <c r="D1220" t="s">
        <v>1388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4.8776877323513317E-2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9.8566904459074706E-2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6.9430829878416186E-2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7.8278864901814599E-2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9.882042756417032E-3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6.7394950367829522E-4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5.8547957653898655E-4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4.0953423396205164E-4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3.0247898741863695E-3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3.2120335763052691E-3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2.6371408424876084E-3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1.2693638479451084E-3</v>
      </c>
      <c r="S1220" s="3"/>
    </row>
    <row r="1221" spans="2:19">
      <c r="B1221" s="5" t="str">
        <f t="shared" si="1401"/>
        <v>SPS1</v>
      </c>
      <c r="C1221" s="5" t="str">
        <f t="shared" si="1402"/>
        <v>CH</v>
      </c>
      <c r="D1221" t="s">
        <v>1389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4.7439369713305021E-2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0.15573242798721429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1.2046602983194294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3.6031191666795626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9.5753030834087038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7.3783633506587831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7.4279322568822144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2.7304499385140519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1.6534961284776988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4.8670930845781078E-3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4.4031385569452E-3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2.4254611383092693E-3</v>
      </c>
      <c r="S1221" s="3"/>
    </row>
    <row r="1222" spans="2:19">
      <c r="B1222" s="5" t="str">
        <f t="shared" si="1401"/>
        <v>SPS1</v>
      </c>
      <c r="C1222" s="5" t="str">
        <f t="shared" si="1402"/>
        <v>CH</v>
      </c>
      <c r="D1222" t="s">
        <v>1390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9.0627387375488713E-2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0.1586332187630887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0.15231272622750705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0.12395465888885676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2.475060034550234E-2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1.6205109343382254E-3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1.0557993618797235E-3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5.6635286732908702E-4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0.95932593658204868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2.4880508210682808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2.392045972188602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2.0272675754325729</v>
      </c>
      <c r="S1222" s="3"/>
    </row>
    <row r="1223" spans="2:19">
      <c r="B1223" s="5" t="str">
        <f t="shared" si="1401"/>
        <v>SPS1</v>
      </c>
      <c r="C1223" s="5" t="str">
        <f t="shared" si="1402"/>
        <v>CH</v>
      </c>
      <c r="D1223" t="s">
        <v>1391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1.2324263573045882E-5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1.9235082108109346E-4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2.7289799366403823E-4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4.0533281821841761E-4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4.0521766935283914E-4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2.2421734273259724E-4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7.1178906338630131E-4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5.4578513114846483E-4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3.0081855202428206E-3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1.4699058661429796E-4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9.2045589099033949E-5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8.9593576919373393E-5</v>
      </c>
      <c r="S1223" s="3"/>
    </row>
    <row r="1224" spans="2:19">
      <c r="B1224" s="5" t="str">
        <f t="shared" si="1401"/>
        <v>SPS1</v>
      </c>
      <c r="C1224" s="5" t="str">
        <f t="shared" si="1402"/>
        <v>CH</v>
      </c>
      <c r="D1224" t="s">
        <v>1392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2.7670023472985313E-6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1.8374693886916773E-4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6.3583753713013181E-4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1.7853758162425298E-3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1.644491763794518E-3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9.3510226281871085E-4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2.8091336328514636E-3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2.2458439566310565E-3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1.645169069428049E-3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2.5296945132450432E-4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2.231206526405707E-4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1.3959568384542143E-4</v>
      </c>
      <c r="S1224" s="3"/>
    </row>
    <row r="1225" spans="2:19">
      <c r="B1225" s="5" t="str">
        <f t="shared" si="1401"/>
        <v>SPS1</v>
      </c>
      <c r="C1225" s="5" t="str">
        <f t="shared" si="1402"/>
        <v>CH</v>
      </c>
      <c r="D1225" t="s">
        <v>1393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5.2219546787142252E-5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0.47662185964298992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0.98535766429050964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5.4989447328023937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7.6823907386936066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5.3296160571122231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5.1762413838257197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1.89975586754098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1.2916282713537952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3.7159683161293474E-4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3.1910393861481982E-4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1.7151183705508598E-4</v>
      </c>
      <c r="S1225" s="3"/>
    </row>
    <row r="1226" spans="2:19">
      <c r="B1226" s="5" t="str">
        <f t="shared" si="1401"/>
        <v>SPS1</v>
      </c>
      <c r="C1226" s="5" t="str">
        <f t="shared" si="1402"/>
        <v>CH</v>
      </c>
      <c r="D1226" t="s">
        <v>1394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3.0959539111320247E-3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9.3551944864913947E-3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9.5497311430044786E-3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3.2419076910896114E-2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2.2710749100661013E-2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1.1923109963402009E-2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5.7082507260132059E-3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3.8650914754657754E-3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0.52992910502883794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1.742287569443203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1.6749191543823003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1.4185439175426471</v>
      </c>
      <c r="S1226" s="3"/>
    </row>
    <row r="1227" spans="2:19">
      <c r="B1227" s="5" t="str">
        <f t="shared" si="1401"/>
        <v>SPS1</v>
      </c>
      <c r="C1227" s="5" t="str">
        <f t="shared" si="1402"/>
        <v>CH</v>
      </c>
      <c r="D1227" t="s">
        <v>1395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8.5957588728128931E-6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1.0439336096540614E-5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1.3084301760524539E-7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3.9395855803602767E-7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9.4116388100473644E-7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5.7550041568750092E-7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3.9896014196409359E-7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1.8712569065060462E-7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1.3529998778530162E-7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0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1.6307225141934823E-6</v>
      </c>
      <c r="S1227" s="3"/>
    </row>
    <row r="1228" spans="2:19">
      <c r="B1228" s="5" t="str">
        <f t="shared" si="1401"/>
        <v>SPS1</v>
      </c>
      <c r="C1228" s="5" t="str">
        <f t="shared" si="1402"/>
        <v>CH</v>
      </c>
      <c r="D1228" t="s">
        <v>1396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7.2418432476544997E-5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8.6469416095283312E-5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8.3977218471557128E-5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1.3566880509665698E-6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1.3452552809415288E-6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1.1616604532012519E-6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1.2322983459577637E-6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1.2601769217489002E-6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1.1601064333098489E-6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1.4327662647300811E-6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1.1775403795852225E-6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4.1289109412299425E-6</v>
      </c>
      <c r="S1228" s="3"/>
    </row>
    <row r="1229" spans="2:19">
      <c r="B1229" s="5" t="str">
        <f t="shared" si="1401"/>
        <v>SPS1</v>
      </c>
      <c r="C1229" s="5" t="str">
        <f t="shared" si="1402"/>
        <v>CH</v>
      </c>
      <c r="D1229" t="s">
        <v>1397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6.4266713439339819E-4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1.5576055322496969E-3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1.4764653299382288E-3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1.9856688781706414E-6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1.3682038482344431E-6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9.3972592500727178E-7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1.2357731344279304E-6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1.3216174777593305E-6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1.3851400340759306E-6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1.7744297991427773E-6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2.2941595581179422E-6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4.8923846249200024E-6</v>
      </c>
      <c r="S1229" s="3"/>
    </row>
    <row r="1230" spans="2:19">
      <c r="B1230" s="5" t="str">
        <f t="shared" si="1401"/>
        <v>SPS1</v>
      </c>
      <c r="C1230" s="5" t="str">
        <f t="shared" si="1402"/>
        <v>CH</v>
      </c>
      <c r="D1230" t="s">
        <v>1398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6.0815697604423798E-6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7.3757628980081998E-6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1.1487217242938499E-6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1.1578529811372697E-6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1.1173912430607697E-6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1.1653109333619489E-6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1.1786923404555625E-6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9.7133330498001016E-7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1.2197652775261136E-6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7.6449946208172026E-7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3.7411173701200493E-6</v>
      </c>
      <c r="S1230" s="3"/>
    </row>
    <row r="1231" spans="2:19">
      <c r="B1231" s="5" t="str">
        <f t="shared" si="1401"/>
        <v>SPS1</v>
      </c>
      <c r="C1231" s="5" t="str">
        <f t="shared" si="1402"/>
        <v>CH</v>
      </c>
      <c r="D1231" t="s">
        <v>1399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0.61924831786345558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0.627694119773478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0.48284100275288483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0.24142068270776756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>
      <c r="B1232" s="5" t="str">
        <f t="shared" si="1401"/>
        <v>SPS1</v>
      </c>
      <c r="C1232" s="5" t="str">
        <f t="shared" si="1402"/>
        <v>CH</v>
      </c>
      <c r="D1232" t="s">
        <v>1400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5.2469169203415204E-2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6.1927390512031617E-2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4.3533749865653878E-2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3.4814790288707043E-2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2.877364222451646E-3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1.4053235292112946E-4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>
      <c r="B1233" s="5" t="str">
        <f t="shared" si="1401"/>
        <v>SPS1</v>
      </c>
      <c r="C1233" s="5" t="str">
        <f t="shared" si="1402"/>
        <v>CH</v>
      </c>
      <c r="D1233" t="s">
        <v>1401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0.22078259128023106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0.40981480744557319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1.4772451226880596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1.2751239581394354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0.55178680324071672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7.9352008861825765E-2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>
      <c r="B1234" s="5" t="str">
        <f t="shared" si="1401"/>
        <v>SPS1</v>
      </c>
      <c r="C1234" s="5" t="str">
        <f t="shared" si="1402"/>
        <v>CH</v>
      </c>
      <c r="D1234" t="s">
        <v>1402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0.20237669207480866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2.7969201906780845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2.6428058746941514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2.1280753246772597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0.68514571451740935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4.5305977304745168E-5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>
      <c r="B1235" s="5" t="str">
        <f t="shared" si="1401"/>
        <v>SPS1</v>
      </c>
      <c r="C1235" s="5" t="str">
        <f t="shared" si="1402"/>
        <v>CH</v>
      </c>
      <c r="D1235" t="s">
        <v>1403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0.10427993387174789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0.17914729753423675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0.17076978050334432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0.14378952154009922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2.5090347323904003E-2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4.5324711189098018E-5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>
      <c r="B1236" s="5" t="str">
        <f t="shared" si="1401"/>
        <v>SPS1</v>
      </c>
      <c r="C1236" s="5" t="str">
        <f t="shared" si="1402"/>
        <v>CH</v>
      </c>
      <c r="D1236" t="s">
        <v>1404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18.302988433366519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15.874294801160827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14.773902913374078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5.6331039096701874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>
      <c r="B1237" s="5" t="str">
        <f t="shared" si="1401"/>
        <v>SPS1</v>
      </c>
      <c r="C1237" s="5" t="str">
        <f t="shared" si="1402"/>
        <v>CH</v>
      </c>
      <c r="D1237" t="s">
        <v>1405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0.33870426343881016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0.37226452223561923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0.84927118288617287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0.71753892236510652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0.37916926581051413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5.9367779196732827E-2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>
      <c r="B1238" s="5" t="str">
        <f t="shared" si="1401"/>
        <v>SPS1</v>
      </c>
      <c r="C1238" s="5" t="str">
        <f t="shared" si="1402"/>
        <v>CH</v>
      </c>
      <c r="D1238" t="s">
        <v>1406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2.282853601881595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3.2077657692532369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2.6811053136449483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2.5029804805024423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9.9686401593924015E-2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4.2043232295225954E-4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>
      <c r="B1239" s="5" t="str">
        <f t="shared" si="1401"/>
        <v>SPS1</v>
      </c>
      <c r="C1239" s="5" t="str">
        <f t="shared" si="1402"/>
        <v>CH</v>
      </c>
      <c r="D1239" t="s">
        <v>1407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1.9474862677820493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2.9621987335124556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3.6099434829527639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2.9779593765850634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0.56812501612994459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6.9542464996469142E-2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>
      <c r="B1240" s="5" t="str">
        <f t="shared" si="1401"/>
        <v>SPS1</v>
      </c>
      <c r="C1240" s="5" t="str">
        <f t="shared" si="1402"/>
        <v>CH</v>
      </c>
      <c r="D1240" t="s">
        <v>1408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1.7123728342732083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2.2767800703488836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4.8068902726723728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4.0580750571847677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1.6893931759892262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0.19151219506573011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>
      <c r="B1241" s="5" t="str">
        <f t="shared" si="1401"/>
        <v>SPS1</v>
      </c>
      <c r="C1241" s="5" t="str">
        <f t="shared" si="1402"/>
        <v>CH</v>
      </c>
      <c r="D1241" t="s">
        <v>1409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7.1431887711866134E-5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2.8096307321052733E-4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3.582254154405331E-4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2.5511356048385161E-4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8.2113236656974499E-5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>
      <c r="B1242" s="5" t="str">
        <f t="shared" si="1401"/>
        <v>SPS1</v>
      </c>
      <c r="C1242" s="5" t="str">
        <f t="shared" si="1402"/>
        <v>CH</v>
      </c>
      <c r="D1242" t="s">
        <v>1410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5.2447713199742727E-5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2.2588049899513501E-4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3.2423088592729073E-4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2.2244754560861798E-4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7.7643507692062559E-5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>
      <c r="B1243" s="5" t="str">
        <f t="shared" si="1401"/>
        <v>SPS1</v>
      </c>
      <c r="C1243" s="5" t="str">
        <f t="shared" si="1402"/>
        <v>CH</v>
      </c>
      <c r="D1243" t="s">
        <v>1411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6.911485599124787E-5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2.4781005040646438E-4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3.2128871316175478E-4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2.1320359819433082E-4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6.6230993032036898E-5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>
      <c r="B1244" s="5" t="str">
        <f t="shared" si="1401"/>
        <v>SPS1</v>
      </c>
      <c r="C1244" s="5" t="str">
        <f t="shared" si="1402"/>
        <v>CH</v>
      </c>
      <c r="D1244" t="s">
        <v>1412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8.3474684531753066E-5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3.2176310885778046E-4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4.751689156307464E-4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3.1097755715701805E-4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1.0707217562648684E-4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>
      <c r="B1245" s="5" t="str">
        <f t="shared" si="1401"/>
        <v>SPS1</v>
      </c>
      <c r="C1245" s="5" t="str">
        <f t="shared" si="1402"/>
        <v>CH</v>
      </c>
      <c r="D1245" t="s">
        <v>1413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>
      <c r="B1246" s="5" t="str">
        <f t="shared" si="1401"/>
        <v>SPS1</v>
      </c>
      <c r="C1246" s="5" t="str">
        <f t="shared" si="1402"/>
        <v>CH</v>
      </c>
      <c r="D1246" t="s">
        <v>1414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1.2925621638762929E-5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0.28208484279108637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0.18953250311138758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0.15257141227867524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5.3389498838949445E-2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3.6807974437617186E-4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>
      <c r="B1247" s="5" t="str">
        <f t="shared" si="1401"/>
        <v>SPS1</v>
      </c>
      <c r="C1247" s="5" t="str">
        <f t="shared" si="1402"/>
        <v>CH</v>
      </c>
      <c r="D1247" t="s">
        <v>1415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3.3542351094605909E-3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1.5628718562607065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2.677629739644956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2.2417814580401121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1.0433308185513475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8.7429862151967866E-2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>
      <c r="B1248" s="5" t="str">
        <f t="shared" si="1401"/>
        <v>SPS1</v>
      </c>
      <c r="C1248" s="5" t="str">
        <f t="shared" si="1402"/>
        <v>CH</v>
      </c>
      <c r="D1248" t="s">
        <v>1416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2.661030866803471E-2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5.3822087549893718E-2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5.1344802380638099E-2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4.0820195333121312E-2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9.0607428332940571E-3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4.2145448254616318E-5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>
      <c r="B1249" s="5" t="str">
        <f t="shared" si="1401"/>
        <v>SPS1</v>
      </c>
      <c r="C1249" s="5" t="str">
        <f t="shared" si="1402"/>
        <v>CH</v>
      </c>
      <c r="D1249" t="s">
        <v>1417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4.7664825234476245E-2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0.11173716992944947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0.10657890799415949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8.9390120478502894E-2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1.9566817961151596E-2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4.5511297040181465E-5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>
      <c r="B1250" s="5" t="str">
        <f t="shared" si="1401"/>
        <v>SPS1</v>
      </c>
      <c r="C1250" s="5" t="str">
        <f t="shared" si="1402"/>
        <v>CH</v>
      </c>
      <c r="D1250" t="s">
        <v>1418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17.67374369099031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17.235951263253845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13.258423642397364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4.7658207172029083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>
      <c r="B1251" s="5" t="str">
        <f t="shared" si="1401"/>
        <v>SPS1</v>
      </c>
      <c r="C1251" s="5" t="str">
        <f t="shared" si="1402"/>
        <v>CH</v>
      </c>
      <c r="D1251" t="s">
        <v>1419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3.9625300943274804E-3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4.5693336481657468E-3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3.4060226739053316E-3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2.54914843695505E-3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3.0874016508636672E-4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7.3828586434289731E-5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>
      <c r="B1252" s="5" t="str">
        <f t="shared" si="1401"/>
        <v>SPS1</v>
      </c>
      <c r="C1252" s="5" t="str">
        <f t="shared" si="1402"/>
        <v>CH</v>
      </c>
      <c r="D1252" t="s">
        <v>1420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0.85096153842790312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0.90299555859010661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0.81693629881288754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0.63227266488042433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1.7169230257682477E-2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6.1345392943499058E-5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>
      <c r="B1253" s="5" t="str">
        <f t="shared" si="1401"/>
        <v>SPS1</v>
      </c>
      <c r="C1253" s="5" t="str">
        <f t="shared" si="1402"/>
        <v>CH</v>
      </c>
      <c r="D1253" t="s">
        <v>1421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2.6635136768493255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2.8361205900222295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2.8066144151701322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2.1806250234898603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8.1749010560242946E-2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4.9123881808733763E-5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>
      <c r="B1254" s="5" t="str">
        <f t="shared" si="1401"/>
        <v>SPS1</v>
      </c>
      <c r="C1254" s="5" t="str">
        <f t="shared" si="1402"/>
        <v>CH</v>
      </c>
      <c r="D1254" t="s">
        <v>1422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0.90403300505147988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1.0075855828724485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0.9928034144306781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0.77505446196084049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3.1891363523993368E-2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2.8735565838662701E-5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>
      <c r="B1255" s="5" t="str">
        <f t="shared" si="1401"/>
        <v>SPS1</v>
      </c>
      <c r="C1255" s="5" t="str">
        <f t="shared" si="1402"/>
        <v>CH</v>
      </c>
      <c r="D1255" t="s">
        <v>1423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7.1405445911448809E-5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2.3861185645768411E-4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3.350853522297741E-4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2.4045063053775411E-4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8.4556952886772669E-5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>
      <c r="B1256" s="5" t="str">
        <f t="shared" si="1401"/>
        <v>SPS1</v>
      </c>
      <c r="C1256" s="5" t="str">
        <f t="shared" si="1402"/>
        <v>CH</v>
      </c>
      <c r="D1256" t="s">
        <v>1424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5.2142198516431249E-5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2.0125760455896979E-4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2.8649307175272661E-4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1.9024345138834932E-4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6.5323890302817225E-5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>
      <c r="B1257" s="5" t="str">
        <f t="shared" si="1401"/>
        <v>SPS1</v>
      </c>
      <c r="C1257" s="5" t="str">
        <f t="shared" si="1402"/>
        <v>CH</v>
      </c>
      <c r="D1257" t="s">
        <v>1425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6.598146576479425E-5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2.050091472112291E-4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2.6439689545868015E-4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1.7367366246754884E-4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5.3497615438121749E-5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>
      <c r="B1258" s="5" t="str">
        <f t="shared" si="1401"/>
        <v>SPS1</v>
      </c>
      <c r="C1258" s="5" t="str">
        <f t="shared" si="1402"/>
        <v>CH</v>
      </c>
      <c r="D1258" t="s">
        <v>1426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4.2414706283000906E-5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1.0694645556852617E-4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1.4648843753475984E-4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9.5190879365895112E-5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3.1337279176953875E-5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>
      <c r="B1259" s="5" t="str">
        <f t="shared" si="1401"/>
        <v>SPS1</v>
      </c>
      <c r="C1259" s="5" t="str">
        <f t="shared" si="1402"/>
        <v>CH</v>
      </c>
      <c r="D1259" t="s">
        <v>1427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>
      <c r="B1260" s="5" t="str">
        <f t="shared" si="1401"/>
        <v>SPS1</v>
      </c>
      <c r="C1260" s="5" t="str">
        <f t="shared" si="1402"/>
        <v>CH</v>
      </c>
      <c r="D1260" t="s">
        <v>1428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2.2765229141057776E-3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1.167968947167853E-3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1.1215811504637228E-3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7.0303042990807035E-5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1.310029780027731E-5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0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>
      <c r="B1261" s="5" t="str">
        <f t="shared" si="1401"/>
        <v>SPS1</v>
      </c>
      <c r="C1261" s="5" t="str">
        <f t="shared" si="1402"/>
        <v>CH</v>
      </c>
      <c r="D1261" t="s">
        <v>1429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3.5407945327705047E-2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3.4611707253244875E-2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3.6961144039182513E-2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0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0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0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>
      <c r="B1262" s="5" t="str">
        <f t="shared" si="1401"/>
        <v>SPS1</v>
      </c>
      <c r="C1262" s="5" t="str">
        <f t="shared" si="1402"/>
        <v>CH</v>
      </c>
      <c r="D1262" t="s">
        <v>1430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2.0759198476442129E-3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2.0931180357830429E-3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2.2674236221667497E-3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1.8254905972221261E-4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2.9813606810148411E-5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0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>
      <c r="B1263" s="5" t="str">
        <f t="shared" si="1401"/>
        <v>SPS1</v>
      </c>
      <c r="C1263" s="5" t="str">
        <f t="shared" si="1402"/>
        <v>CH</v>
      </c>
      <c r="D1263" t="s">
        <v>1431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3.3044120140447227E-2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3.2172824806271733E-2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2.9930016504036917E-2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0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0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0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>
      <c r="B1264" s="5" t="str">
        <f t="shared" si="1401"/>
        <v>SPS1</v>
      </c>
      <c r="C1264" s="5" t="str">
        <f t="shared" si="1402"/>
        <v>CH</v>
      </c>
      <c r="D1264" s="2" t="s">
        <v>105</v>
      </c>
      <c r="E1264" s="2" t="s">
        <v>107</v>
      </c>
      <c r="F1264" s="19" t="s">
        <v>725</v>
      </c>
      <c r="G1264" s="19" t="s">
        <v>725</v>
      </c>
      <c r="H1264" s="19" t="s">
        <v>725</v>
      </c>
      <c r="I1264" s="19" t="s">
        <v>725</v>
      </c>
      <c r="J1264" s="19" t="s">
        <v>725</v>
      </c>
      <c r="K1264" s="19" t="s">
        <v>725</v>
      </c>
      <c r="L1264" s="19" t="s">
        <v>725</v>
      </c>
      <c r="M1264" s="19" t="s">
        <v>725</v>
      </c>
      <c r="N1264" s="19" t="s">
        <v>725</v>
      </c>
      <c r="O1264" s="19" t="s">
        <v>725</v>
      </c>
      <c r="P1264" s="19" t="s">
        <v>725</v>
      </c>
      <c r="Q1264" s="19" t="s">
        <v>725</v>
      </c>
      <c r="S1264" s="3"/>
    </row>
    <row r="1265" spans="2:19">
      <c r="B1265" s="5" t="str">
        <f>B1264</f>
        <v>SPS1</v>
      </c>
      <c r="C1265" s="5" t="str">
        <f>C1264</f>
        <v>CH</v>
      </c>
      <c r="D1265" t="s">
        <v>1432</v>
      </c>
      <c r="E1265" t="str">
        <f>E1264</f>
        <v>km/MJ</v>
      </c>
      <c r="F1265" s="1">
        <f t="shared" ref="F1265:K1269" si="1403">IFERROR(F1214/F1138,"-")</f>
        <v>0.88951199431361316</v>
      </c>
      <c r="G1265" s="1">
        <f t="shared" si="1403"/>
        <v>0.95694536964701782</v>
      </c>
      <c r="H1265" s="1">
        <f t="shared" si="1403"/>
        <v>1.0580954326471259</v>
      </c>
      <c r="I1265" s="1">
        <f t="shared" si="1403"/>
        <v>1.2266788709806373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1433</v>
      </c>
      <c r="E1266" t="str">
        <f t="shared" ref="E1266:E1314" si="1408">E1265</f>
        <v>km/MJ</v>
      </c>
      <c r="F1266" s="1">
        <f t="shared" si="1403"/>
        <v>1.8116719735064504</v>
      </c>
      <c r="G1266" s="1">
        <f t="shared" si="1403"/>
        <v>1.8116719735064488</v>
      </c>
      <c r="H1266" s="1">
        <f t="shared" si="1403"/>
        <v>1.8116719735064601</v>
      </c>
      <c r="I1266" s="1">
        <f t="shared" si="1403"/>
        <v>1.8116719735064468</v>
      </c>
      <c r="J1266" s="1">
        <f t="shared" si="1403"/>
        <v>1.8646351247743009</v>
      </c>
      <c r="K1266" s="1">
        <f t="shared" si="1403"/>
        <v>1.9170868315103655</v>
      </c>
      <c r="L1266" s="1">
        <f t="shared" ref="L1266:O1266" si="1409">IFERROR(L1215/L1139,"-")</f>
        <v>2.0060888135228003</v>
      </c>
      <c r="M1266" s="1">
        <f t="shared" si="1409"/>
        <v>2.1177343110552989</v>
      </c>
      <c r="N1266" s="1">
        <f t="shared" si="1409"/>
        <v>2.2121321260068618</v>
      </c>
      <c r="O1266" s="1">
        <f t="shared" si="1409"/>
        <v>2.3264085277353592</v>
      </c>
      <c r="P1266" s="1">
        <f t="shared" si="1405"/>
        <v>2.3986169631889522</v>
      </c>
      <c r="Q1266" s="1">
        <f t="shared" si="1405"/>
        <v>2.4388889884859593</v>
      </c>
      <c r="S1266" s="3"/>
    </row>
    <row r="1267" spans="2:19">
      <c r="B1267" s="5" t="str">
        <f t="shared" si="1406"/>
        <v>SPS1</v>
      </c>
      <c r="C1267" s="5" t="str">
        <f t="shared" si="1407"/>
        <v>CH</v>
      </c>
      <c r="D1267" t="s">
        <v>1434</v>
      </c>
      <c r="E1267" t="str">
        <f t="shared" si="1408"/>
        <v>km/MJ</v>
      </c>
      <c r="F1267" s="1">
        <f t="shared" si="1403"/>
        <v>1.4637982671179703</v>
      </c>
      <c r="G1267" s="1">
        <f t="shared" si="1403"/>
        <v>1.4637982671179679</v>
      </c>
      <c r="H1267" s="1">
        <f t="shared" si="1403"/>
        <v>1.4637982671179692</v>
      </c>
      <c r="I1267" s="1">
        <f t="shared" si="1403"/>
        <v>1.4637982671179708</v>
      </c>
      <c r="J1267" s="1">
        <f t="shared" si="1403"/>
        <v>1.5182836651181948</v>
      </c>
      <c r="K1267" s="1">
        <f t="shared" si="1403"/>
        <v>1.5506607290639469</v>
      </c>
      <c r="L1267" s="1">
        <f t="shared" ref="L1267:O1267" si="1410">IFERROR(L1216/L1140,"-")</f>
        <v>1.6153166298643069</v>
      </c>
      <c r="M1267" s="1">
        <f t="shared" si="1410"/>
        <v>1.7364765396860264</v>
      </c>
      <c r="N1267" s="1">
        <f t="shared" si="1410"/>
        <v>1.805508647347551</v>
      </c>
      <c r="O1267" s="1">
        <f t="shared" si="1410"/>
        <v>1.8982858975415033</v>
      </c>
      <c r="P1267" s="1">
        <f t="shared" si="1405"/>
        <v>1.9686273679543689</v>
      </c>
      <c r="Q1267" s="1">
        <f t="shared" si="1405"/>
        <v>2.0020171865354306</v>
      </c>
      <c r="S1267" s="3"/>
    </row>
    <row r="1268" spans="2:19">
      <c r="B1268" s="5" t="str">
        <f t="shared" si="1406"/>
        <v>SPS1</v>
      </c>
      <c r="C1268" s="5" t="str">
        <f t="shared" si="1407"/>
        <v>CH</v>
      </c>
      <c r="D1268" t="s">
        <v>1435</v>
      </c>
      <c r="E1268" t="str">
        <f t="shared" si="1408"/>
        <v>km/MJ</v>
      </c>
      <c r="F1268" s="1">
        <f t="shared" si="1403"/>
        <v>1.3374527251492003</v>
      </c>
      <c r="G1268" s="1">
        <f t="shared" si="1403"/>
        <v>1.3374527251491988</v>
      </c>
      <c r="H1268" s="1">
        <f t="shared" si="1403"/>
        <v>1.3374527251491981</v>
      </c>
      <c r="I1268" s="1">
        <f t="shared" si="1403"/>
        <v>1.3374527251492021</v>
      </c>
      <c r="J1268" s="1">
        <f t="shared" si="1403"/>
        <v>1.4068553568813211</v>
      </c>
      <c r="K1268" s="1">
        <f t="shared" si="1403"/>
        <v>1.471677662951155</v>
      </c>
      <c r="L1268" s="1">
        <f t="shared" ref="L1268:O1268" si="1411">IFERROR(L1217/L1141,"-")</f>
        <v>1.4792839161715921</v>
      </c>
      <c r="M1268" s="1">
        <f t="shared" si="1411"/>
        <v>1.5978296266267038</v>
      </c>
      <c r="N1268" s="1">
        <f t="shared" si="1411"/>
        <v>1.6752711427909555</v>
      </c>
      <c r="O1268" s="1">
        <f t="shared" si="1411"/>
        <v>1.7533940744232372</v>
      </c>
      <c r="P1268" s="1">
        <f t="shared" si="1405"/>
        <v>1.8180678581239402</v>
      </c>
      <c r="Q1268" s="1">
        <f t="shared" si="1405"/>
        <v>1.8349674976674646</v>
      </c>
      <c r="S1268" s="3"/>
    </row>
    <row r="1269" spans="2:19">
      <c r="B1269" s="5" t="str">
        <f t="shared" si="1406"/>
        <v>SPS1</v>
      </c>
      <c r="C1269" s="5" t="str">
        <f t="shared" si="1407"/>
        <v>CH</v>
      </c>
      <c r="D1269" t="s">
        <v>1436</v>
      </c>
      <c r="E1269" t="str">
        <f t="shared" si="1408"/>
        <v>km/MJ</v>
      </c>
      <c r="F1269" s="1">
        <f t="shared" si="1403"/>
        <v>1.29497292354308</v>
      </c>
      <c r="G1269" s="1">
        <f t="shared" si="1403"/>
        <v>1.2949729235430791</v>
      </c>
      <c r="H1269" s="1">
        <f t="shared" si="1403"/>
        <v>1.2949729235430798</v>
      </c>
      <c r="I1269" s="1">
        <f t="shared" si="1403"/>
        <v>1.29497292354308</v>
      </c>
      <c r="J1269" s="1">
        <f t="shared" si="1403"/>
        <v>1.3282266596643257</v>
      </c>
      <c r="K1269" s="1">
        <f t="shared" si="1403"/>
        <v>1.3760708517368494</v>
      </c>
      <c r="L1269" s="1">
        <f t="shared" ref="L1269:O1269" si="1412">IFERROR(L1218/L1142,"-")</f>
        <v>1.44448631301705</v>
      </c>
      <c r="M1269" s="1">
        <f t="shared" si="1412"/>
        <v>1.5171753813292896</v>
      </c>
      <c r="N1269" s="1">
        <f t="shared" si="1412"/>
        <v>1.5811699664323098</v>
      </c>
      <c r="O1269" s="1">
        <f t="shared" si="1412"/>
        <v>1.6464256910317918</v>
      </c>
      <c r="P1269" s="1">
        <f t="shared" si="1405"/>
        <v>1.6808717069188941</v>
      </c>
      <c r="Q1269" s="1">
        <f t="shared" si="1405"/>
        <v>1.7320682333388995</v>
      </c>
      <c r="S1269" s="3"/>
    </row>
    <row r="1270" spans="2:19">
      <c r="B1270" s="5" t="str">
        <f t="shared" si="1406"/>
        <v>SPS1</v>
      </c>
      <c r="C1270" s="5" t="str">
        <f t="shared" si="1407"/>
        <v>CH</v>
      </c>
      <c r="D1270" t="s">
        <v>1437</v>
      </c>
      <c r="E1270" t="str">
        <f t="shared" si="1408"/>
        <v>km/MJ</v>
      </c>
      <c r="F1270" s="1">
        <f t="shared" ref="F1270:K1273" si="1413">IFERROR(F1219/SUM(F1143,F1176),"-")</f>
        <v>0.71167115125998492</v>
      </c>
      <c r="G1270" s="1">
        <f t="shared" si="1413"/>
        <v>0.75977984645399421</v>
      </c>
      <c r="H1270" s="1">
        <f t="shared" si="1413"/>
        <v>0.77152786699376841</v>
      </c>
      <c r="I1270" s="1">
        <f t="shared" si="1413"/>
        <v>0.81067156533217533</v>
      </c>
      <c r="J1270" s="1">
        <f t="shared" si="1413"/>
        <v>0.84063702633684823</v>
      </c>
      <c r="K1270" s="1">
        <f t="shared" si="1413"/>
        <v>0.92346553726513425</v>
      </c>
      <c r="L1270" s="1">
        <f t="shared" ref="L1270:O1270" si="1414">IFERROR(L1219/SUM(L1143,L1176),"-")</f>
        <v>1.0065756635325454</v>
      </c>
      <c r="M1270" s="1">
        <f t="shared" si="1414"/>
        <v>1.0813982112484495</v>
      </c>
      <c r="N1270" s="1">
        <f t="shared" si="1414"/>
        <v>1.2388956537737903</v>
      </c>
      <c r="O1270" s="1">
        <f t="shared" si="1414"/>
        <v>1.3355228057180053</v>
      </c>
      <c r="P1270" s="1">
        <f t="shared" ref="P1270:Q1273" si="1415">IFERROR(P1219/SUM(P1143,P1176),"-")</f>
        <v>1.3764160222680932</v>
      </c>
      <c r="Q1270" s="1">
        <f t="shared" si="1415"/>
        <v>1.4327457944341842</v>
      </c>
      <c r="S1270" s="3"/>
    </row>
    <row r="1271" spans="2:19">
      <c r="B1271" s="5" t="str">
        <f t="shared" si="1406"/>
        <v>SPS1</v>
      </c>
      <c r="C1271" s="5" t="str">
        <f t="shared" si="1407"/>
        <v>CH</v>
      </c>
      <c r="D1271" t="s">
        <v>1438</v>
      </c>
      <c r="E1271" t="str">
        <f t="shared" si="1408"/>
        <v>km/MJ</v>
      </c>
      <c r="F1271" s="1">
        <f t="shared" si="1413"/>
        <v>0.59028670953626083</v>
      </c>
      <c r="G1271" s="1">
        <f t="shared" si="1413"/>
        <v>0.58764515890109514</v>
      </c>
      <c r="H1271" s="1">
        <f t="shared" si="1413"/>
        <v>0.5901966340938789</v>
      </c>
      <c r="I1271" s="1">
        <f t="shared" si="1413"/>
        <v>0.59077616059952975</v>
      </c>
      <c r="J1271" s="1">
        <f t="shared" si="1413"/>
        <v>0.69913336233380896</v>
      </c>
      <c r="K1271" s="1">
        <f t="shared" si="1413"/>
        <v>0.77453541111007951</v>
      </c>
      <c r="L1271" s="1">
        <f t="shared" ref="L1271:O1271" si="1416">IFERROR(L1220/SUM(L1144,L1177),"-")</f>
        <v>0.85298491014390665</v>
      </c>
      <c r="M1271" s="1">
        <f t="shared" si="1416"/>
        <v>0.96618249145735113</v>
      </c>
      <c r="N1271" s="1">
        <f t="shared" si="1416"/>
        <v>1.0746624475653883</v>
      </c>
      <c r="O1271" s="1">
        <f t="shared" si="1416"/>
        <v>1.1722117717206122</v>
      </c>
      <c r="P1271" s="1">
        <f t="shared" si="1415"/>
        <v>1.2020245838682615</v>
      </c>
      <c r="Q1271" s="1">
        <f t="shared" si="1415"/>
        <v>1.2430673136609307</v>
      </c>
      <c r="S1271" s="3"/>
    </row>
    <row r="1272" spans="2:19">
      <c r="B1272" s="5" t="str">
        <f t="shared" si="1406"/>
        <v>SPS1</v>
      </c>
      <c r="C1272" s="5" t="str">
        <f t="shared" si="1407"/>
        <v>CH</v>
      </c>
      <c r="D1272" t="s">
        <v>1439</v>
      </c>
      <c r="E1272" t="str">
        <f t="shared" si="1408"/>
        <v>km/MJ</v>
      </c>
      <c r="F1272" s="1">
        <f t="shared" si="1413"/>
        <v>0.54553541249586013</v>
      </c>
      <c r="G1272" s="1">
        <f t="shared" si="1413"/>
        <v>0.6040430392648396</v>
      </c>
      <c r="H1272" s="1">
        <f t="shared" si="1413"/>
        <v>0.61793079704735931</v>
      </c>
      <c r="I1272" s="1">
        <f t="shared" si="1413"/>
        <v>0.66531820616892912</v>
      </c>
      <c r="J1272" s="1">
        <f t="shared" si="1413"/>
        <v>0.68011164838500116</v>
      </c>
      <c r="K1272" s="1">
        <f t="shared" si="1413"/>
        <v>0.77227040699382765</v>
      </c>
      <c r="L1272" s="1">
        <f t="shared" ref="L1272:O1272" si="1417">IFERROR(L1221/SUM(L1145,L1178),"-")</f>
        <v>0.85687360888160213</v>
      </c>
      <c r="M1272" s="1">
        <f t="shared" si="1417"/>
        <v>0.97290761850951268</v>
      </c>
      <c r="N1272" s="1">
        <f t="shared" si="1417"/>
        <v>1.0168645102797591</v>
      </c>
      <c r="O1272" s="1">
        <f t="shared" si="1417"/>
        <v>1.1885954325216219</v>
      </c>
      <c r="P1272" s="1">
        <f t="shared" si="1415"/>
        <v>1.2197642636610093</v>
      </c>
      <c r="Q1272" s="1">
        <f t="shared" si="1415"/>
        <v>1.2578366945559185</v>
      </c>
      <c r="S1272" s="3"/>
    </row>
    <row r="1273" spans="2:19">
      <c r="B1273" s="5" t="str">
        <f t="shared" si="1406"/>
        <v>SPS1</v>
      </c>
      <c r="C1273" s="5" t="str">
        <f t="shared" si="1407"/>
        <v>CH</v>
      </c>
      <c r="D1273" t="s">
        <v>1440</v>
      </c>
      <c r="E1273" t="str">
        <f t="shared" si="1408"/>
        <v>km/MJ</v>
      </c>
      <c r="F1273" s="1">
        <f t="shared" si="1413"/>
        <v>0.51975568473665856</v>
      </c>
      <c r="G1273" s="1">
        <f t="shared" si="1413"/>
        <v>0.52027540291536323</v>
      </c>
      <c r="H1273" s="1">
        <f t="shared" si="1413"/>
        <v>0.52117359331462332</v>
      </c>
      <c r="I1273" s="1">
        <f t="shared" si="1413"/>
        <v>0.54726914464680976</v>
      </c>
      <c r="J1273" s="1">
        <f t="shared" si="1413"/>
        <v>0.6381072143070502</v>
      </c>
      <c r="K1273" s="1">
        <f t="shared" si="1413"/>
        <v>0.70743312067744601</v>
      </c>
      <c r="L1273" s="1">
        <f t="shared" ref="L1273:O1273" si="1418">IFERROR(L1222/SUM(L1146,L1179),"-")</f>
        <v>0.77821170711996446</v>
      </c>
      <c r="M1273" s="1">
        <f t="shared" si="1418"/>
        <v>0.88592198023511037</v>
      </c>
      <c r="N1273" s="1">
        <f t="shared" si="1418"/>
        <v>0.94441911987808946</v>
      </c>
      <c r="O1273" s="1">
        <f t="shared" si="1418"/>
        <v>1.0976453565603661</v>
      </c>
      <c r="P1273" s="1">
        <f t="shared" si="1415"/>
        <v>1.1322812654558256</v>
      </c>
      <c r="Q1273" s="1">
        <f t="shared" si="1415"/>
        <v>1.1446422274312547</v>
      </c>
      <c r="S1273" s="3"/>
    </row>
    <row r="1274" spans="2:19">
      <c r="B1274" s="5" t="str">
        <f t="shared" si="1406"/>
        <v>SPS1</v>
      </c>
      <c r="C1274" s="5" t="str">
        <f t="shared" si="1407"/>
        <v>CH</v>
      </c>
      <c r="D1274" t="s">
        <v>1441</v>
      </c>
      <c r="E1274" t="str">
        <f t="shared" si="1408"/>
        <v>km/MJ</v>
      </c>
      <c r="F1274" s="1">
        <f t="shared" ref="F1274:K1277" si="1419">IFERROR(F1223/SUM(F1147,F1199),"-")</f>
        <v>0.72840569582556913</v>
      </c>
      <c r="G1274" s="1">
        <f t="shared" si="1419"/>
        <v>0.77348477113886549</v>
      </c>
      <c r="H1274" s="1">
        <f t="shared" si="1419"/>
        <v>0.78584421926281722</v>
      </c>
      <c r="I1274" s="1">
        <f t="shared" si="1419"/>
        <v>0.82539334075551229</v>
      </c>
      <c r="J1274" s="1">
        <f t="shared" si="1419"/>
        <v>0.85426689700998693</v>
      </c>
      <c r="K1274" s="1">
        <f t="shared" si="1419"/>
        <v>0.93678239396690388</v>
      </c>
      <c r="L1274" s="1">
        <f t="shared" ref="L1274:O1274" si="1420">IFERROR(L1223/SUM(L1147,L1199),"-")</f>
        <v>1.0186254845184772</v>
      </c>
      <c r="M1274" s="1">
        <f t="shared" si="1420"/>
        <v>1.1512985610210738</v>
      </c>
      <c r="N1274" s="1">
        <f t="shared" si="1420"/>
        <v>1.2695721973249103</v>
      </c>
      <c r="O1274" s="1">
        <f t="shared" si="1420"/>
        <v>1.3173154518049122</v>
      </c>
      <c r="P1274" s="1">
        <f t="shared" ref="P1274:Q1277" si="1421">IFERROR(P1223/SUM(P1147,P1199),"-")</f>
        <v>1.3405245140542317</v>
      </c>
      <c r="Q1274" s="1">
        <f t="shared" si="1421"/>
        <v>1.3933224801055164</v>
      </c>
      <c r="S1274" s="3"/>
    </row>
    <row r="1275" spans="2:19">
      <c r="B1275" s="5" t="str">
        <f t="shared" si="1406"/>
        <v>SPS1</v>
      </c>
      <c r="C1275" s="5" t="str">
        <f t="shared" si="1407"/>
        <v>CH</v>
      </c>
      <c r="D1275" t="s">
        <v>1442</v>
      </c>
      <c r="E1275" t="str">
        <f t="shared" si="1408"/>
        <v>km/MJ</v>
      </c>
      <c r="F1275" s="1">
        <f t="shared" si="1419"/>
        <v>0.52961490455745364</v>
      </c>
      <c r="G1275" s="1">
        <f t="shared" si="1419"/>
        <v>0.63722618652054797</v>
      </c>
      <c r="H1275" s="1">
        <f t="shared" si="1419"/>
        <v>0.64798180812368344</v>
      </c>
      <c r="I1275" s="1">
        <f t="shared" si="1419"/>
        <v>0.63610238608677572</v>
      </c>
      <c r="J1275" s="1">
        <f t="shared" si="1419"/>
        <v>0.70732747720124245</v>
      </c>
      <c r="K1275" s="1">
        <f t="shared" si="1419"/>
        <v>0.78361510654980038</v>
      </c>
      <c r="L1275" s="1">
        <f t="shared" ref="L1275:O1275" si="1422">IFERROR(L1224/SUM(L1148,L1200),"-")</f>
        <v>0.86770049888366352</v>
      </c>
      <c r="M1275" s="1">
        <f t="shared" si="1422"/>
        <v>0.98110944833644265</v>
      </c>
      <c r="N1275" s="1">
        <f t="shared" si="1422"/>
        <v>1.0888945415374449</v>
      </c>
      <c r="O1275" s="1">
        <f t="shared" si="1422"/>
        <v>1.1533323553278751</v>
      </c>
      <c r="P1275" s="1">
        <f t="shared" si="1421"/>
        <v>1.172055549083201</v>
      </c>
      <c r="Q1275" s="1">
        <f t="shared" si="1421"/>
        <v>1.2228498564762784</v>
      </c>
      <c r="S1275" s="3"/>
    </row>
    <row r="1276" spans="2:19">
      <c r="B1276" s="5" t="str">
        <f t="shared" si="1406"/>
        <v>SPS1</v>
      </c>
      <c r="C1276" s="5" t="str">
        <f t="shared" si="1407"/>
        <v>CH</v>
      </c>
      <c r="D1276" t="s">
        <v>1443</v>
      </c>
      <c r="E1276" t="str">
        <f t="shared" si="1408"/>
        <v>km/MJ</v>
      </c>
      <c r="F1276" s="1">
        <f t="shared" si="1419"/>
        <v>0.54978490083796872</v>
      </c>
      <c r="G1276" s="1">
        <f t="shared" si="1419"/>
        <v>0.6123333451125107</v>
      </c>
      <c r="H1276" s="1">
        <f t="shared" si="1419"/>
        <v>0.62626294166112795</v>
      </c>
      <c r="I1276" s="1">
        <f t="shared" si="1419"/>
        <v>0.67374004506598417</v>
      </c>
      <c r="J1276" s="1">
        <f t="shared" si="1419"/>
        <v>0.6886634906821627</v>
      </c>
      <c r="K1276" s="1">
        <f t="shared" si="1419"/>
        <v>0.7810021451282404</v>
      </c>
      <c r="L1276" s="1">
        <f t="shared" ref="L1276:O1276" si="1423">IFERROR(L1225/SUM(L1149,L1201),"-")</f>
        <v>0.86457750116841015</v>
      </c>
      <c r="M1276" s="1">
        <f t="shared" si="1423"/>
        <v>0.97897773424806211</v>
      </c>
      <c r="N1276" s="1">
        <f t="shared" si="1423"/>
        <v>1.0766420666894647</v>
      </c>
      <c r="O1276" s="1">
        <f t="shared" si="1423"/>
        <v>1.1682034423738228</v>
      </c>
      <c r="P1276" s="1">
        <f t="shared" si="1421"/>
        <v>1.1890207880574608</v>
      </c>
      <c r="Q1276" s="1">
        <f t="shared" si="1421"/>
        <v>1.2317757536301317</v>
      </c>
      <c r="S1276" s="3"/>
    </row>
    <row r="1277" spans="2:19">
      <c r="B1277" s="5" t="str">
        <f t="shared" si="1406"/>
        <v>SPS1</v>
      </c>
      <c r="C1277" s="5" t="str">
        <f t="shared" si="1407"/>
        <v>CH</v>
      </c>
      <c r="D1277" t="s">
        <v>1444</v>
      </c>
      <c r="E1277" t="str">
        <f t="shared" si="1408"/>
        <v>km/MJ</v>
      </c>
      <c r="F1277" s="1">
        <f t="shared" si="1419"/>
        <v>0.52694413969030229</v>
      </c>
      <c r="G1277" s="1">
        <f t="shared" si="1419"/>
        <v>0.52912955279095863</v>
      </c>
      <c r="H1277" s="1">
        <f t="shared" si="1419"/>
        <v>0.53450014742036178</v>
      </c>
      <c r="I1277" s="1">
        <f t="shared" si="1419"/>
        <v>0.5520292088546519</v>
      </c>
      <c r="J1277" s="1">
        <f t="shared" si="1419"/>
        <v>0.64560249784216306</v>
      </c>
      <c r="K1277" s="1">
        <f t="shared" si="1419"/>
        <v>0.71941224197998188</v>
      </c>
      <c r="L1277" s="1">
        <f t="shared" ref="L1277:O1277" si="1424">IFERROR(L1226/SUM(L1150,L1202),"-")</f>
        <v>0.79111436034725113</v>
      </c>
      <c r="M1277" s="1">
        <f t="shared" si="1424"/>
        <v>0.89373868163652603</v>
      </c>
      <c r="N1277" s="1">
        <f t="shared" si="1424"/>
        <v>1.0502929504807106</v>
      </c>
      <c r="O1277" s="1">
        <f t="shared" si="1424"/>
        <v>1.1052852760796834</v>
      </c>
      <c r="P1277" s="1">
        <f t="shared" si="1421"/>
        <v>1.1396074173018671</v>
      </c>
      <c r="Q1277" s="1">
        <f t="shared" si="1421"/>
        <v>1.1519071679028616</v>
      </c>
      <c r="S1277" s="3"/>
    </row>
    <row r="1278" spans="2:19">
      <c r="B1278" s="5" t="str">
        <f t="shared" si="1406"/>
        <v>SPS1</v>
      </c>
      <c r="C1278" s="5" t="str">
        <f t="shared" si="1407"/>
        <v>CH</v>
      </c>
      <c r="D1278" t="s">
        <v>1445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1.0965696656165209</v>
      </c>
      <c r="H1278" s="1">
        <f t="shared" si="1425"/>
        <v>1.0965696656165203</v>
      </c>
      <c r="I1278" s="1">
        <f t="shared" si="1425"/>
        <v>1.0965696656165191</v>
      </c>
      <c r="J1278" s="1">
        <f t="shared" si="1425"/>
        <v>1.1623329331500978</v>
      </c>
      <c r="K1278" s="1">
        <f t="shared" si="1425"/>
        <v>1.2247589188153396</v>
      </c>
      <c r="L1278" s="1">
        <f t="shared" ref="L1278:O1278" si="1426">IFERROR(L1227/L1153,"-")</f>
        <v>1.2931355306251011</v>
      </c>
      <c r="M1278" s="1">
        <f t="shared" si="1426"/>
        <v>1.3626393721276291</v>
      </c>
      <c r="N1278" s="1">
        <f t="shared" si="1426"/>
        <v>1.4540889332927946</v>
      </c>
      <c r="O1278" s="1">
        <f t="shared" si="1426"/>
        <v>1.57772888342424</v>
      </c>
      <c r="P1278" s="1" t="str">
        <f t="shared" ref="P1278:Q1281" si="1427">IFERROR(P1227/P1153,"-")</f>
        <v>-</v>
      </c>
      <c r="Q1278" s="1">
        <f t="shared" si="1427"/>
        <v>1.5777288834242393</v>
      </c>
      <c r="S1278" s="3"/>
    </row>
    <row r="1279" spans="2:19">
      <c r="B1279" s="5" t="str">
        <f t="shared" si="1406"/>
        <v>SPS1</v>
      </c>
      <c r="C1279" s="5" t="str">
        <f t="shared" si="1407"/>
        <v>CH</v>
      </c>
      <c r="D1279" t="s">
        <v>1446</v>
      </c>
      <c r="E1279" t="str">
        <f t="shared" si="1408"/>
        <v>km/MJ</v>
      </c>
      <c r="F1279" s="1">
        <f t="shared" ref="F1279:K1279" si="1428">IFERROR(F1228/F1154,"-")</f>
        <v>0.89149519806162159</v>
      </c>
      <c r="G1279" s="1">
        <f t="shared" si="1428"/>
        <v>0.89149519806162092</v>
      </c>
      <c r="H1279" s="1">
        <f t="shared" si="1428"/>
        <v>0.89149519806162125</v>
      </c>
      <c r="I1279" s="1">
        <f t="shared" si="1428"/>
        <v>0.89149519806162048</v>
      </c>
      <c r="J1279" s="1">
        <f t="shared" si="1428"/>
        <v>0.92149214863072293</v>
      </c>
      <c r="K1279" s="1">
        <f t="shared" si="1428"/>
        <v>0.9904219979069151</v>
      </c>
      <c r="L1279" s="1">
        <f t="shared" ref="L1279:O1279" si="1429">IFERROR(L1228/L1154,"-")</f>
        <v>1.042293251915605</v>
      </c>
      <c r="M1279" s="1">
        <f t="shared" si="1429"/>
        <v>1.0950287319588425</v>
      </c>
      <c r="N1279" s="1">
        <f t="shared" si="1429"/>
        <v>1.1744223935206179</v>
      </c>
      <c r="O1279" s="1">
        <f t="shared" si="1429"/>
        <v>1.2559071203512808</v>
      </c>
      <c r="P1279" s="1">
        <f t="shared" si="1427"/>
        <v>1.2870312416699774</v>
      </c>
      <c r="Q1279" s="1">
        <f t="shared" si="1427"/>
        <v>1.30081229289401</v>
      </c>
      <c r="S1279" s="3"/>
    </row>
    <row r="1280" spans="2:19">
      <c r="B1280" s="5" t="str">
        <f t="shared" si="1406"/>
        <v>SPS1</v>
      </c>
      <c r="C1280" s="5" t="str">
        <f t="shared" si="1407"/>
        <v>CH</v>
      </c>
      <c r="D1280" t="s">
        <v>1447</v>
      </c>
      <c r="E1280" t="str">
        <f t="shared" si="1408"/>
        <v>km/MJ</v>
      </c>
      <c r="F1280" s="1">
        <f t="shared" ref="F1280:K1280" si="1430">IFERROR(F1229/F1155,"-")</f>
        <v>0.83000507256490619</v>
      </c>
      <c r="G1280" s="1">
        <f t="shared" si="1430"/>
        <v>0.83000507256490796</v>
      </c>
      <c r="H1280" s="1">
        <f t="shared" si="1430"/>
        <v>0.83000507256490508</v>
      </c>
      <c r="I1280" s="1">
        <f t="shared" si="1430"/>
        <v>0.83000507256490574</v>
      </c>
      <c r="J1280" s="1">
        <f t="shared" si="1430"/>
        <v>0.85680380509156817</v>
      </c>
      <c r="K1280" s="1">
        <f t="shared" si="1430"/>
        <v>0.92626677360847265</v>
      </c>
      <c r="L1280" s="1">
        <f t="shared" ref="L1280:O1280" si="1431">IFERROR(L1229/L1155,"-")</f>
        <v>0.9713674101987213</v>
      </c>
      <c r="M1280" s="1">
        <f t="shared" si="1431"/>
        <v>1.0228192821701529</v>
      </c>
      <c r="N1280" s="1">
        <f t="shared" si="1431"/>
        <v>1.0971579143220644</v>
      </c>
      <c r="O1280" s="1">
        <f t="shared" si="1431"/>
        <v>1.1681837692182906</v>
      </c>
      <c r="P1280" s="1">
        <f t="shared" si="1427"/>
        <v>1.202539414599441</v>
      </c>
      <c r="Q1280" s="1">
        <f t="shared" si="1427"/>
        <v>1.2153637426286799</v>
      </c>
      <c r="S1280" s="3"/>
    </row>
    <row r="1281" spans="2:19">
      <c r="B1281" s="5" t="str">
        <f t="shared" si="1406"/>
        <v>SPS1</v>
      </c>
      <c r="C1281" s="5" t="str">
        <f t="shared" si="1407"/>
        <v>CH</v>
      </c>
      <c r="D1281" t="s">
        <v>1448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0.83675282096654191</v>
      </c>
      <c r="H1281" s="1">
        <f t="shared" si="1432"/>
        <v>0.83675282096654247</v>
      </c>
      <c r="I1281" s="1">
        <f t="shared" si="1432"/>
        <v>0.83675282096654124</v>
      </c>
      <c r="J1281" s="1">
        <f t="shared" si="1432"/>
        <v>0.86746456194332089</v>
      </c>
      <c r="K1281" s="1">
        <f t="shared" si="1432"/>
        <v>0.92520656635205822</v>
      </c>
      <c r="L1281" s="1">
        <f t="shared" ref="L1281:O1281" si="1433">IFERROR(L1230/L1156,"-")</f>
        <v>0.97026344991620006</v>
      </c>
      <c r="M1281" s="1">
        <f t="shared" si="1433"/>
        <v>1.0145061945509981</v>
      </c>
      <c r="N1281" s="1">
        <f t="shared" si="1433"/>
        <v>1.0818100565563586</v>
      </c>
      <c r="O1281" s="1">
        <f t="shared" si="1433"/>
        <v>1.1589698979253116</v>
      </c>
      <c r="P1281" s="1">
        <f t="shared" si="1427"/>
        <v>1.1885205238470979</v>
      </c>
      <c r="Q1281" s="1">
        <f t="shared" si="1427"/>
        <v>1.1947365023294605</v>
      </c>
      <c r="S1281" s="3"/>
    </row>
    <row r="1282" spans="2:19">
      <c r="B1282" s="5" t="str">
        <f t="shared" si="1406"/>
        <v>SPS1</v>
      </c>
      <c r="C1282" s="5" t="str">
        <f t="shared" si="1407"/>
        <v>CH</v>
      </c>
      <c r="D1282" t="s">
        <v>1449</v>
      </c>
      <c r="E1282" t="str">
        <f t="shared" si="1408"/>
        <v>km/MJ</v>
      </c>
      <c r="F1282" s="1">
        <f t="shared" ref="F1282:K1295" si="1434">IFERROR(F1231/F1162,"-")</f>
        <v>0.49379534694678284</v>
      </c>
      <c r="G1282" s="1">
        <f t="shared" si="1434"/>
        <v>0.50503220860251319</v>
      </c>
      <c r="H1282" s="1">
        <f t="shared" si="1434"/>
        <v>0.5218875010861096</v>
      </c>
      <c r="I1282" s="1">
        <f t="shared" si="1434"/>
        <v>0.54997965522543635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>
      <c r="B1283" s="5" t="str">
        <f t="shared" si="1406"/>
        <v>SPS1</v>
      </c>
      <c r="C1283" s="5" t="str">
        <f t="shared" si="1407"/>
        <v>CH</v>
      </c>
      <c r="D1283" t="s">
        <v>1450</v>
      </c>
      <c r="E1283" t="str">
        <f t="shared" si="1408"/>
        <v>km/MJ</v>
      </c>
      <c r="F1283" s="1">
        <f t="shared" si="1434"/>
        <v>1.1336151203328346</v>
      </c>
      <c r="G1283" s="1">
        <f t="shared" si="1434"/>
        <v>1.1587575574048563</v>
      </c>
      <c r="H1283" s="1">
        <f t="shared" si="1434"/>
        <v>1.1557487061000187</v>
      </c>
      <c r="I1283" s="1">
        <f t="shared" si="1434"/>
        <v>1.2004590358292575</v>
      </c>
      <c r="J1283" s="1">
        <f t="shared" si="1434"/>
        <v>1.3214312983395158</v>
      </c>
      <c r="K1283" s="1">
        <f>IFERROR(K1232/K1163,"-")</f>
        <v>1.0061787329753673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>
      <c r="B1284" s="5" t="str">
        <f t="shared" si="1406"/>
        <v>SPS1</v>
      </c>
      <c r="C1284" s="5" t="str">
        <f t="shared" si="1407"/>
        <v>CH</v>
      </c>
      <c r="D1284" t="s">
        <v>1451</v>
      </c>
      <c r="E1284" t="str">
        <f t="shared" si="1408"/>
        <v>km/MJ</v>
      </c>
      <c r="F1284" s="1">
        <f t="shared" si="1434"/>
        <v>1.6125758565683026</v>
      </c>
      <c r="G1284" s="1">
        <f t="shared" si="1434"/>
        <v>1.9207666406927772</v>
      </c>
      <c r="H1284" s="1">
        <f t="shared" si="1434"/>
        <v>1.8928873004063329</v>
      </c>
      <c r="I1284" s="1">
        <f t="shared" si="1434"/>
        <v>1.8870727301126844</v>
      </c>
      <c r="J1284" s="1">
        <f t="shared" si="1434"/>
        <v>1.9121563761437628</v>
      </c>
      <c r="K1284" s="1">
        <f t="shared" si="1434"/>
        <v>1.8564508735994945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>
      <c r="B1285" s="5" t="str">
        <f t="shared" si="1406"/>
        <v>SPS1</v>
      </c>
      <c r="C1285" s="5" t="str">
        <f t="shared" si="1407"/>
        <v>CH</v>
      </c>
      <c r="D1285" t="s">
        <v>1452</v>
      </c>
      <c r="E1285" t="str">
        <f t="shared" si="1408"/>
        <v>km/MJ</v>
      </c>
      <c r="F1285" s="1">
        <f t="shared" si="1434"/>
        <v>1.991410342110761</v>
      </c>
      <c r="G1285" s="1">
        <f t="shared" si="1434"/>
        <v>2.4904873996570434</v>
      </c>
      <c r="H1285" s="1">
        <f t="shared" si="1434"/>
        <v>2.4875947725372072</v>
      </c>
      <c r="I1285" s="1">
        <f t="shared" si="1434"/>
        <v>2.5059014102545412</v>
      </c>
      <c r="J1285" s="1">
        <f t="shared" si="1434"/>
        <v>2.5493474977654906</v>
      </c>
      <c r="K1285" s="1">
        <f t="shared" si="1434"/>
        <v>0.85214107088521385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>
      <c r="B1286" s="5" t="str">
        <f t="shared" si="1406"/>
        <v>SPS1</v>
      </c>
      <c r="C1286" s="5" t="str">
        <f t="shared" si="1407"/>
        <v>CH</v>
      </c>
      <c r="D1286" t="s">
        <v>1453</v>
      </c>
      <c r="E1286" t="str">
        <f t="shared" si="1408"/>
        <v>km/MJ</v>
      </c>
      <c r="F1286" s="1">
        <f t="shared" si="1434"/>
        <v>1.1488863547400572</v>
      </c>
      <c r="G1286" s="1">
        <f t="shared" si="1434"/>
        <v>1.3255150686798205</v>
      </c>
      <c r="H1286" s="1">
        <f t="shared" si="1434"/>
        <v>1.3418787023673093</v>
      </c>
      <c r="I1286" s="1">
        <f t="shared" si="1434"/>
        <v>1.3352798012263289</v>
      </c>
      <c r="J1286" s="1">
        <f t="shared" si="1434"/>
        <v>1.6041950305674821</v>
      </c>
      <c r="K1286" s="1">
        <f t="shared" si="1434"/>
        <v>0.75710350992981945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>
      <c r="B1287" s="5" t="str">
        <f t="shared" si="1406"/>
        <v>SPS1</v>
      </c>
      <c r="C1287" s="5" t="str">
        <f t="shared" si="1407"/>
        <v>CH</v>
      </c>
      <c r="D1287" t="s">
        <v>1454</v>
      </c>
      <c r="E1287" t="str">
        <f t="shared" si="1408"/>
        <v>km/MJ</v>
      </c>
      <c r="F1287" s="1">
        <f t="shared" si="1434"/>
        <v>0.28603940550919466</v>
      </c>
      <c r="G1287" s="1">
        <f t="shared" si="1434"/>
        <v>0.29254854993039714</v>
      </c>
      <c r="H1287" s="1">
        <f t="shared" si="1434"/>
        <v>0.30231226656220089</v>
      </c>
      <c r="I1287" s="1">
        <f t="shared" si="1434"/>
        <v>0.31858512761520613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>
      <c r="B1288" s="5" t="str">
        <f t="shared" si="1406"/>
        <v>SPS1</v>
      </c>
      <c r="C1288" s="5" t="str">
        <f t="shared" si="1407"/>
        <v>CH</v>
      </c>
      <c r="D1288" t="s">
        <v>1455</v>
      </c>
      <c r="E1288" t="str">
        <f t="shared" si="1408"/>
        <v>km/MJ</v>
      </c>
      <c r="F1288" s="1">
        <f t="shared" si="1434"/>
        <v>0.68320130844981231</v>
      </c>
      <c r="G1288" s="1">
        <f t="shared" si="1434"/>
        <v>0.67611682153492769</v>
      </c>
      <c r="H1288" s="1">
        <f t="shared" si="1434"/>
        <v>0.62081098274406921</v>
      </c>
      <c r="I1288" s="1">
        <f t="shared" si="1434"/>
        <v>0.62043480660983741</v>
      </c>
      <c r="J1288" s="1">
        <f t="shared" si="1434"/>
        <v>0.59936150167095503</v>
      </c>
      <c r="K1288" s="1">
        <f t="shared" si="1434"/>
        <v>0.59900435902645011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>
      <c r="B1289" s="5" t="str">
        <f t="shared" si="1406"/>
        <v>SPS1</v>
      </c>
      <c r="C1289" s="5" t="str">
        <f t="shared" si="1407"/>
        <v>CH</v>
      </c>
      <c r="D1289" t="s">
        <v>1456</v>
      </c>
      <c r="E1289" t="str">
        <f t="shared" si="1408"/>
        <v>km/MJ</v>
      </c>
      <c r="F1289" s="1">
        <f t="shared" si="1434"/>
        <v>0.6063769746003056</v>
      </c>
      <c r="G1289" s="1">
        <f t="shared" si="1434"/>
        <v>0.60445841806196954</v>
      </c>
      <c r="H1289" s="1">
        <f t="shared" si="1434"/>
        <v>0.61032897768505312</v>
      </c>
      <c r="I1289" s="1">
        <f t="shared" si="1434"/>
        <v>0.60934937556997115</v>
      </c>
      <c r="J1289" s="1">
        <f t="shared" si="1434"/>
        <v>0.6060713880567109</v>
      </c>
      <c r="K1289" s="1">
        <f t="shared" si="1434"/>
        <v>0.52698997513551538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>
      <c r="B1290" s="5" t="str">
        <f t="shared" si="1406"/>
        <v>SPS1</v>
      </c>
      <c r="C1290" s="5" t="str">
        <f t="shared" si="1407"/>
        <v>CH</v>
      </c>
      <c r="D1290" t="s">
        <v>1457</v>
      </c>
      <c r="E1290" t="str">
        <f t="shared" si="1408"/>
        <v>km/MJ</v>
      </c>
      <c r="F1290" s="1">
        <f t="shared" si="1434"/>
        <v>0.51672387784235674</v>
      </c>
      <c r="G1290" s="1">
        <f t="shared" si="1434"/>
        <v>0.51602733688349056</v>
      </c>
      <c r="H1290" s="1">
        <f t="shared" si="1434"/>
        <v>0.50919106466571384</v>
      </c>
      <c r="I1290" s="1">
        <f t="shared" si="1434"/>
        <v>0.51205737955336472</v>
      </c>
      <c r="J1290" s="1">
        <f t="shared" si="1434"/>
        <v>0.49038294207265687</v>
      </c>
      <c r="K1290" s="1">
        <f t="shared" si="1434"/>
        <v>0.4822472512393236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>
      <c r="B1291" s="5" t="str">
        <f t="shared" si="1406"/>
        <v>SPS1</v>
      </c>
      <c r="C1291" s="5" t="str">
        <f t="shared" si="1407"/>
        <v>CH</v>
      </c>
      <c r="D1291" t="s">
        <v>1458</v>
      </c>
      <c r="E1291" t="str">
        <f t="shared" si="1408"/>
        <v>km/MJ</v>
      </c>
      <c r="F1291" s="1">
        <f t="shared" si="1434"/>
        <v>0.44029900790716803</v>
      </c>
      <c r="G1291" s="1">
        <f t="shared" si="1434"/>
        <v>0.4332965866775203</v>
      </c>
      <c r="H1291" s="1">
        <f t="shared" si="1434"/>
        <v>0.4339587827600575</v>
      </c>
      <c r="I1291" s="1">
        <f t="shared" si="1434"/>
        <v>0.43674390249018896</v>
      </c>
      <c r="J1291" s="1">
        <f t="shared" si="1434"/>
        <v>0.43421406588085992</v>
      </c>
      <c r="K1291" s="1">
        <f t="shared" si="1434"/>
        <v>0.43445228731045943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>
      <c r="B1292" s="5" t="str">
        <f t="shared" si="1406"/>
        <v>SPS1</v>
      </c>
      <c r="C1292" s="5" t="str">
        <f t="shared" si="1407"/>
        <v>CH</v>
      </c>
      <c r="D1292" t="s">
        <v>1459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0.51837627625535188</v>
      </c>
      <c r="H1292" s="1">
        <f t="shared" si="1434"/>
        <v>0.54542628656931502</v>
      </c>
      <c r="I1292" s="1">
        <f t="shared" si="1434"/>
        <v>0.56526956239395776</v>
      </c>
      <c r="J1292" s="1">
        <f t="shared" si="1434"/>
        <v>0.57045334357969502</v>
      </c>
      <c r="K1292" s="1">
        <f t="shared" si="1434"/>
        <v>0.59150869973355169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>
      <c r="B1293" s="5" t="str">
        <f t="shared" si="1406"/>
        <v>SPS1</v>
      </c>
      <c r="C1293" s="5" t="str">
        <f t="shared" si="1407"/>
        <v>CH</v>
      </c>
      <c r="D1293" t="s">
        <v>1460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0.41733711223535019</v>
      </c>
      <c r="H1293" s="1">
        <f t="shared" si="1434"/>
        <v>0.43994486692261831</v>
      </c>
      <c r="I1293" s="1">
        <f t="shared" si="1434"/>
        <v>0.4602034368124982</v>
      </c>
      <c r="J1293" s="1">
        <f t="shared" si="1434"/>
        <v>0.46463071489148822</v>
      </c>
      <c r="K1293" s="1">
        <f t="shared" si="1434"/>
        <v>0.4820109794481609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>
      <c r="B1294" s="5" t="str">
        <f t="shared" si="1406"/>
        <v>SPS1</v>
      </c>
      <c r="C1294" s="5" t="str">
        <f t="shared" si="1407"/>
        <v>CH</v>
      </c>
      <c r="D1294" t="s">
        <v>1461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0.38796990995538677</v>
      </c>
      <c r="H1294" s="1">
        <f t="shared" si="1434"/>
        <v>0.40784887998461478</v>
      </c>
      <c r="I1294" s="1">
        <f t="shared" si="1434"/>
        <v>0.42454540793945039</v>
      </c>
      <c r="J1294" s="1">
        <f t="shared" si="1434"/>
        <v>0.42973056903102486</v>
      </c>
      <c r="K1294" s="1">
        <f t="shared" si="1434"/>
        <v>0.44788038555359327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>
      <c r="B1295" s="5" t="str">
        <f t="shared" si="1406"/>
        <v>SPS1</v>
      </c>
      <c r="C1295" s="5" t="str">
        <f t="shared" si="1407"/>
        <v>CH</v>
      </c>
      <c r="D1295" t="s">
        <v>1462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0.39332458747711357</v>
      </c>
      <c r="H1295" s="1">
        <f t="shared" si="1434"/>
        <v>0.41368397563727088</v>
      </c>
      <c r="I1295" s="1">
        <f t="shared" si="1434"/>
        <v>0.43262705558862985</v>
      </c>
      <c r="J1295" s="1">
        <f t="shared" si="1434"/>
        <v>0.43714995793797151</v>
      </c>
      <c r="K1295" s="1">
        <f t="shared" si="1434"/>
        <v>0.45350890258652687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>
      <c r="B1296" s="5" t="str">
        <f t="shared" si="1406"/>
        <v>SPS1</v>
      </c>
      <c r="C1296" s="5" t="str">
        <f t="shared" si="1407"/>
        <v>CH</v>
      </c>
      <c r="D1296" t="s">
        <v>1463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>
      <c r="B1297" s="5" t="str">
        <f t="shared" si="1406"/>
        <v>SPS1</v>
      </c>
      <c r="C1297" s="5" t="str">
        <f t="shared" si="1407"/>
        <v>CH</v>
      </c>
      <c r="D1297" t="s">
        <v>1464</v>
      </c>
      <c r="E1297" t="str">
        <f t="shared" si="1408"/>
        <v>km/MJ</v>
      </c>
      <c r="F1297" s="1">
        <f t="shared" si="1450"/>
        <v>0.41824117647058801</v>
      </c>
      <c r="G1297" s="1">
        <f t="shared" si="1450"/>
        <v>1.6975781639746932</v>
      </c>
      <c r="H1297" s="1">
        <f t="shared" si="1450"/>
        <v>1.6924392645781383</v>
      </c>
      <c r="I1297" s="1">
        <f t="shared" si="1450"/>
        <v>1.6898163276444165</v>
      </c>
      <c r="J1297" s="1">
        <f t="shared" si="1450"/>
        <v>1.6813421851523875</v>
      </c>
      <c r="K1297" s="1">
        <f t="shared" si="1450"/>
        <v>1.1898792485697445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>
      <c r="B1298" s="5" t="str">
        <f t="shared" si="1406"/>
        <v>SPS1</v>
      </c>
      <c r="C1298" s="5" t="str">
        <f t="shared" si="1407"/>
        <v>CH</v>
      </c>
      <c r="D1298" t="s">
        <v>1465</v>
      </c>
      <c r="E1298" t="str">
        <f t="shared" si="1408"/>
        <v>km/MJ</v>
      </c>
      <c r="F1298" s="1">
        <f t="shared" si="1450"/>
        <v>1.1716263905092814</v>
      </c>
      <c r="G1298" s="1">
        <f t="shared" si="1450"/>
        <v>2.6804992672191639</v>
      </c>
      <c r="H1298" s="1">
        <f t="shared" si="1450"/>
        <v>2.2960488782000503</v>
      </c>
      <c r="I1298" s="1">
        <f t="shared" si="1450"/>
        <v>2.2793612087590427</v>
      </c>
      <c r="J1298" s="1">
        <f t="shared" si="1450"/>
        <v>2.1843421066071929</v>
      </c>
      <c r="K1298" s="1">
        <f t="shared" si="1450"/>
        <v>1.9503157552385078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>
      <c r="B1299" s="5" t="str">
        <f t="shared" si="1406"/>
        <v>SPS1</v>
      </c>
      <c r="C1299" s="5" t="str">
        <f t="shared" si="1407"/>
        <v>CH</v>
      </c>
      <c r="D1299" t="s">
        <v>1466</v>
      </c>
      <c r="E1299" t="str">
        <f t="shared" si="1408"/>
        <v>km/MJ</v>
      </c>
      <c r="F1299" s="1">
        <f t="shared" si="1450"/>
        <v>0.89418936996384835</v>
      </c>
      <c r="G1299" s="1">
        <f t="shared" si="1450"/>
        <v>1.1875038724845104</v>
      </c>
      <c r="H1299" s="1">
        <f t="shared" si="1450"/>
        <v>1.1826774163497307</v>
      </c>
      <c r="I1299" s="1">
        <f t="shared" si="1450"/>
        <v>1.2567048372577936</v>
      </c>
      <c r="J1299" s="1">
        <f t="shared" si="1450"/>
        <v>1.4718423788831354</v>
      </c>
      <c r="K1299" s="1">
        <f t="shared" si="1450"/>
        <v>0.77649771897538633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>
      <c r="B1300" s="5" t="str">
        <f t="shared" si="1406"/>
        <v>SPS1</v>
      </c>
      <c r="C1300" s="5" t="str">
        <f t="shared" si="1407"/>
        <v>CH</v>
      </c>
      <c r="D1300" t="s">
        <v>1467</v>
      </c>
      <c r="E1300" t="str">
        <f t="shared" si="1408"/>
        <v>km/MJ</v>
      </c>
      <c r="F1300" s="1">
        <f t="shared" si="1450"/>
        <v>1.3453961592590289</v>
      </c>
      <c r="G1300" s="1">
        <f t="shared" si="1450"/>
        <v>1.5773233602039014</v>
      </c>
      <c r="H1300" s="1">
        <f t="shared" si="1450"/>
        <v>1.5863819270572543</v>
      </c>
      <c r="I1300" s="1">
        <f t="shared" si="1450"/>
        <v>1.6222936205512053</v>
      </c>
      <c r="J1300" s="1">
        <f t="shared" si="1450"/>
        <v>1.583269520534774</v>
      </c>
      <c r="K1300" s="1">
        <f t="shared" si="1450"/>
        <v>0.75736118720668844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>
      <c r="B1301" s="5" t="str">
        <f t="shared" si="1406"/>
        <v>SPS1</v>
      </c>
      <c r="C1301" s="5" t="str">
        <f t="shared" si="1407"/>
        <v>CH</v>
      </c>
      <c r="D1301" t="s">
        <v>1468</v>
      </c>
      <c r="E1301" t="str">
        <f t="shared" si="1408"/>
        <v>km/MJ</v>
      </c>
      <c r="F1301" s="1">
        <f t="shared" si="1450"/>
        <v>0.33901850024085994</v>
      </c>
      <c r="G1301" s="1">
        <f t="shared" si="1450"/>
        <v>0.3539142716660108</v>
      </c>
      <c r="H1301" s="1">
        <f t="shared" si="1450"/>
        <v>0.37625792880373748</v>
      </c>
      <c r="I1301" s="1">
        <f t="shared" si="1450"/>
        <v>0.41349735736661508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>
      <c r="B1302" s="5" t="str">
        <f t="shared" si="1406"/>
        <v>SPS1</v>
      </c>
      <c r="C1302" s="5" t="str">
        <f t="shared" si="1407"/>
        <v>CH</v>
      </c>
      <c r="D1302" t="s">
        <v>1469</v>
      </c>
      <c r="E1302" t="str">
        <f t="shared" si="1408"/>
        <v>km/MJ</v>
      </c>
      <c r="F1302" s="1">
        <f t="shared" si="1450"/>
        <v>0.74984336162445819</v>
      </c>
      <c r="G1302" s="1">
        <f t="shared" si="1450"/>
        <v>0.76767214606266609</v>
      </c>
      <c r="H1302" s="1">
        <f t="shared" si="1450"/>
        <v>0.77018302549538498</v>
      </c>
      <c r="I1302" s="1">
        <f t="shared" si="1450"/>
        <v>0.78706315986883557</v>
      </c>
      <c r="J1302" s="1">
        <f t="shared" si="1450"/>
        <v>0.78162002072590286</v>
      </c>
      <c r="K1302" s="1">
        <f t="shared" si="1450"/>
        <v>0.65447592119960241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>
      <c r="B1303" s="5" t="str">
        <f t="shared" si="1406"/>
        <v>SPS1</v>
      </c>
      <c r="C1303" s="5" t="str">
        <f t="shared" si="1407"/>
        <v>CH</v>
      </c>
      <c r="D1303" t="s">
        <v>1470</v>
      </c>
      <c r="E1303" t="str">
        <f t="shared" si="1408"/>
        <v>km/MJ</v>
      </c>
      <c r="F1303" s="1">
        <f t="shared" si="1450"/>
        <v>0.69635131986505372</v>
      </c>
      <c r="G1303" s="1">
        <f t="shared" si="1450"/>
        <v>0.70373984490831176</v>
      </c>
      <c r="H1303" s="1">
        <f t="shared" si="1450"/>
        <v>0.73493504730237191</v>
      </c>
      <c r="I1303" s="1">
        <f t="shared" si="1450"/>
        <v>0.76296442984899571</v>
      </c>
      <c r="J1303" s="1">
        <f t="shared" si="1450"/>
        <v>0.82871315156715997</v>
      </c>
      <c r="K1303" s="1">
        <f t="shared" si="1450"/>
        <v>0.53296965593642809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>
      <c r="B1304" s="5" t="str">
        <f t="shared" si="1406"/>
        <v>SPS1</v>
      </c>
      <c r="C1304" s="5" t="str">
        <f t="shared" si="1407"/>
        <v>CH</v>
      </c>
      <c r="D1304" t="s">
        <v>1471</v>
      </c>
      <c r="E1304" t="str">
        <f t="shared" si="1408"/>
        <v>km/MJ</v>
      </c>
      <c r="F1304" s="1">
        <f t="shared" si="1450"/>
        <v>0.52782983608713607</v>
      </c>
      <c r="G1304" s="1">
        <f t="shared" si="1450"/>
        <v>0.53241882250714467</v>
      </c>
      <c r="H1304" s="1">
        <f t="shared" si="1450"/>
        <v>0.53195376423112695</v>
      </c>
      <c r="I1304" s="1">
        <f t="shared" si="1450"/>
        <v>0.54121804792688566</v>
      </c>
      <c r="J1304" s="1">
        <f t="shared" si="1450"/>
        <v>0.59131230361253673</v>
      </c>
      <c r="K1304" s="1">
        <f t="shared" si="1450"/>
        <v>0.4762991694253953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>
      <c r="B1305" s="5" t="str">
        <f t="shared" si="1406"/>
        <v>SPS1</v>
      </c>
      <c r="C1305" s="5" t="str">
        <f t="shared" si="1407"/>
        <v>CH</v>
      </c>
      <c r="D1305" t="s">
        <v>1472</v>
      </c>
      <c r="E1305" t="str">
        <f t="shared" si="1408"/>
        <v>km/MJ</v>
      </c>
      <c r="F1305" s="1">
        <f t="shared" si="1450"/>
        <v>0.46601599172967079</v>
      </c>
      <c r="G1305" s="1">
        <f t="shared" si="1450"/>
        <v>0.45574877659264035</v>
      </c>
      <c r="H1305" s="1">
        <f t="shared" si="1450"/>
        <v>0.45676441443295052</v>
      </c>
      <c r="I1305" s="1">
        <f t="shared" si="1450"/>
        <v>0.46321562674174477</v>
      </c>
      <c r="J1305" s="1">
        <f t="shared" si="1450"/>
        <v>0.39124016346941787</v>
      </c>
      <c r="K1305" s="1">
        <f t="shared" si="1450"/>
        <v>0.42500379122013182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>
      <c r="B1306" s="5" t="str">
        <f t="shared" si="1406"/>
        <v>SPS1</v>
      </c>
      <c r="C1306" s="5" t="str">
        <f t="shared" si="1407"/>
        <v>CH</v>
      </c>
      <c r="D1306" t="s">
        <v>1473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0.56203544748554646</v>
      </c>
      <c r="H1306" s="1">
        <f t="shared" si="1450"/>
        <v>0.58516176277436915</v>
      </c>
      <c r="I1306" s="1">
        <f t="shared" si="1450"/>
        <v>0.60702014034411722</v>
      </c>
      <c r="J1306" s="1">
        <f t="shared" si="1450"/>
        <v>0.61212217125878221</v>
      </c>
      <c r="K1306" s="1">
        <f t="shared" si="1450"/>
        <v>0.63053186529382721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>
      <c r="B1307" s="5" t="str">
        <f t="shared" si="1406"/>
        <v>SPS1</v>
      </c>
      <c r="C1307" s="5" t="str">
        <f t="shared" si="1407"/>
        <v>CH</v>
      </c>
      <c r="D1307" t="s">
        <v>1474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0.45210145766281429</v>
      </c>
      <c r="H1307" s="1">
        <f t="shared" si="1450"/>
        <v>0.47178128179636231</v>
      </c>
      <c r="I1307" s="1">
        <f t="shared" si="1450"/>
        <v>0.49068561340805639</v>
      </c>
      <c r="J1307" s="1">
        <f t="shared" si="1450"/>
        <v>0.49513108082512414</v>
      </c>
      <c r="K1307" s="1">
        <f t="shared" si="1450"/>
        <v>0.51102414612234204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>
      <c r="B1308" s="5" t="str">
        <f t="shared" si="1406"/>
        <v>SPS1</v>
      </c>
      <c r="C1308" s="5" t="str">
        <f t="shared" si="1407"/>
        <v>CH</v>
      </c>
      <c r="D1308" t="s">
        <v>1475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0.42028149632876938</v>
      </c>
      <c r="H1308" s="1">
        <f t="shared" si="1450"/>
        <v>0.43719914408503191</v>
      </c>
      <c r="I1308" s="1">
        <f t="shared" si="1450"/>
        <v>0.45274189108501517</v>
      </c>
      <c r="J1308" s="1">
        <f t="shared" si="1450"/>
        <v>0.45794763461222182</v>
      </c>
      <c r="K1308" s="1">
        <f t="shared" si="1450"/>
        <v>0.47475889571433044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>
      <c r="B1309" s="5" t="str">
        <f t="shared" si="1406"/>
        <v>SPS1</v>
      </c>
      <c r="C1309" s="5" t="str">
        <f t="shared" si="1407"/>
        <v>CH</v>
      </c>
      <c r="D1309" t="s">
        <v>1476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0.39943403925494764</v>
      </c>
      <c r="H1309" s="1">
        <f t="shared" si="1450"/>
        <v>0.4138047099346166</v>
      </c>
      <c r="I1309" s="1">
        <f t="shared" si="1450"/>
        <v>0.43029965059302239</v>
      </c>
      <c r="J1309" s="1">
        <f t="shared" si="1450"/>
        <v>0.43580245136438012</v>
      </c>
      <c r="K1309" s="1">
        <f t="shared" si="1450"/>
        <v>0.45180408172253811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>
      <c r="B1310" s="5" t="str">
        <f t="shared" si="1406"/>
        <v>SPS1</v>
      </c>
      <c r="C1310" s="5" t="str">
        <f t="shared" si="1407"/>
        <v>CH</v>
      </c>
      <c r="D1310" t="s">
        <v>1477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>
      <c r="B1311" s="5" t="str">
        <f t="shared" si="1406"/>
        <v>SPS1</v>
      </c>
      <c r="C1311" s="5" t="str">
        <f t="shared" si="1407"/>
        <v>CH</v>
      </c>
      <c r="D1311" t="s">
        <v>1478</v>
      </c>
      <c r="E1311" t="str">
        <f t="shared" si="1408"/>
        <v>km/MJ</v>
      </c>
      <c r="F1311" s="1">
        <f>IFERROR(F1260/F1209,"-")</f>
        <v>0.61540180801702182</v>
      </c>
      <c r="G1311" s="1">
        <f t="shared" si="1466"/>
        <v>4.2571092806029291</v>
      </c>
      <c r="H1311" s="1">
        <f t="shared" si="1466"/>
        <v>1.2140673238867796</v>
      </c>
      <c r="I1311" s="1">
        <f t="shared" si="1466"/>
        <v>2.6234762226130214E-2</v>
      </c>
      <c r="J1311" s="1">
        <f t="shared" si="1466"/>
        <v>6.3933508493718948E-3</v>
      </c>
      <c r="K1311" s="1">
        <f t="shared" si="1466"/>
        <v>0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>
      <c r="B1312" s="5" t="str">
        <f t="shared" si="1406"/>
        <v>SPS1</v>
      </c>
      <c r="C1312" s="5" t="str">
        <f t="shared" si="1407"/>
        <v>CH</v>
      </c>
      <c r="D1312" t="s">
        <v>1479</v>
      </c>
      <c r="E1312" t="str">
        <f t="shared" si="1408"/>
        <v>km/MJ</v>
      </c>
      <c r="F1312" s="1">
        <f>IFERROR(F1261/F1210,"-")</f>
        <v>0.63140013363982528</v>
      </c>
      <c r="G1312" s="1">
        <f t="shared" si="1466"/>
        <v>4.777873035345101E-2</v>
      </c>
      <c r="H1312" s="1">
        <f t="shared" si="1466"/>
        <v>2.5694680000287833E-2</v>
      </c>
      <c r="I1312" s="1">
        <f t="shared" si="1466"/>
        <v>0</v>
      </c>
      <c r="J1312" s="1">
        <f t="shared" si="1466"/>
        <v>0</v>
      </c>
      <c r="K1312" s="1">
        <f t="shared" si="1466"/>
        <v>0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>
      <c r="B1313" s="5" t="str">
        <f t="shared" si="1406"/>
        <v>SPS1</v>
      </c>
      <c r="C1313" s="5" t="str">
        <f t="shared" si="1407"/>
        <v>CH</v>
      </c>
      <c r="D1313" t="s">
        <v>1480</v>
      </c>
      <c r="E1313" t="str">
        <f t="shared" si="1408"/>
        <v>km/MJ</v>
      </c>
      <c r="F1313" s="1">
        <f>IFERROR(F1262/F1211,"-")</f>
        <v>0.46782558714376732</v>
      </c>
      <c r="G1313" s="1">
        <f t="shared" si="1466"/>
        <v>0.11869791473507295</v>
      </c>
      <c r="H1313" s="1">
        <f t="shared" si="1466"/>
        <v>0.12808423426754068</v>
      </c>
      <c r="I1313" s="1">
        <f t="shared" si="1466"/>
        <v>3.2072187223705188E-3</v>
      </c>
      <c r="J1313" s="1">
        <f t="shared" si="1466"/>
        <v>9.8158882317280925E-4</v>
      </c>
      <c r="K1313" s="1">
        <f t="shared" si="1466"/>
        <v>0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>
      <c r="B1314" s="5" t="str">
        <f t="shared" si="1406"/>
        <v>SPS1</v>
      </c>
      <c r="C1314" s="5" t="str">
        <f t="shared" si="1407"/>
        <v>CH</v>
      </c>
      <c r="D1314" t="s">
        <v>1481</v>
      </c>
      <c r="E1314" t="str">
        <f t="shared" si="1408"/>
        <v>km/MJ</v>
      </c>
      <c r="F1314" s="1">
        <f>IFERROR(F1263/F1212,"-")</f>
        <v>0.68268716738308233</v>
      </c>
      <c r="G1314" s="1">
        <f t="shared" si="1466"/>
        <v>0.29718685126750716</v>
      </c>
      <c r="H1314" s="1">
        <f t="shared" si="1466"/>
        <v>0.27146623948320669</v>
      </c>
      <c r="I1314" s="1">
        <f t="shared" si="1466"/>
        <v>0</v>
      </c>
      <c r="J1314" s="1">
        <f t="shared" si="1466"/>
        <v>0</v>
      </c>
      <c r="K1314" s="1" t="str">
        <f t="shared" si="1466"/>
        <v>-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109</v>
      </c>
      <c r="E1315" s="2" t="s">
        <v>6</v>
      </c>
      <c r="F1315" s="3">
        <f>F1316+F1322+F1327+F1341</f>
        <v>0.75788921938655185</v>
      </c>
      <c r="G1315" s="3">
        <f t="shared" ref="G1315:K1315" si="1474">G1316+G1322+G1327+G1341</f>
        <v>1.3361205918360848</v>
      </c>
      <c r="H1315" s="3">
        <f t="shared" si="1474"/>
        <v>2.3570097880723178</v>
      </c>
      <c r="I1315" s="3">
        <f t="shared" si="1474"/>
        <v>1.183308935518935</v>
      </c>
      <c r="J1315" s="3">
        <f t="shared" si="1474"/>
        <v>1.195846809999336</v>
      </c>
      <c r="K1315" s="3">
        <f t="shared" si="1474"/>
        <v>1.1821653165509327</v>
      </c>
      <c r="L1315" s="3">
        <f t="shared" ref="L1315:O1315" si="1475">L1316+L1322+L1327+L1341</f>
        <v>1.1835980353757081</v>
      </c>
      <c r="M1315" s="3">
        <f t="shared" si="1475"/>
        <v>1.1483774341832662</v>
      </c>
      <c r="N1315" s="3">
        <f t="shared" si="1475"/>
        <v>1.1643151399751583</v>
      </c>
      <c r="O1315" s="3">
        <f t="shared" si="1475"/>
        <v>1.1926451334093056</v>
      </c>
      <c r="P1315" s="3">
        <f>P1316+P1322+P1327+P1341</f>
        <v>1.2291044964872295</v>
      </c>
      <c r="Q1315" s="3">
        <f>Q1316+Q1322+Q1327+Q1341</f>
        <v>1.2711237693877517</v>
      </c>
      <c r="S1315" s="3"/>
    </row>
    <row r="1316" spans="2:19">
      <c r="B1316" s="5" t="str">
        <f>B1315</f>
        <v>SPS1</v>
      </c>
      <c r="C1316" s="5" t="str">
        <f>C1315</f>
        <v>CH</v>
      </c>
      <c r="D1316" t="s">
        <v>1482</v>
      </c>
      <c r="E1316" t="s">
        <v>6</v>
      </c>
      <c r="F1316" s="1">
        <f>SUM(F1317:F1321)</f>
        <v>4.8650434725783257E-3</v>
      </c>
      <c r="G1316" s="1">
        <f t="shared" ref="G1316:K1316" si="1476">SUM(G1317:G1321)</f>
        <v>1.0921131515376934E-2</v>
      </c>
      <c r="H1316" s="1">
        <f t="shared" si="1476"/>
        <v>1.3454545181852644E-2</v>
      </c>
      <c r="I1316" s="1">
        <f t="shared" si="1476"/>
        <v>1.1832637159339638</v>
      </c>
      <c r="J1316" s="1">
        <f t="shared" si="1476"/>
        <v>1.195846809999336</v>
      </c>
      <c r="K1316" s="1">
        <f t="shared" si="1476"/>
        <v>1.182164966223153</v>
      </c>
      <c r="L1316" s="1">
        <f t="shared" ref="L1316:O1316" si="1477">SUM(L1317:L1321)</f>
        <v>1.1835977130452153</v>
      </c>
      <c r="M1316" s="1">
        <f t="shared" si="1477"/>
        <v>1.1483774341832662</v>
      </c>
      <c r="N1316" s="1">
        <f t="shared" si="1477"/>
        <v>1.1643151399751583</v>
      </c>
      <c r="O1316" s="1">
        <f t="shared" si="1477"/>
        <v>1.1926451334093056</v>
      </c>
      <c r="P1316" s="1">
        <f>SUM(P1317:P1321)</f>
        <v>1.2291044964872295</v>
      </c>
      <c r="Q1316" s="1">
        <f>SUM(Q1317:Q1321)</f>
        <v>1.2711237693877517</v>
      </c>
      <c r="S1316" s="3"/>
    </row>
    <row r="1317" spans="2:19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1483</v>
      </c>
      <c r="E1317" t="s">
        <v>6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4.7660366933530379E-4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4.7533635301293158E-4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4.6659410887735101E-4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>
      <c r="B1318" s="5" t="str">
        <f t="shared" si="1478"/>
        <v>SPS1</v>
      </c>
      <c r="C1318" s="5" t="str">
        <f t="shared" si="1479"/>
        <v>CH</v>
      </c>
      <c r="D1318" t="s">
        <v>1484</v>
      </c>
      <c r="E1318" t="s">
        <v>6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2.44177432811875E-7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3.0361120798963416E-4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9.5759455367483187E-4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0.24330879422646159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0.24429817558592024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0.25219264816990683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0.2502081650934681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0.24183723765199241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0.24522119114351068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0.25042390282445975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0.25807373450416832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0.26686646370158207</v>
      </c>
      <c r="S1318" s="3"/>
    </row>
    <row r="1319" spans="2:19">
      <c r="B1319" s="5" t="str">
        <f t="shared" si="1478"/>
        <v>SPS1</v>
      </c>
      <c r="C1319" s="5" t="str">
        <f t="shared" si="1479"/>
        <v>CH</v>
      </c>
      <c r="D1319" t="s">
        <v>1485</v>
      </c>
      <c r="E1319" t="s">
        <v>6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9.6905241701620258E-4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1.7513805795365473E-3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2.5828174501364384E-3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0.12290806500776874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0.1223545838551461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0.12621789101602224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0.12537723674447065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0.12086840246250605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0.12249022078030528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0.12491948141491384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0.12873622151840294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0.13313307118709536</v>
      </c>
      <c r="S1319" s="3"/>
    </row>
    <row r="1320" spans="2:19">
      <c r="B1320" s="5" t="str">
        <f t="shared" si="1478"/>
        <v>SPS1</v>
      </c>
      <c r="C1320" s="5" t="str">
        <f t="shared" si="1479"/>
        <v>CH</v>
      </c>
      <c r="D1320" t="s">
        <v>1486</v>
      </c>
      <c r="E1320" t="s">
        <v>6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3.3491101982919347E-3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8.3509105197098303E-3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9.3319321230153386E-3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0.80640871411299653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0.82839998380498703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0.80371958601329596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0.80798227455262406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0.78560700979485676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0.79655481179394227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0.81722309959628059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0.84219711678071241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0.87096019571263095</v>
      </c>
      <c r="S1320" s="3"/>
    </row>
    <row r="1321" spans="2:19">
      <c r="B1321" s="5" t="str">
        <f t="shared" si="1478"/>
        <v>SPS1</v>
      </c>
      <c r="C1321" s="5" t="str">
        <f t="shared" si="1479"/>
        <v>CH</v>
      </c>
      <c r="D1321" t="s">
        <v>1487</v>
      </c>
      <c r="E1321" t="s">
        <v>6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7.0033010502073317E-5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3.9892855127990869E-5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1.1560694614868382E-4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1.063814258673706E-2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7.9406675328266103E-4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3.4841023927863611E-5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3.0036654652517178E-5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6.4784273910946003E-5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4.8916257400132368E-5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7.8649573651300451E-5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9.7423683945942245E-5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1.6403878644355343E-4</v>
      </c>
      <c r="S1321" s="3"/>
    </row>
    <row r="1322" spans="2:19">
      <c r="B1322" s="5" t="str">
        <f t="shared" si="1478"/>
        <v>SPS1</v>
      </c>
      <c r="C1322" s="5" t="str">
        <f t="shared" si="1479"/>
        <v>CH</v>
      </c>
      <c r="D1322" t="s">
        <v>1488</v>
      </c>
      <c r="E1322" t="s">
        <v>6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0</v>
      </c>
      <c r="J1322" s="1">
        <f t="shared" si="1480"/>
        <v>0</v>
      </c>
      <c r="K1322" s="1">
        <f t="shared" si="1480"/>
        <v>3.5032777958437362E-7</v>
      </c>
      <c r="L1322" s="1">
        <f t="shared" ref="L1322:O1322" si="1481">SUM(L1323:L1326)</f>
        <v>3.2233049265948666E-7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0</v>
      </c>
      <c r="S1322" s="3"/>
    </row>
    <row r="1323" spans="2:19">
      <c r="B1323" s="5" t="str">
        <f t="shared" si="1478"/>
        <v>SPS1</v>
      </c>
      <c r="C1323" s="5" t="str">
        <f t="shared" si="1479"/>
        <v>CH</v>
      </c>
      <c r="D1323" t="s">
        <v>1489</v>
      </c>
      <c r="E1323" t="s">
        <v>6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0</v>
      </c>
      <c r="S1323" s="3"/>
    </row>
    <row r="1324" spans="2:19">
      <c r="B1324" s="5" t="str">
        <f t="shared" si="1478"/>
        <v>SPS1</v>
      </c>
      <c r="C1324" s="5" t="str">
        <f t="shared" si="1479"/>
        <v>CH</v>
      </c>
      <c r="D1324" t="s">
        <v>1490</v>
      </c>
      <c r="E1324" t="s">
        <v>6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>
      <c r="B1325" s="5" t="str">
        <f t="shared" si="1478"/>
        <v>SPS1</v>
      </c>
      <c r="C1325" s="5" t="str">
        <f t="shared" si="1479"/>
        <v>CH</v>
      </c>
      <c r="D1325" t="s">
        <v>1491</v>
      </c>
      <c r="E1325" t="s">
        <v>6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3.5032777958437362E-7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3.2233049265948666E-7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>
      <c r="B1326" s="5" t="str">
        <f t="shared" si="1478"/>
        <v>SPS1</v>
      </c>
      <c r="C1326" s="5" t="str">
        <f t="shared" si="1479"/>
        <v>CH</v>
      </c>
      <c r="D1326" t="s">
        <v>1492</v>
      </c>
      <c r="E1326" t="s">
        <v>6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>
      <c r="B1327" s="5" t="str">
        <f t="shared" si="1478"/>
        <v>SPS1</v>
      </c>
      <c r="C1327" s="5" t="str">
        <f t="shared" si="1479"/>
        <v>CH</v>
      </c>
      <c r="D1327" t="s">
        <v>1493</v>
      </c>
      <c r="E1327" t="s">
        <v>6</v>
      </c>
      <c r="F1327" s="1">
        <f>SUM(F1332:F1340)</f>
        <v>0.75270749152260197</v>
      </c>
      <c r="G1327" s="1">
        <f t="shared" ref="G1327:K1327" si="1482">SUM(G1332:G1340)</f>
        <v>1.3247292708644633</v>
      </c>
      <c r="H1327" s="1">
        <f t="shared" si="1482"/>
        <v>2.3342859946045387</v>
      </c>
      <c r="I1327" s="1">
        <f t="shared" si="1482"/>
        <v>4.5219584971171934E-5</v>
      </c>
      <c r="J1327" s="1">
        <f t="shared" si="1482"/>
        <v>0</v>
      </c>
      <c r="K1327" s="1">
        <f t="shared" si="1482"/>
        <v>0</v>
      </c>
      <c r="L1327" s="1">
        <f t="shared" ref="L1327:O1327" si="1483">SUM(L1332:L1340)</f>
        <v>0</v>
      </c>
      <c r="M1327" s="1">
        <f t="shared" si="1483"/>
        <v>0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>
      <c r="B1328" s="5" t="str">
        <f t="shared" si="1478"/>
        <v>SPS1</v>
      </c>
      <c r="C1328" s="5" t="str">
        <f t="shared" si="1479"/>
        <v>CH</v>
      </c>
      <c r="D1328" t="s">
        <v>1494</v>
      </c>
      <c r="E1328" t="s">
        <v>6</v>
      </c>
      <c r="F1328" s="1">
        <f>IF(F1327-F1329&lt;0,0,F1327-F1329)</f>
        <v>0.73403587137134196</v>
      </c>
      <c r="G1328" s="1">
        <f t="shared" ref="G1328:K1328" si="1484">IF(G1327-G1329&lt;0,0,G1327-G1329)</f>
        <v>1.2899283967646318</v>
      </c>
      <c r="H1328" s="1">
        <f t="shared" si="1484"/>
        <v>2.2295268231480865</v>
      </c>
      <c r="I1328" s="1">
        <f t="shared" si="1484"/>
        <v>4.3112859030396827E-5</v>
      </c>
      <c r="J1328" s="1">
        <f t="shared" si="1484"/>
        <v>0</v>
      </c>
      <c r="K1328" s="1">
        <f t="shared" si="1484"/>
        <v>0</v>
      </c>
      <c r="L1328" s="1">
        <f t="shared" ref="L1328:O1328" si="1485">IF(L1327-L1329&lt;0,0,L1327-L1329)</f>
        <v>0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>
      <c r="B1329" s="5" t="str">
        <f t="shared" si="1478"/>
        <v>SPS1</v>
      </c>
      <c r="C1329" s="5" t="str">
        <f t="shared" si="1479"/>
        <v>CH</v>
      </c>
      <c r="D1329" t="s">
        <v>1495</v>
      </c>
      <c r="E1329" t="s">
        <v>6</v>
      </c>
      <c r="F1329" s="1">
        <f>SUM(F1330:F1331)</f>
        <v>1.8671620151260001E-2</v>
      </c>
      <c r="G1329" s="1">
        <f t="shared" ref="G1329" si="1486">SUM(G1330:G1331)</f>
        <v>3.4800874099831659E-2</v>
      </c>
      <c r="H1329" s="1">
        <f t="shared" ref="H1329" si="1487">SUM(H1330:H1331)</f>
        <v>0.10475917145645237</v>
      </c>
      <c r="I1329" s="1">
        <f t="shared" ref="I1329" si="1488">SUM(I1330:I1331)</f>
        <v>2.1067259407751073E-6</v>
      </c>
      <c r="J1329" s="1">
        <f t="shared" ref="J1329" si="1489">SUM(J1330:J1331)</f>
        <v>0</v>
      </c>
      <c r="K1329" s="1">
        <f t="shared" ref="K1329" si="1490">SUM(K1330:K1331)</f>
        <v>0</v>
      </c>
      <c r="L1329" s="1">
        <f t="shared" ref="L1329:O1329" si="1491">SUM(L1330:L1331)</f>
        <v>0</v>
      </c>
      <c r="M1329" s="1">
        <f t="shared" si="1491"/>
        <v>0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>
      <c r="B1330" s="5" t="str">
        <f t="shared" si="1478"/>
        <v>SPS1</v>
      </c>
      <c r="C1330" s="5" t="str">
        <f t="shared" si="1479"/>
        <v>CH</v>
      </c>
      <c r="D1330" t="s">
        <v>1496</v>
      </c>
      <c r="E1330" t="s">
        <v>6</v>
      </c>
      <c r="F1330" s="1">
        <f>[1]Transport!B$26/SUM([1]Transport!B$22,[1]Transport!B$26)*F1327*(F$34+F$582)/(F$34+F$582+F$38)</f>
        <v>1.8671620151260001E-2</v>
      </c>
      <c r="G1330" s="1">
        <f>[1]Transport!C$26/SUM([1]Transport!C$22,[1]Transport!C$26)*G1327*(G$34+G$582)/(G$34+G$582+G$38)</f>
        <v>3.4800874099831659E-2</v>
      </c>
      <c r="H1330" s="1">
        <f>[1]Transport!D$26/SUM([1]Transport!D$22,[1]Transport!D$26)*H1327*(H$34+H$582)/(H$34+H$582+H$38)</f>
        <v>0.10475917145645237</v>
      </c>
      <c r="I1330" s="1">
        <f>[1]Transport!E$26/SUM([1]Transport!E$22,[1]Transport!E$26)*I1327*(I$34+I$582)/(I$34+I$582+I$38)</f>
        <v>2.1067259407751073E-6</v>
      </c>
      <c r="J1330" s="1">
        <f>[1]Transport!F$26/SUM([1]Transport!F$22,[1]Transport!F$26)*J1327*(J$34+J$582)/(J$34+J$582+J$38)</f>
        <v>0</v>
      </c>
      <c r="K1330" s="1">
        <f>[1]Transport!G$26/SUM([1]Transport!G$22,[1]Transport!G$26)*K1327*(K$34+K$582)/(K$34+K$582+K$38)</f>
        <v>0</v>
      </c>
      <c r="L1330" s="1">
        <f>[1]Transport!H$26/SUM([1]Transport!H$22,[1]Transport!H$26)*L1327*(L$34+L$582)/(L$34+L$582+L$38)</f>
        <v>0</v>
      </c>
      <c r="M1330" s="1">
        <f>[1]Transport!I$26/SUM([1]Transport!I$22,[1]Transport!I$26)*M1327*(M$34+M$582)/(M$34+M$582+M$38)</f>
        <v>0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>
      <c r="B1331" s="5" t="str">
        <f t="shared" si="1478"/>
        <v>SPS1</v>
      </c>
      <c r="C1331" s="5" t="str">
        <f t="shared" si="1479"/>
        <v>CH</v>
      </c>
      <c r="D1331" t="s">
        <v>1497</v>
      </c>
      <c r="E1331" t="s">
        <v>6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>
      <c r="B1332" s="5" t="str">
        <f t="shared" si="1478"/>
        <v>SPS1</v>
      </c>
      <c r="C1332" s="5" t="str">
        <f t="shared" si="1479"/>
        <v>CH</v>
      </c>
      <c r="D1332" t="s">
        <v>1498</v>
      </c>
      <c r="E1332" t="s">
        <v>6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5.9799222264523277E-2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5.9951202978852661E-2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0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0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>
      <c r="B1333" s="5" t="str">
        <f t="shared" si="1478"/>
        <v>SPS1</v>
      </c>
      <c r="C1333" s="5" t="str">
        <f t="shared" si="1479"/>
        <v>CH</v>
      </c>
      <c r="D1333" t="s">
        <v>1499</v>
      </c>
      <c r="E1333" t="s">
        <v>6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2.1946354176147011E-4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3.1623783450723944E-4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0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0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0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>
      <c r="B1334" s="5" t="str">
        <f t="shared" si="1478"/>
        <v>SPS1</v>
      </c>
      <c r="C1334" s="5" t="str">
        <f t="shared" si="1479"/>
        <v>CH</v>
      </c>
      <c r="D1334" t="s">
        <v>1500</v>
      </c>
      <c r="E1334" t="s">
        <v>6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2.1923752878654445E-4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3.0577365780177644E-4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0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>
      <c r="B1335" s="5" t="str">
        <f t="shared" si="1478"/>
        <v>SPS1</v>
      </c>
      <c r="C1335" s="5" t="str">
        <f t="shared" si="1479"/>
        <v>CH</v>
      </c>
      <c r="D1335" t="s">
        <v>1501</v>
      </c>
      <c r="E1335" t="s">
        <v>6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2.6654744403136175E-6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4.5973683107047126E-6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0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>
      <c r="B1336" s="5" t="str">
        <f t="shared" si="1478"/>
        <v>SPS1</v>
      </c>
      <c r="C1336" s="5" t="str">
        <f t="shared" si="1479"/>
        <v>CH</v>
      </c>
      <c r="D1336" t="s">
        <v>1502</v>
      </c>
      <c r="E1336" t="s">
        <v>6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1.7339978616290153E-2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1.7318128033146366E-2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1.7250383419037927E-2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>
      <c r="B1337" s="5" t="str">
        <f t="shared" si="1478"/>
        <v>SPS1</v>
      </c>
      <c r="C1337" s="5" t="str">
        <f t="shared" si="1479"/>
        <v>CH</v>
      </c>
      <c r="D1337" t="s">
        <v>1503</v>
      </c>
      <c r="E1337" t="s">
        <v>6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2.6323452076676917E-4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0.19395611251292602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0.40086027770822008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4.5219584971171934E-5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>
      <c r="B1338" s="5" t="str">
        <f t="shared" si="1478"/>
        <v>SPS1</v>
      </c>
      <c r="C1338" s="5" t="str">
        <f t="shared" si="1479"/>
        <v>CH</v>
      </c>
      <c r="D1338" t="s">
        <v>1504</v>
      </c>
      <c r="E1338" t="s">
        <v>6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0.11078922528743824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0.13711192115284909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0.24146608768603761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>
      <c r="B1339" s="5" t="str">
        <f t="shared" si="1478"/>
        <v>SPS1</v>
      </c>
      <c r="C1339" s="5" t="str">
        <f t="shared" si="1479"/>
        <v>CH</v>
      </c>
      <c r="D1339" t="s">
        <v>1505</v>
      </c>
      <c r="E1339" t="s">
        <v>6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0.62127255714984986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0.91601836756563559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1.6140486935199967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>
      <c r="B1340" s="5" t="str">
        <f t="shared" si="1478"/>
        <v>SPS1</v>
      </c>
      <c r="C1340" s="5" t="str">
        <f t="shared" si="1479"/>
        <v>CH</v>
      </c>
      <c r="D1340" t="s">
        <v>1506</v>
      </c>
      <c r="E1340" t="s">
        <v>6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3.0424959482568447E-3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8.4152790394739462E-5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8.2740431773963111E-5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>
      <c r="B1341" s="5" t="str">
        <f t="shared" si="1478"/>
        <v>SPS1</v>
      </c>
      <c r="C1341" s="5" t="str">
        <f t="shared" si="1479"/>
        <v>CH</v>
      </c>
      <c r="D1341" t="s">
        <v>1507</v>
      </c>
      <c r="E1341" t="s">
        <v>6</v>
      </c>
      <c r="F1341" s="1">
        <f>SUM(F1346:F1350)</f>
        <v>3.1668439137153335E-4</v>
      </c>
      <c r="G1341" s="1">
        <f t="shared" ref="G1341:K1341" si="1492">SUM(G1346:G1350)</f>
        <v>4.701894562445134E-4</v>
      </c>
      <c r="H1341" s="1">
        <f t="shared" si="1492"/>
        <v>9.2692482859263493E-3</v>
      </c>
      <c r="I1341" s="1">
        <f t="shared" si="1492"/>
        <v>0</v>
      </c>
      <c r="J1341" s="1">
        <f t="shared" si="1492"/>
        <v>0</v>
      </c>
      <c r="K1341" s="1">
        <f t="shared" si="1492"/>
        <v>0</v>
      </c>
      <c r="L1341" s="1">
        <f t="shared" ref="L1341:O1341" si="1493">SUM(L1346:L1350)</f>
        <v>0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>
      <c r="B1342" s="5" t="str">
        <f t="shared" si="1478"/>
        <v>SPS1</v>
      </c>
      <c r="C1342" s="5" t="str">
        <f t="shared" si="1479"/>
        <v>CH</v>
      </c>
      <c r="D1342" t="s">
        <v>1508</v>
      </c>
      <c r="E1342" t="s">
        <v>6</v>
      </c>
      <c r="F1342" s="1">
        <f>IF(F1341-F1343&lt;0,0,F1341-F1343)</f>
        <v>2.9260038507916491E-4</v>
      </c>
      <c r="G1342" s="1">
        <f t="shared" ref="G1342:K1342" si="1494">IF(G1341-G1343&lt;0,0,G1341-G1343)</f>
        <v>4.1148014227924859E-4</v>
      </c>
      <c r="H1342" s="1">
        <f t="shared" si="1494"/>
        <v>9.1941946397698596E-3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>
      <c r="B1343" s="5" t="str">
        <f t="shared" si="1478"/>
        <v>SPS1</v>
      </c>
      <c r="C1343" s="5" t="str">
        <f t="shared" si="1479"/>
        <v>CH</v>
      </c>
      <c r="D1343" t="s">
        <v>1509</v>
      </c>
      <c r="E1343" t="s">
        <v>6</v>
      </c>
      <c r="F1343" s="1">
        <f>SUM(F1344:F1345)</f>
        <v>2.4084006292368416E-5</v>
      </c>
      <c r="G1343" s="1">
        <f t="shared" ref="G1343" si="1496">SUM(G1344:G1345)</f>
        <v>5.8709313965264814E-5</v>
      </c>
      <c r="H1343" s="1">
        <f t="shared" ref="H1343" si="1497">SUM(H1344:H1345)</f>
        <v>7.5053646156489156E-5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0</v>
      </c>
      <c r="L1343" s="1">
        <f t="shared" ref="L1343:O1343" si="1501">SUM(L1344:L1345)</f>
        <v>0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>
      <c r="B1344" s="5" t="str">
        <f t="shared" si="1478"/>
        <v>SPS1</v>
      </c>
      <c r="C1344" s="5" t="str">
        <f t="shared" si="1479"/>
        <v>CH</v>
      </c>
      <c r="D1344" t="s">
        <v>1510</v>
      </c>
      <c r="E1344" t="s">
        <v>6</v>
      </c>
      <c r="F1344" s="1">
        <f>IF(SUM([1]Transport!B$24,[1]Transport!B$27)=0,0,[1]Transport!B$27/SUM([1]Transport!B$24,[1]Transport!B$27)*F1341*(F$47+F$614)/(F$47+F$614+F$49))</f>
        <v>2.4084006292368416E-5</v>
      </c>
      <c r="G1344" s="1">
        <f>IF(SUM([1]Transport!C$24,[1]Transport!C$27)=0,0,[1]Transport!C$27/SUM([1]Transport!C$24,[1]Transport!C$27)*G1341*(G$47+G$614)/(G$47+G$614+G$49))</f>
        <v>5.8709313965264814E-5</v>
      </c>
      <c r="H1344" s="1">
        <f>IF(SUM([1]Transport!D$24,[1]Transport!D$27)=0,0,[1]Transport!D$27/SUM([1]Transport!D$24,[1]Transport!D$27)*H1341*(H$47+H$614)/(H$47+H$614+H$49))</f>
        <v>7.5053646156489156E-5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0</v>
      </c>
      <c r="L1344" s="1">
        <f>IF(SUM([1]Transport!H$24,[1]Transport!H$27)=0,0,[1]Transport!H$27/SUM([1]Transport!H$24,[1]Transport!H$27)*L1341*(L$47+L$614)/(L$47+L$614+L$49))</f>
        <v>0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>
      <c r="B1345" s="5" t="str">
        <f t="shared" si="1478"/>
        <v>SPS1</v>
      </c>
      <c r="C1345" s="5" t="str">
        <f t="shared" si="1479"/>
        <v>CH</v>
      </c>
      <c r="D1345" t="s">
        <v>1511</v>
      </c>
      <c r="E1345" t="s">
        <v>6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0</v>
      </c>
      <c r="L1345" s="1">
        <f>IF(([1]Transport!H$24+[1]Transport!H$27)=0,0,(L$49+L$716)/([1]Transport!H$24+[1]Transport!H$27)*L1341)</f>
        <v>0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>
      <c r="B1346" s="5" t="str">
        <f t="shared" si="1478"/>
        <v>SPS1</v>
      </c>
      <c r="C1346" s="5" t="str">
        <f t="shared" si="1479"/>
        <v>CH</v>
      </c>
      <c r="D1346" t="s">
        <v>1512</v>
      </c>
      <c r="E1346" t="s">
        <v>6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3.1668439137153335E-4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3.1699038364662137E-4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3.1598813774406871E-4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>
      <c r="B1347" s="5" t="str">
        <f t="shared" si="1478"/>
        <v>SPS1</v>
      </c>
      <c r="C1347" s="5" t="str">
        <f t="shared" si="1479"/>
        <v>CH</v>
      </c>
      <c r="D1347" t="s">
        <v>1513</v>
      </c>
      <c r="E1347" t="s">
        <v>6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6.4882761790776341E-5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2.591418195430652E-4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>
      <c r="B1348" s="5" t="str">
        <f t="shared" si="1478"/>
        <v>SPS1</v>
      </c>
      <c r="C1348" s="5" t="str">
        <f t="shared" si="1479"/>
        <v>CH</v>
      </c>
      <c r="D1348" t="s">
        <v>1514</v>
      </c>
      <c r="E1348" t="s">
        <v>6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4.9440438978465199E-5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4.7182946909040947E-4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>
      <c r="B1349" s="5" t="str">
        <f t="shared" si="1478"/>
        <v>SPS1</v>
      </c>
      <c r="C1349" s="5" t="str">
        <f t="shared" si="1479"/>
        <v>CH</v>
      </c>
      <c r="D1349" t="s">
        <v>1515</v>
      </c>
      <c r="E1349" t="s">
        <v>6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3.8875871828650454E-5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8.2211846837670736E-3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>
      <c r="B1350" s="5" t="str">
        <f t="shared" si="1478"/>
        <v>SPS1</v>
      </c>
      <c r="C1350" s="5" t="str">
        <f t="shared" si="1479"/>
        <v>CH</v>
      </c>
      <c r="D1350" t="s">
        <v>1516</v>
      </c>
      <c r="E1350" t="s">
        <v>6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1.104175781733567E-6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>
      <c r="B1351" s="5" t="str">
        <f>B1350</f>
        <v>SPS1</v>
      </c>
      <c r="C1351" s="5" t="str">
        <f>C1350</f>
        <v>CH</v>
      </c>
      <c r="D1351" s="2" t="s">
        <v>111</v>
      </c>
      <c r="E1351" s="2" t="s">
        <v>104</v>
      </c>
      <c r="F1351" s="3">
        <f>SUM(F1352:F1374)</f>
        <v>0.29536856006280643</v>
      </c>
      <c r="G1351" s="3">
        <f t="shared" ref="G1351:K1351" si="1502">SUM(G1352:G1374)</f>
        <v>0.3011397266714913</v>
      </c>
      <c r="H1351" s="3">
        <f t="shared" si="1502"/>
        <v>0.30982473138906019</v>
      </c>
      <c r="I1351" s="3">
        <f t="shared" si="1502"/>
        <v>0.32430264751608273</v>
      </c>
      <c r="J1351" s="3">
        <f t="shared" si="1502"/>
        <v>0.33845617592128557</v>
      </c>
      <c r="K1351" s="3">
        <f t="shared" si="1502"/>
        <v>0.35284708177483937</v>
      </c>
      <c r="L1351" s="3">
        <f t="shared" ref="L1351:O1351" si="1503">SUM(L1352:L1374)</f>
        <v>0.36514498547981905</v>
      </c>
      <c r="M1351" s="3">
        <f t="shared" si="1503"/>
        <v>0.37744593321584508</v>
      </c>
      <c r="N1351" s="3">
        <f t="shared" si="1503"/>
        <v>0.3880366675007797</v>
      </c>
      <c r="O1351" s="3">
        <f t="shared" si="1503"/>
        <v>0.3990825764827432</v>
      </c>
      <c r="P1351" s="3">
        <f>SUM(P1352:P1374)</f>
        <v>0.4112793212809111</v>
      </c>
      <c r="Q1351" s="3">
        <f>SUM(Q1352:Q1374)</f>
        <v>0.42532523932548821</v>
      </c>
      <c r="S1351" s="3"/>
    </row>
    <row r="1352" spans="2:19">
      <c r="B1352" s="5" t="str">
        <f>B1351</f>
        <v>SPS1</v>
      </c>
      <c r="C1352" s="5" t="str">
        <f>C1351</f>
        <v>CH</v>
      </c>
      <c r="D1352" t="s">
        <v>1517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1.9972573453464993E-3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1.6036663692486893E-3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1.002463683067755E-3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1518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9.2468337554900783E-8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1.1914036514631207E-4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3.8931457048924117E-4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0.10883919461484322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0.115083406993071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0.12009003240226584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0.12427669790713346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0.12845809498051086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0.13206469464346576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0.13581919744245138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0.13996813844843917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0.14473693810954272</v>
      </c>
      <c r="S1353" s="3"/>
    </row>
    <row r="1354" spans="2:19">
      <c r="B1354" s="5" t="str">
        <f t="shared" si="1504"/>
        <v>SPS1</v>
      </c>
      <c r="C1354" s="5" t="str">
        <f t="shared" si="1505"/>
        <v>CH</v>
      </c>
      <c r="D1354" t="s">
        <v>1519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2.6666452726246574E-4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4.8561923387643077E-4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7.3466109804527172E-4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3.9833637443211833E-2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4.1572537601054754E-2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4.3340492467865727E-2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4.4850803677078582E-2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4.6361963328399286E-2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4.7663358531868982E-2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4.9020411353335451E-2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5.05181614863221E-2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5.2243555932222685E-2</v>
      </c>
      <c r="S1354" s="3"/>
    </row>
    <row r="1355" spans="2:19">
      <c r="B1355" s="5" t="str">
        <f t="shared" si="1504"/>
        <v>SPS1</v>
      </c>
      <c r="C1355" s="5" t="str">
        <f t="shared" si="1505"/>
        <v>CH</v>
      </c>
      <c r="D1355" t="s">
        <v>1520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6.127880565194436E-4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1.5405738174116262E-3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1.7359816735792299E-3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0.17409032020797993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0.18168533132228806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0.18941101320916492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0.19601245631935485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0.20261470794995548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0.20830003068912559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0.21422916656289703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0.22077592581357372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0.22831596038970312</v>
      </c>
      <c r="S1355" s="3"/>
    </row>
    <row r="1356" spans="2:19">
      <c r="B1356" s="5" t="str">
        <f t="shared" si="1504"/>
        <v>SPS1</v>
      </c>
      <c r="C1356" s="5" t="str">
        <f t="shared" si="1505"/>
        <v>CH</v>
      </c>
      <c r="D1356" t="s">
        <v>1521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8.5431243076956162E-6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5.0074689081584911E-6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1.4840974795494063E-5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1.5338916767240998E-3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1.1490000487173515E-4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5.5011381597080524E-6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4.9830238967232897E-6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1.1166956979444319E-5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8.5836363193760314E-6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1.3801124059317673E-5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1.7095532576119336E-5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2.8784894019701569E-5</v>
      </c>
      <c r="S1356" s="3"/>
    </row>
    <row r="1357" spans="2:19">
      <c r="B1357" s="5" t="str">
        <f t="shared" si="1504"/>
        <v>SPS1</v>
      </c>
      <c r="C1357" s="5" t="str">
        <f t="shared" si="1505"/>
        <v>CH</v>
      </c>
      <c r="D1357" t="s">
        <v>1522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0</v>
      </c>
      <c r="S1357" s="3"/>
    </row>
    <row r="1358" spans="2:19">
      <c r="B1358" s="5" t="str">
        <f t="shared" si="1504"/>
        <v>SPS1</v>
      </c>
      <c r="C1358" s="5" t="str">
        <f t="shared" si="1505"/>
        <v>CH</v>
      </c>
      <c r="D1358" t="s">
        <v>1523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>
      <c r="B1359" s="5" t="str">
        <f t="shared" si="1504"/>
        <v>SPS1</v>
      </c>
      <c r="C1359" s="5" t="str">
        <f t="shared" si="1505"/>
        <v>CH</v>
      </c>
      <c r="D1359" t="s">
        <v>1524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4.25573830949455E-8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4.4552355435725704E-8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>
      <c r="B1360" s="5" t="str">
        <f t="shared" si="1504"/>
        <v>SPS1</v>
      </c>
      <c r="C1360" s="5" t="str">
        <f t="shared" si="1505"/>
        <v>CH</v>
      </c>
      <c r="D1360" t="s">
        <v>1525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>
      <c r="B1361" s="5" t="str">
        <f t="shared" si="1504"/>
        <v>SPS1</v>
      </c>
      <c r="C1361" s="5" t="str">
        <f t="shared" si="1505"/>
        <v>CH</v>
      </c>
      <c r="D1361" t="s">
        <v>1526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9.7181928487228477E-3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9.7441883046462778E-3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0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0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0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>
      <c r="B1362" s="5" t="str">
        <f t="shared" si="1504"/>
        <v>SPS1</v>
      </c>
      <c r="C1362" s="5" t="str">
        <f t="shared" si="1505"/>
        <v>CH</v>
      </c>
      <c r="D1362" t="s">
        <v>1527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2.5566171427812289E-5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3.7395652632979889E-5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0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0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0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>
      <c r="B1363" s="5" t="str">
        <f t="shared" si="1504"/>
        <v>SPS1</v>
      </c>
      <c r="C1363" s="5" t="str">
        <f t="shared" si="1505"/>
        <v>CH</v>
      </c>
      <c r="D1363" t="s">
        <v>1528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1.7152229629371014E-5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2.425579829084486E-5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0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>
      <c r="B1364" s="5" t="str">
        <f t="shared" si="1504"/>
        <v>SPS1</v>
      </c>
      <c r="C1364" s="5" t="str">
        <f t="shared" si="1505"/>
        <v>CH</v>
      </c>
      <c r="D1364" t="s">
        <v>1529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1.4060761455793328E-7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2.4690237961193998E-7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0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>
      <c r="B1365" s="5" t="str">
        <f t="shared" si="1504"/>
        <v>SPS1</v>
      </c>
      <c r="C1365" s="5" t="str">
        <f t="shared" si="1505"/>
        <v>CH</v>
      </c>
      <c r="D1365" t="s">
        <v>1530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0.24221662489392182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0.19378286554499483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0.12111442932827633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>
      <c r="B1366" s="5" t="str">
        <f t="shared" si="1504"/>
        <v>SPS1</v>
      </c>
      <c r="C1366" s="5" t="str">
        <f t="shared" si="1505"/>
        <v>CH</v>
      </c>
      <c r="D1366" t="s">
        <v>1531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3.2619802666987625E-5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2.492514314173529E-2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5.2942015818124889E-2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5.6035733236889316E-6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>
      <c r="B1367" s="5" t="str">
        <f t="shared" si="1504"/>
        <v>SPS1</v>
      </c>
      <c r="C1367" s="5" t="str">
        <f t="shared" si="1505"/>
        <v>CH</v>
      </c>
      <c r="D1367" t="s">
        <v>1532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9.6902734931196225E-3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1.2040436121995797E-2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2.1971627464580163E-2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>
      <c r="B1368" s="5" t="str">
        <f t="shared" si="1504"/>
        <v>SPS1</v>
      </c>
      <c r="C1368" s="5" t="str">
        <f t="shared" si="1505"/>
        <v>CH</v>
      </c>
      <c r="D1368" t="s">
        <v>1533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3.600245143782986E-2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5.331258702136768E-2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9.7331428914502069E-2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>
      <c r="B1369" s="5" t="str">
        <f t="shared" si="1504"/>
        <v>SPS1</v>
      </c>
      <c r="C1369" s="5" t="str">
        <f t="shared" si="1505"/>
        <v>CH</v>
      </c>
      <c r="D1369" t="s">
        <v>1534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1.1758176303721383E-4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3.2684070742879975E-6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3.2355329566845817E-6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>
      <c r="B1370" s="5" t="str">
        <f t="shared" si="1504"/>
        <v>SPS1</v>
      </c>
      <c r="C1370" s="5" t="str">
        <f t="shared" si="1505"/>
        <v>CH</v>
      </c>
      <c r="D1370" t="s">
        <v>1535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4.4236631504571975E-3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3.5461701781553672E-3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2.2164890341816088E-3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>
      <c r="B1371" s="5" t="str">
        <f t="shared" si="1504"/>
        <v>SPS1</v>
      </c>
      <c r="C1371" s="5" t="str">
        <f t="shared" si="1505"/>
        <v>CH</v>
      </c>
      <c r="D1371" t="s">
        <v>1536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7.8013423521538894E-6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3.2360163733405254E-5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>
      <c r="B1372" s="5" t="str">
        <f t="shared" si="1504"/>
        <v>SPS1</v>
      </c>
      <c r="C1372" s="5" t="str">
        <f t="shared" si="1505"/>
        <v>CH</v>
      </c>
      <c r="D1372" t="s">
        <v>1537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4.2023422013146698E-6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4.1926139033616398E-5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>
      <c r="B1373" s="5" t="str">
        <f t="shared" si="1504"/>
        <v>SPS1</v>
      </c>
      <c r="C1373" s="5" t="str">
        <f t="shared" si="1505"/>
        <v>CH</v>
      </c>
      <c r="D1373" t="s">
        <v>1538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2.193459628738065E-6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4.8782652897393596E-4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>
      <c r="B1374" s="5" t="str">
        <f t="shared" si="1504"/>
        <v>SPS1</v>
      </c>
      <c r="C1374" s="5" t="str">
        <f t="shared" si="1505"/>
        <v>CH</v>
      </c>
      <c r="D1374" t="s">
        <v>1539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4.3806770750656304E-8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>
      <c r="B1375" s="5" t="str">
        <f>B1374</f>
        <v>SPS1</v>
      </c>
      <c r="C1375" s="5" t="str">
        <f>C1374</f>
        <v>CH</v>
      </c>
      <c r="D1375" s="2" t="s">
        <v>113</v>
      </c>
      <c r="E1375" s="2" t="s">
        <v>107</v>
      </c>
      <c r="F1375" s="20" t="s">
        <v>725</v>
      </c>
      <c r="G1375" s="20" t="s">
        <v>725</v>
      </c>
      <c r="H1375" s="20" t="s">
        <v>725</v>
      </c>
      <c r="I1375" s="20" t="s">
        <v>725</v>
      </c>
      <c r="J1375" s="20" t="s">
        <v>725</v>
      </c>
      <c r="K1375" s="20" t="s">
        <v>725</v>
      </c>
      <c r="L1375" s="20" t="s">
        <v>725</v>
      </c>
      <c r="M1375" s="20" t="s">
        <v>725</v>
      </c>
      <c r="N1375" s="20" t="s">
        <v>725</v>
      </c>
      <c r="O1375" s="20" t="s">
        <v>725</v>
      </c>
      <c r="P1375" s="20" t="s">
        <v>725</v>
      </c>
      <c r="Q1375" s="20" t="s">
        <v>725</v>
      </c>
      <c r="S1375" s="3"/>
    </row>
    <row r="1376" spans="2:19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1540</v>
      </c>
      <c r="E1376" t="s">
        <v>107</v>
      </c>
      <c r="F1376" s="1">
        <f>IFERROR(F1352/F1317,"-")</f>
        <v>4.190604214466032</v>
      </c>
      <c r="G1376" s="1">
        <f t="shared" ref="G1376:K1376" si="1509">IFERROR(G1352/G1317,"-")</f>
        <v>3.3737507326839387</v>
      </c>
      <c r="H1376" s="1">
        <f t="shared" si="1509"/>
        <v>2.1484705100107955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>
      <c r="B1377" s="5" t="str">
        <f t="shared" si="1507"/>
        <v>SPS1</v>
      </c>
      <c r="C1377" s="5" t="str">
        <f t="shared" si="1508"/>
        <v>CH</v>
      </c>
      <c r="D1377" t="s">
        <v>1541</v>
      </c>
      <c r="E1377" t="s">
        <v>107</v>
      </c>
      <c r="F1377" s="1">
        <f t="shared" ref="F1377:K1377" si="1512">IFERROR(F1353/F1318,"-")</f>
        <v>0.37869321701871789</v>
      </c>
      <c r="G1377" s="1">
        <f t="shared" si="1512"/>
        <v>0.39241095852554869</v>
      </c>
      <c r="H1377" s="1">
        <f t="shared" si="1512"/>
        <v>0.40655470417539552</v>
      </c>
      <c r="I1377" s="1">
        <f t="shared" si="1512"/>
        <v>0.44732947265991657</v>
      </c>
      <c r="J1377" s="1">
        <f t="shared" si="1512"/>
        <v>0.47107763583193807</v>
      </c>
      <c r="K1377" s="1">
        <f t="shared" si="1512"/>
        <v>0.47618371619365757</v>
      </c>
      <c r="L1377" s="1">
        <f t="shared" ref="L1377:O1377" si="1513">IFERROR(L1353/L1318,"-")</f>
        <v>0.49669321487053986</v>
      </c>
      <c r="M1377" s="1">
        <f t="shared" si="1513"/>
        <v>0.53117582812190434</v>
      </c>
      <c r="N1377" s="1">
        <f t="shared" si="1513"/>
        <v>0.53855335270016536</v>
      </c>
      <c r="O1377" s="1">
        <f t="shared" si="1513"/>
        <v>0.54235716283703517</v>
      </c>
      <c r="P1377" s="1">
        <f t="shared" si="1511"/>
        <v>0.54235716283703583</v>
      </c>
      <c r="Q1377" s="1">
        <f t="shared" si="1511"/>
        <v>0.54235716283703528</v>
      </c>
      <c r="S1377" s="3"/>
    </row>
    <row r="1378" spans="2:19">
      <c r="B1378" s="5" t="str">
        <f t="shared" si="1507"/>
        <v>SPS1</v>
      </c>
      <c r="C1378" s="5" t="str">
        <f t="shared" si="1508"/>
        <v>CH</v>
      </c>
      <c r="D1378" t="s">
        <v>1542</v>
      </c>
      <c r="E1378" t="s">
        <v>107</v>
      </c>
      <c r="F1378" s="1">
        <f t="shared" ref="F1378:K1378" si="1514">IFERROR(F1354/F1319,"-")</f>
        <v>0.2751807049649071</v>
      </c>
      <c r="G1378" s="1">
        <f t="shared" si="1514"/>
        <v>0.27727795977099162</v>
      </c>
      <c r="H1378" s="1">
        <f t="shared" si="1514"/>
        <v>0.2844417432623676</v>
      </c>
      <c r="I1378" s="1">
        <f t="shared" si="1514"/>
        <v>0.3240929506187738</v>
      </c>
      <c r="J1378" s="1">
        <f t="shared" si="1514"/>
        <v>0.33977098602429073</v>
      </c>
      <c r="K1378" s="1">
        <f t="shared" si="1514"/>
        <v>0.34337836038128727</v>
      </c>
      <c r="L1378" s="1">
        <f t="shared" ref="L1378:O1378" si="1515">IFERROR(L1354/L1319,"-")</f>
        <v>0.35772684772506425</v>
      </c>
      <c r="M1378" s="1">
        <f t="shared" si="1515"/>
        <v>0.38357389014702159</v>
      </c>
      <c r="N1378" s="1">
        <f t="shared" si="1515"/>
        <v>0.38911970464447548</v>
      </c>
      <c r="O1378" s="1">
        <f t="shared" si="1515"/>
        <v>0.3924160651173102</v>
      </c>
      <c r="P1378" s="1">
        <f t="shared" si="1511"/>
        <v>0.39241606511731036</v>
      </c>
      <c r="Q1378" s="1">
        <f t="shared" si="1511"/>
        <v>0.39241606511731003</v>
      </c>
      <c r="S1378" s="3"/>
    </row>
    <row r="1379" spans="2:19">
      <c r="B1379" s="5" t="str">
        <f t="shared" si="1507"/>
        <v>SPS1</v>
      </c>
      <c r="C1379" s="5" t="str">
        <f t="shared" si="1508"/>
        <v>CH</v>
      </c>
      <c r="D1379" t="s">
        <v>1543</v>
      </c>
      <c r="E1379" t="s">
        <v>107</v>
      </c>
      <c r="F1379" s="1">
        <f t="shared" ref="F1379:K1379" si="1516">IFERROR(F1355/F1320,"-")</f>
        <v>0.18297040713439916</v>
      </c>
      <c r="G1379" s="1">
        <f t="shared" si="1516"/>
        <v>0.18447974191264074</v>
      </c>
      <c r="H1379" s="1">
        <f t="shared" si="1516"/>
        <v>0.18602596447286401</v>
      </c>
      <c r="I1379" s="1">
        <f t="shared" si="1516"/>
        <v>0.21588348087169337</v>
      </c>
      <c r="J1379" s="1">
        <f t="shared" si="1516"/>
        <v>0.21932078087179013</v>
      </c>
      <c r="K1379" s="1">
        <f t="shared" si="1516"/>
        <v>0.23566803211640469</v>
      </c>
      <c r="L1379" s="1">
        <f t="shared" ref="L1379:O1379" si="1517">IFERROR(L1355/L1320,"-")</f>
        <v>0.24259499557448339</v>
      </c>
      <c r="M1379" s="1">
        <f t="shared" si="1517"/>
        <v>0.25790847767876163</v>
      </c>
      <c r="N1379" s="1">
        <f t="shared" si="1517"/>
        <v>0.26150118937830225</v>
      </c>
      <c r="O1379" s="1">
        <f t="shared" si="1517"/>
        <v>0.26214281836713765</v>
      </c>
      <c r="P1379" s="1">
        <f t="shared" si="1511"/>
        <v>0.26214281836713815</v>
      </c>
      <c r="Q1379" s="1">
        <f t="shared" si="1511"/>
        <v>0.26214281836713793</v>
      </c>
      <c r="S1379" s="3"/>
    </row>
    <row r="1380" spans="2:19">
      <c r="B1380" s="5" t="str">
        <f t="shared" si="1507"/>
        <v>SPS1</v>
      </c>
      <c r="C1380" s="5" t="str">
        <f t="shared" si="1508"/>
        <v>CH</v>
      </c>
      <c r="D1380" t="s">
        <v>1544</v>
      </c>
      <c r="E1380" t="s">
        <v>107</v>
      </c>
      <c r="F1380" s="1">
        <f t="shared" ref="F1380:K1380" si="1518">IFERROR(F1356/F1321,"-")</f>
        <v>0.12198710645807091</v>
      </c>
      <c r="G1380" s="1">
        <f t="shared" si="1518"/>
        <v>0.12552295121752252</v>
      </c>
      <c r="H1380" s="1">
        <f t="shared" si="1518"/>
        <v>0.12837442117367986</v>
      </c>
      <c r="I1380" s="1">
        <f t="shared" si="1518"/>
        <v>0.14418792230106556</v>
      </c>
      <c r="J1380" s="1">
        <f t="shared" si="1518"/>
        <v>0.14469816850628756</v>
      </c>
      <c r="K1380" s="1">
        <f t="shared" si="1518"/>
        <v>0.15789255135261956</v>
      </c>
      <c r="L1380" s="1">
        <f t="shared" ref="L1380:O1380" si="1519">IFERROR(L1356/L1321,"-")</f>
        <v>0.16589809865213118</v>
      </c>
      <c r="M1380" s="1">
        <f t="shared" si="1519"/>
        <v>0.17237141524183294</v>
      </c>
      <c r="N1380" s="1">
        <f t="shared" si="1519"/>
        <v>0.17547614587850305</v>
      </c>
      <c r="O1380" s="1">
        <f t="shared" si="1519"/>
        <v>0.1754761458785031</v>
      </c>
      <c r="P1380" s="1">
        <f t="shared" si="1511"/>
        <v>0.17547614587850302</v>
      </c>
      <c r="Q1380" s="1">
        <f t="shared" si="1511"/>
        <v>0.17547614587850291</v>
      </c>
      <c r="S1380" s="3"/>
    </row>
    <row r="1381" spans="2:19">
      <c r="B1381" s="5" t="str">
        <f t="shared" si="1507"/>
        <v>SPS1</v>
      </c>
      <c r="C1381" s="5" t="str">
        <f t="shared" si="1508"/>
        <v>CH</v>
      </c>
      <c r="D1381" t="s">
        <v>1545</v>
      </c>
      <c r="E1381" t="s">
        <v>107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 t="str">
        <f t="shared" si="1520"/>
        <v>-</v>
      </c>
      <c r="J1381" s="1" t="str">
        <f t="shared" si="1520"/>
        <v>-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 t="str">
        <f t="shared" si="1522"/>
        <v>-</v>
      </c>
      <c r="S1381" s="3"/>
    </row>
    <row r="1382" spans="2:19">
      <c r="B1382" s="5" t="str">
        <f t="shared" si="1507"/>
        <v>SPS1</v>
      </c>
      <c r="C1382" s="5" t="str">
        <f t="shared" si="1508"/>
        <v>CH</v>
      </c>
      <c r="D1382" t="s">
        <v>1546</v>
      </c>
      <c r="E1382" t="s">
        <v>107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>
      <c r="B1383" s="5" t="str">
        <f t="shared" si="1507"/>
        <v>SPS1</v>
      </c>
      <c r="C1383" s="5" t="str">
        <f t="shared" si="1508"/>
        <v>CH</v>
      </c>
      <c r="D1383" t="s">
        <v>1547</v>
      </c>
      <c r="E1383" t="s">
        <v>107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>
        <f t="shared" si="1525"/>
        <v>0.12147875668162907</v>
      </c>
      <c r="L1383" s="1">
        <f t="shared" ref="L1383:O1383" si="1526">IFERROR(L1359/L1325,"-")</f>
        <v>0.13821948729744066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>
      <c r="B1384" s="5" t="str">
        <f t="shared" si="1507"/>
        <v>SPS1</v>
      </c>
      <c r="C1384" s="5" t="str">
        <f t="shared" si="1508"/>
        <v>CH</v>
      </c>
      <c r="D1384" t="s">
        <v>1548</v>
      </c>
      <c r="E1384" t="s">
        <v>107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>
      <c r="B1385" s="5" t="str">
        <f t="shared" si="1507"/>
        <v>SPS1</v>
      </c>
      <c r="C1385" s="5" t="str">
        <f t="shared" si="1508"/>
        <v>CH</v>
      </c>
      <c r="D1385" t="s">
        <v>1549</v>
      </c>
      <c r="E1385" t="s">
        <v>107</v>
      </c>
      <c r="F1385" s="1" t="str">
        <f>IFERROR(F1361/F1332,"-")</f>
        <v>-</v>
      </c>
      <c r="G1385" s="1">
        <f t="shared" ref="G1385:K1385" si="1529">IFERROR(G1361/G1332,"-")</f>
        <v>0.16251369968883861</v>
      </c>
      <c r="H1385" s="1">
        <f t="shared" si="1529"/>
        <v>0.16253532573955967</v>
      </c>
      <c r="I1385" s="1" t="str">
        <f t="shared" si="1529"/>
        <v>-</v>
      </c>
      <c r="J1385" s="1" t="str">
        <f t="shared" si="1529"/>
        <v>-</v>
      </c>
      <c r="K1385" s="1" t="str">
        <f t="shared" si="1529"/>
        <v>-</v>
      </c>
      <c r="L1385" s="1" t="str">
        <f t="shared" ref="L1385:O1385" si="1530">IFERROR(L1361/L1332,"-")</f>
        <v>-</v>
      </c>
      <c r="M1385" s="1" t="str">
        <f t="shared" si="1530"/>
        <v>-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>
      <c r="B1386" s="5" t="str">
        <f t="shared" si="1507"/>
        <v>SPS1</v>
      </c>
      <c r="C1386" s="5" t="str">
        <f t="shared" si="1508"/>
        <v>CH</v>
      </c>
      <c r="D1386" t="s">
        <v>1550</v>
      </c>
      <c r="E1386" t="s">
        <v>107</v>
      </c>
      <c r="F1386" s="1" t="str">
        <f t="shared" ref="F1386:K1386" si="1532">IFERROR(F1362/F1333,"-")</f>
        <v>-</v>
      </c>
      <c r="G1386" s="1">
        <f t="shared" si="1532"/>
        <v>0.11649393435744136</v>
      </c>
      <c r="H1386" s="1">
        <f t="shared" si="1532"/>
        <v>0.11825167185087025</v>
      </c>
      <c r="I1386" s="1" t="str">
        <f t="shared" si="1532"/>
        <v>-</v>
      </c>
      <c r="J1386" s="1" t="str">
        <f t="shared" si="1532"/>
        <v>-</v>
      </c>
      <c r="K1386" s="1" t="str">
        <f t="shared" si="1532"/>
        <v>-</v>
      </c>
      <c r="L1386" s="1" t="str">
        <f t="shared" ref="L1386:O1386" si="1533">IFERROR(L1362/L1333,"-")</f>
        <v>-</v>
      </c>
      <c r="M1386" s="1" t="str">
        <f t="shared" si="1533"/>
        <v>-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>
      <c r="B1387" s="5" t="str">
        <f t="shared" si="1507"/>
        <v>SPS1</v>
      </c>
      <c r="C1387" s="5" t="str">
        <f t="shared" si="1508"/>
        <v>CH</v>
      </c>
      <c r="D1387" t="s">
        <v>1551</v>
      </c>
      <c r="E1387" t="s">
        <v>107</v>
      </c>
      <c r="F1387" s="1" t="str">
        <f t="shared" ref="F1387:K1387" si="1534">IFERROR(F1363/F1334,"-")</f>
        <v>-</v>
      </c>
      <c r="G1387" s="1">
        <f t="shared" si="1534"/>
        <v>7.8235828164578913E-2</v>
      </c>
      <c r="H1387" s="1">
        <f t="shared" si="1534"/>
        <v>7.9325990555305259E-2</v>
      </c>
      <c r="I1387" s="1" t="str">
        <f t="shared" si="1534"/>
        <v>-</v>
      </c>
      <c r="J1387" s="1" t="str">
        <f t="shared" si="1534"/>
        <v>-</v>
      </c>
      <c r="K1387" s="1" t="str">
        <f t="shared" si="1534"/>
        <v>-</v>
      </c>
      <c r="L1387" s="1" t="str">
        <f t="shared" ref="L1387:O1387" si="1535">IFERROR(L1363/L1334,"-")</f>
        <v>-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>
      <c r="B1388" s="5" t="str">
        <f t="shared" si="1507"/>
        <v>SPS1</v>
      </c>
      <c r="C1388" s="5" t="str">
        <f t="shared" si="1508"/>
        <v>CH</v>
      </c>
      <c r="D1388" t="s">
        <v>1552</v>
      </c>
      <c r="E1388" t="s">
        <v>107</v>
      </c>
      <c r="F1388" s="1" t="str">
        <f t="shared" ref="F1388:K1388" si="1536">IFERROR(F1364/F1335,"-")</f>
        <v>-</v>
      </c>
      <c r="G1388" s="1">
        <f t="shared" si="1536"/>
        <v>5.2751439830497682E-2</v>
      </c>
      <c r="H1388" s="1">
        <f t="shared" si="1536"/>
        <v>5.3705155411856324E-2</v>
      </c>
      <c r="I1388" s="1" t="str">
        <f t="shared" si="1536"/>
        <v>-</v>
      </c>
      <c r="J1388" s="1" t="str">
        <f t="shared" si="1536"/>
        <v>-</v>
      </c>
      <c r="K1388" s="1" t="str">
        <f t="shared" si="1536"/>
        <v>-</v>
      </c>
      <c r="L1388" s="1" t="str">
        <f t="shared" ref="L1388:O1388" si="1537">IFERROR(L1364/L1335,"-")</f>
        <v>-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>
      <c r="B1389" s="5" t="str">
        <f t="shared" si="1507"/>
        <v>SPS1</v>
      </c>
      <c r="C1389" s="5" t="str">
        <f t="shared" si="1508"/>
        <v>CH</v>
      </c>
      <c r="D1389" t="s">
        <v>1553</v>
      </c>
      <c r="E1389" t="s">
        <v>107</v>
      </c>
      <c r="F1389" s="1">
        <f>IFERROR(F1365/F1336,"-")</f>
        <v>13.968680714886803</v>
      </c>
      <c r="G1389" s="1">
        <f t="shared" ref="G1389:K1389" si="1538">IFERROR(G1365/G1336,"-")</f>
        <v>11.189596541502659</v>
      </c>
      <c r="H1389" s="1">
        <f t="shared" si="1538"/>
        <v>7.0209702814264183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>
      <c r="B1390" s="5" t="str">
        <f t="shared" si="1507"/>
        <v>SPS1</v>
      </c>
      <c r="C1390" s="5" t="str">
        <f t="shared" si="1508"/>
        <v>CH</v>
      </c>
      <c r="D1390" t="s">
        <v>1554</v>
      </c>
      <c r="E1390" t="s">
        <v>107</v>
      </c>
      <c r="F1390" s="1">
        <f t="shared" ref="F1390:K1390" si="1540">IFERROR(F1366/F1337,"-")</f>
        <v>0.12391916748597497</v>
      </c>
      <c r="G1390" s="1">
        <f t="shared" si="1540"/>
        <v>0.12850919117114279</v>
      </c>
      <c r="H1390" s="1">
        <f t="shared" si="1540"/>
        <v>0.13207099521260263</v>
      </c>
      <c r="I1390" s="1">
        <f t="shared" si="1540"/>
        <v>0.12391916748597498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>
      <c r="B1391" s="5" t="str">
        <f t="shared" si="1507"/>
        <v>SPS1</v>
      </c>
      <c r="C1391" s="5" t="str">
        <f t="shared" si="1508"/>
        <v>CH</v>
      </c>
      <c r="D1391" t="s">
        <v>1555</v>
      </c>
      <c r="E1391" t="s">
        <v>107</v>
      </c>
      <c r="F1391" s="1">
        <f t="shared" ref="F1391:K1391" si="1542">IFERROR(F1367/F1338,"-")</f>
        <v>8.7465847585616679E-2</v>
      </c>
      <c r="G1391" s="1">
        <f t="shared" si="1542"/>
        <v>8.781465550740411E-2</v>
      </c>
      <c r="H1391" s="1">
        <f t="shared" si="1542"/>
        <v>9.0992601384043692E-2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>
      <c r="B1392" s="5" t="str">
        <f t="shared" si="1507"/>
        <v>SPS1</v>
      </c>
      <c r="C1392" s="5" t="str">
        <f t="shared" si="1508"/>
        <v>CH</v>
      </c>
      <c r="D1392" t="s">
        <v>1556</v>
      </c>
      <c r="E1392" t="s">
        <v>107</v>
      </c>
      <c r="F1392" s="1">
        <f t="shared" ref="F1392:K1392" si="1544">IFERROR(F1368/F1339,"-")</f>
        <v>5.7949527986548635E-2</v>
      </c>
      <c r="G1392" s="1">
        <f t="shared" si="1544"/>
        <v>5.8200347186321749E-2</v>
      </c>
      <c r="H1392" s="1">
        <f t="shared" si="1544"/>
        <v>6.0302659582244018E-2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>
      <c r="B1393" s="5" t="str">
        <f t="shared" si="1507"/>
        <v>SPS1</v>
      </c>
      <c r="C1393" s="5" t="str">
        <f t="shared" si="1508"/>
        <v>CH</v>
      </c>
      <c r="D1393" t="s">
        <v>1557</v>
      </c>
      <c r="E1393" t="s">
        <v>107</v>
      </c>
      <c r="F1393" s="1">
        <f t="shared" ref="F1393:K1393" si="1546">IFERROR(F1369/F1340,"-")</f>
        <v>3.8646481387947497E-2</v>
      </c>
      <c r="G1393" s="1">
        <f t="shared" si="1546"/>
        <v>3.8838962546063255E-2</v>
      </c>
      <c r="H1393" s="1">
        <f t="shared" si="1546"/>
        <v>3.9104617746299267E-2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>
      <c r="B1394" s="5" t="str">
        <f t="shared" si="1507"/>
        <v>SPS1</v>
      </c>
      <c r="C1394" s="5" t="str">
        <f t="shared" si="1508"/>
        <v>CH</v>
      </c>
      <c r="D1394" t="s">
        <v>1558</v>
      </c>
      <c r="E1394" t="s">
        <v>107</v>
      </c>
      <c r="F1394" s="1">
        <f>IFERROR(F1370/F1346,"-")</f>
        <v>13.968680714886787</v>
      </c>
      <c r="G1394" s="1">
        <f t="shared" ref="G1394:K1394" si="1548">IFERROR(G1370/G1346,"-")</f>
        <v>11.186996076539067</v>
      </c>
      <c r="H1394" s="1">
        <f t="shared" si="1548"/>
        <v>7.0144691190174706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>
      <c r="B1395" s="5" t="str">
        <f t="shared" si="1507"/>
        <v>SPS1</v>
      </c>
      <c r="C1395" s="5" t="str">
        <f t="shared" si="1508"/>
        <v>CH</v>
      </c>
      <c r="D1395" t="s">
        <v>1559</v>
      </c>
      <c r="E1395" t="s">
        <v>107</v>
      </c>
      <c r="F1395" s="1" t="str">
        <f t="shared" ref="F1395:K1395" si="1551">IFERROR(F1371/F1347,"-")</f>
        <v>-</v>
      </c>
      <c r="G1395" s="1">
        <f t="shared" si="1551"/>
        <v>0.12023751974847223</v>
      </c>
      <c r="H1395" s="1">
        <f t="shared" si="1551"/>
        <v>0.12487434019898712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>
      <c r="B1396" s="5" t="str">
        <f t="shared" si="1507"/>
        <v>SPS1</v>
      </c>
      <c r="C1396" s="5" t="str">
        <f t="shared" si="1508"/>
        <v>CH</v>
      </c>
      <c r="D1396" t="s">
        <v>1560</v>
      </c>
      <c r="E1396" t="s">
        <v>107</v>
      </c>
      <c r="F1396" s="1" t="str">
        <f t="shared" ref="F1396:K1396" si="1553">IFERROR(F1372/F1348,"-")</f>
        <v>-</v>
      </c>
      <c r="G1396" s="1">
        <f t="shared" si="1553"/>
        <v>8.4998076233608819E-2</v>
      </c>
      <c r="H1396" s="1">
        <f t="shared" si="1553"/>
        <v>8.8858669880118771E-2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>
      <c r="B1397" s="5" t="str">
        <f t="shared" si="1507"/>
        <v>SPS1</v>
      </c>
      <c r="C1397" s="5" t="str">
        <f t="shared" si="1508"/>
        <v>CH</v>
      </c>
      <c r="D1397" t="s">
        <v>1561</v>
      </c>
      <c r="E1397" t="s">
        <v>107</v>
      </c>
      <c r="F1397" s="1" t="str">
        <f t="shared" ref="F1397:K1397" si="1555">IFERROR(F1373/F1349,"-")</f>
        <v>-</v>
      </c>
      <c r="G1397" s="1">
        <f t="shared" si="1555"/>
        <v>5.6422133461237138E-2</v>
      </c>
      <c r="H1397" s="1">
        <f t="shared" si="1555"/>
        <v>5.9337741181895734E-2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>
      <c r="B1398" s="5" t="str">
        <f t="shared" si="1507"/>
        <v>SPS1</v>
      </c>
      <c r="C1398" s="5" t="str">
        <f t="shared" si="1508"/>
        <v>CH</v>
      </c>
      <c r="D1398" t="s">
        <v>1562</v>
      </c>
      <c r="E1398" t="s">
        <v>107</v>
      </c>
      <c r="F1398" s="1" t="str">
        <f t="shared" ref="F1398:K1398" si="1557">IFERROR(F1374/F1350,"-")</f>
        <v>-</v>
      </c>
      <c r="G1398" s="1" t="str">
        <f t="shared" si="1557"/>
        <v>-</v>
      </c>
      <c r="H1398" s="1">
        <f t="shared" si="1557"/>
        <v>3.9673729016116648E-2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>
      <c r="B1399" s="9" t="str">
        <f>B1398</f>
        <v>SPS1</v>
      </c>
      <c r="C1399" s="9" t="str">
        <f>C1398</f>
        <v>CH</v>
      </c>
      <c r="D1399" s="2" t="s">
        <v>115</v>
      </c>
      <c r="E1399" s="2" t="s">
        <v>6</v>
      </c>
      <c r="F1399" s="3">
        <f>F1400+F1406+F1411+F1425</f>
        <v>0.81329127100010701</v>
      </c>
      <c r="G1399" s="3">
        <f t="shared" ref="G1399" si="1559">G1400+G1406+G1411+G1425</f>
        <v>0.8468087445447936</v>
      </c>
      <c r="H1399" s="3">
        <f t="shared" ref="H1399" si="1560">H1400+H1406+H1411+H1425</f>
        <v>1.040891414346532</v>
      </c>
      <c r="I1399" s="3">
        <f t="shared" ref="I1399" si="1561">I1400+I1406+I1411+I1425</f>
        <v>0.38737444385107139</v>
      </c>
      <c r="J1399" s="3">
        <f t="shared" ref="J1399" si="1562">J1400+J1406+J1411+J1425</f>
        <v>0.37053919881501463</v>
      </c>
      <c r="K1399" s="3">
        <f t="shared" ref="K1399" si="1563">K1400+K1406+K1411+K1425</f>
        <v>0.35421126289598737</v>
      </c>
      <c r="L1399" s="3">
        <f t="shared" ref="L1399:O1399" si="1564">L1400+L1406+L1411+L1425</f>
        <v>0.34354811799515184</v>
      </c>
      <c r="M1399" s="3">
        <f t="shared" si="1564"/>
        <v>0.32413647476445479</v>
      </c>
      <c r="N1399" s="3">
        <f t="shared" si="1564"/>
        <v>0.32675835147530025</v>
      </c>
      <c r="O1399" s="3">
        <f t="shared" si="1564"/>
        <v>0.33439824967480553</v>
      </c>
      <c r="P1399" s="3">
        <f>P1400+P1406+P1411+P1425</f>
        <v>0.34367288049032835</v>
      </c>
      <c r="Q1399" s="3">
        <f>Q1400+Q1406+Q1411+Q1425</f>
        <v>0.35260077097566361</v>
      </c>
      <c r="S1399" s="3"/>
    </row>
    <row r="1400" spans="2:19">
      <c r="B1400" s="5" t="str">
        <f>B1399</f>
        <v>SPS1</v>
      </c>
      <c r="C1400" s="5" t="str">
        <f>C1399</f>
        <v>CH</v>
      </c>
      <c r="D1400" t="s">
        <v>1563</v>
      </c>
      <c r="E1400" t="s">
        <v>6</v>
      </c>
      <c r="F1400" s="1">
        <f>SUM(F1401:F1405)</f>
        <v>1.0436136913874983E-3</v>
      </c>
      <c r="G1400" s="1">
        <f t="shared" ref="G1400" si="1565">SUM(G1401:G1405)</f>
        <v>1.9362962883803961E-3</v>
      </c>
      <c r="H1400" s="1">
        <f t="shared" ref="H1400" si="1566">SUM(H1401:H1405)</f>
        <v>2.4261260996453547E-3</v>
      </c>
      <c r="I1400" s="1">
        <f t="shared" ref="I1400" si="1567">SUM(I1401:I1405)</f>
        <v>0.37495728650553306</v>
      </c>
      <c r="J1400" s="1">
        <f t="shared" ref="J1400" si="1568">SUM(J1401:J1405)</f>
        <v>0.37053919881501463</v>
      </c>
      <c r="K1400" s="1">
        <f t="shared" ref="K1400" si="1569">SUM(K1401:K1405)</f>
        <v>0.35421126289598737</v>
      </c>
      <c r="L1400" s="1">
        <f t="shared" ref="L1400:O1400" si="1570">SUM(L1401:L1405)</f>
        <v>0.3419324088688695</v>
      </c>
      <c r="M1400" s="1">
        <f t="shared" si="1570"/>
        <v>0.32251516966016475</v>
      </c>
      <c r="N1400" s="1">
        <f t="shared" si="1570"/>
        <v>0.32675835147530025</v>
      </c>
      <c r="O1400" s="1">
        <f t="shared" si="1570"/>
        <v>0.33439824967480553</v>
      </c>
      <c r="P1400" s="1">
        <f>SUM(P1401:P1405)</f>
        <v>0.34367288049032835</v>
      </c>
      <c r="Q1400" s="1">
        <f>SUM(Q1401:Q1405)</f>
        <v>0.35260077097566361</v>
      </c>
      <c r="S1400" s="3"/>
    </row>
    <row r="1401" spans="2:19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1564</v>
      </c>
      <c r="E1401" t="s">
        <v>6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>
      <c r="B1402" s="5" t="str">
        <f t="shared" si="1571"/>
        <v>SPS1</v>
      </c>
      <c r="C1402" s="5" t="str">
        <f t="shared" si="1572"/>
        <v>CH</v>
      </c>
      <c r="D1402" t="s">
        <v>1565</v>
      </c>
      <c r="E1402" t="s">
        <v>6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3.5550966943611434E-4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1.1553229130852345E-3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1.5019727093782095E-3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0.14112982681539446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0.13768442726211916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0.13765386686343717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0.13132233658115544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0.1222471667019238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0.12518053767887163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0.12767977948977996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0.13120407862631023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0.13459043897703363</v>
      </c>
      <c r="S1402" s="3"/>
    </row>
    <row r="1403" spans="2:19">
      <c r="B1403" s="5" t="str">
        <f t="shared" si="1571"/>
        <v>SPS1</v>
      </c>
      <c r="C1403" s="5" t="str">
        <f t="shared" si="1572"/>
        <v>CH</v>
      </c>
      <c r="D1403" t="s">
        <v>1566</v>
      </c>
      <c r="E1403" t="s">
        <v>6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5.1467620267392977E-4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5.6737318634278498E-4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6.6429618301974615E-4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0.17698149006046865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0.17654882417674647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0.16446353177495365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0.15958432877445858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0.15235750092099343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0.15273190115690763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0.15653050485968095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0.16086217620285928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0.1650288530756901</v>
      </c>
      <c r="S1403" s="3"/>
    </row>
    <row r="1404" spans="2:19">
      <c r="B1404" s="5" t="str">
        <f t="shared" si="1571"/>
        <v>SPS1</v>
      </c>
      <c r="C1404" s="5" t="str">
        <f t="shared" si="1572"/>
        <v>CH</v>
      </c>
      <c r="D1404" t="s">
        <v>1567</v>
      </c>
      <c r="E1404" t="s">
        <v>6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1.7342781927745429E-4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2.0272707589034098E-4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2.4191490371397383E-4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5.6842790353430601E-2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5.6296520061249654E-2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5.2052032086576265E-2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5.0979464353833173E-2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4.7840595681744098E-2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4.8777160571891236E-2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5.0116757235084054E-2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5.1503557491094303E-2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5.283762253760179E-2</v>
      </c>
      <c r="S1404" s="3"/>
    </row>
    <row r="1405" spans="2:19">
      <c r="B1405" s="5" t="str">
        <f t="shared" si="1571"/>
        <v>SPS1</v>
      </c>
      <c r="C1405" s="5" t="str">
        <f t="shared" si="1572"/>
        <v>CH</v>
      </c>
      <c r="D1405" t="s">
        <v>1568</v>
      </c>
      <c r="E1405" t="s">
        <v>6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1.0873113062035541E-5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1.7942303533425538E-5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3.1792762393494499E-6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9.4273148993659634E-6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4.1832171020296525E-5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4.627915942231281E-5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6.9906355503410108E-5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6.8752067629717956E-5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7.1208090260513039E-5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1.0306817006456598E-4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1.4385638533810925E-4</v>
      </c>
      <c r="S1405" s="3"/>
    </row>
    <row r="1406" spans="2:19">
      <c r="B1406" s="5" t="str">
        <f t="shared" si="1571"/>
        <v>SPS1</v>
      </c>
      <c r="C1406" s="5" t="str">
        <f t="shared" si="1572"/>
        <v>CH</v>
      </c>
      <c r="D1406" t="s">
        <v>1569</v>
      </c>
      <c r="E1406" t="s">
        <v>6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0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>
      <c r="B1407" s="5" t="str">
        <f t="shared" si="1571"/>
        <v>SPS1</v>
      </c>
      <c r="C1407" s="5" t="str">
        <f t="shared" si="1572"/>
        <v>CH</v>
      </c>
      <c r="D1407" t="s">
        <v>1570</v>
      </c>
      <c r="E1407" t="s">
        <v>6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>
      <c r="B1408" s="5" t="str">
        <f t="shared" si="1571"/>
        <v>SPS1</v>
      </c>
      <c r="C1408" s="5" t="str">
        <f t="shared" si="1572"/>
        <v>CH</v>
      </c>
      <c r="D1408" t="s">
        <v>1571</v>
      </c>
      <c r="E1408" t="s">
        <v>6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>
      <c r="B1409" s="5" t="str">
        <f t="shared" si="1571"/>
        <v>SPS1</v>
      </c>
      <c r="C1409" s="5" t="str">
        <f t="shared" si="1572"/>
        <v>CH</v>
      </c>
      <c r="D1409" t="s">
        <v>1572</v>
      </c>
      <c r="E1409" t="s">
        <v>6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>
      <c r="B1410" s="5" t="str">
        <f t="shared" si="1571"/>
        <v>SPS1</v>
      </c>
      <c r="C1410" s="5" t="str">
        <f t="shared" si="1572"/>
        <v>CH</v>
      </c>
      <c r="D1410" t="s">
        <v>1573</v>
      </c>
      <c r="E1410" t="s">
        <v>6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>
      <c r="B1411" s="5" t="str">
        <f t="shared" si="1571"/>
        <v>SPS1</v>
      </c>
      <c r="C1411" s="5" t="str">
        <f t="shared" si="1572"/>
        <v>CH</v>
      </c>
      <c r="D1411" t="s">
        <v>1574</v>
      </c>
      <c r="E1411" t="s">
        <v>6</v>
      </c>
      <c r="F1411" s="1">
        <f>SUM(F1416:F1424)</f>
        <v>0.81211017524124474</v>
      </c>
      <c r="G1411" s="1">
        <f t="shared" ref="G1411:K1411" si="1579">SUM(G1416:G1424)</f>
        <v>0.84456948828906275</v>
      </c>
      <c r="H1411" s="1">
        <f t="shared" si="1579"/>
        <v>1.0294809763746504</v>
      </c>
      <c r="I1411" s="1">
        <f t="shared" si="1579"/>
        <v>5.4793704336451553E-3</v>
      </c>
      <c r="J1411" s="1">
        <f t="shared" si="1579"/>
        <v>0</v>
      </c>
      <c r="K1411" s="1">
        <f t="shared" si="1579"/>
        <v>0</v>
      </c>
      <c r="L1411" s="1">
        <f t="shared" ref="L1411:O1411" si="1580">SUM(L1416:L1424)</f>
        <v>1.0334981192320612E-3</v>
      </c>
      <c r="M1411" s="1">
        <f t="shared" si="1580"/>
        <v>1.0350874623517286E-3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>
      <c r="B1412" s="5" t="str">
        <f t="shared" si="1571"/>
        <v>SPS1</v>
      </c>
      <c r="C1412" s="5" t="str">
        <f t="shared" si="1572"/>
        <v>CH</v>
      </c>
      <c r="D1412" t="s">
        <v>1575</v>
      </c>
      <c r="E1412" t="s">
        <v>6</v>
      </c>
      <c r="F1412" s="1">
        <f>IF(F1411-F1413&lt;0,0,F1411-F1413)</f>
        <v>0.79196501542304676</v>
      </c>
      <c r="G1412" s="1">
        <f t="shared" ref="G1412:K1412" si="1581">IF(G1411-G1413&lt;0,0,G1411-G1413)</f>
        <v>0.82238249727366297</v>
      </c>
      <c r="H1412" s="1">
        <f t="shared" si="1581"/>
        <v>0.98327945078418444</v>
      </c>
      <c r="I1412" s="1">
        <f t="shared" si="1581"/>
        <v>5.2240931718340279E-3</v>
      </c>
      <c r="J1412" s="1">
        <f t="shared" si="1581"/>
        <v>0</v>
      </c>
      <c r="K1412" s="1">
        <f t="shared" si="1581"/>
        <v>0</v>
      </c>
      <c r="L1412" s="1">
        <f t="shared" ref="L1412:O1412" si="1582">IF(L1411-L1413&lt;0,0,L1411-L1413)</f>
        <v>7.372357139975149E-4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>
      <c r="B1413" s="5" t="str">
        <f t="shared" si="1571"/>
        <v>SPS1</v>
      </c>
      <c r="C1413" s="5" t="str">
        <f t="shared" si="1572"/>
        <v>CH</v>
      </c>
      <c r="D1413" t="s">
        <v>1576</v>
      </c>
      <c r="E1413" t="s">
        <v>6</v>
      </c>
      <c r="F1413" s="1">
        <f>SUM(F1414:F1415)</f>
        <v>2.0145159818197977E-2</v>
      </c>
      <c r="G1413" s="1">
        <f t="shared" ref="G1413" si="1583">SUM(G1414:G1415)</f>
        <v>2.2186991015399761E-2</v>
      </c>
      <c r="H1413" s="1">
        <f t="shared" ref="H1413" si="1584">SUM(H1414:H1415)</f>
        <v>4.620152559046601E-2</v>
      </c>
      <c r="I1413" s="1">
        <f t="shared" ref="I1413" si="1585">SUM(I1414:I1415)</f>
        <v>2.5527726181112778E-4</v>
      </c>
      <c r="J1413" s="1">
        <f t="shared" ref="J1413" si="1586">SUM(J1414:J1415)</f>
        <v>0</v>
      </c>
      <c r="K1413" s="1">
        <f t="shared" ref="K1413" si="1587">SUM(K1414:K1415)</f>
        <v>0</v>
      </c>
      <c r="L1413" s="1">
        <f t="shared" ref="L1413:O1413" si="1588">SUM(L1414:L1415)</f>
        <v>2.9626240523454627E-4</v>
      </c>
      <c r="M1413" s="1">
        <f t="shared" si="1588"/>
        <v>2.1620606242351344E-3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>
      <c r="B1414" s="5" t="str">
        <f t="shared" si="1571"/>
        <v>SPS1</v>
      </c>
      <c r="C1414" s="5" t="str">
        <f t="shared" si="1572"/>
        <v>CH</v>
      </c>
      <c r="D1414" t="s">
        <v>1577</v>
      </c>
      <c r="E1414" t="s">
        <v>6</v>
      </c>
      <c r="F1414" s="1">
        <f>[1]Transport!B$26/SUM([1]Transport!B$22,[1]Transport!B$26)*F1411*(F$34+F$582)/(F$34+F$582+F$38)</f>
        <v>2.0145159818197977E-2</v>
      </c>
      <c r="G1414" s="1">
        <f>[1]Transport!C$26/SUM([1]Transport!C$22,[1]Transport!C$26)*G1411*(G$34+G$582)/(G$34+G$582+G$38)</f>
        <v>2.2186991015399761E-2</v>
      </c>
      <c r="H1414" s="1">
        <f>[1]Transport!D$26/SUM([1]Transport!D$22,[1]Transport!D$26)*H1411*(H$34+H$582)/(H$34+H$582+H$38)</f>
        <v>4.620152559046601E-2</v>
      </c>
      <c r="I1414" s="1">
        <f>[1]Transport!E$26/SUM([1]Transport!E$22,[1]Transport!E$26)*I1411*(I$34+I$582)/(I$34+I$582+I$38)</f>
        <v>2.5527726181112778E-4</v>
      </c>
      <c r="J1414" s="1">
        <f>[1]Transport!F$26/SUM([1]Transport!F$22,[1]Transport!F$26)*J1411*(J$34+J$582)/(J$34+J$582+J$38)</f>
        <v>0</v>
      </c>
      <c r="K1414" s="1">
        <f>[1]Transport!G$26/SUM([1]Transport!G$22,[1]Transport!G$26)*K1411*(K$34+K$582)/(K$34+K$582+K$38)</f>
        <v>0</v>
      </c>
      <c r="L1414" s="1">
        <f>[1]Transport!H$26/SUM([1]Transport!H$22,[1]Transport!H$26)*L1411*(L$34+L$582)/(L$34+L$582+L$38)</f>
        <v>2.3546345424932413E-4</v>
      </c>
      <c r="M1414" s="1">
        <f>[1]Transport!I$26/SUM([1]Transport!I$22,[1]Transport!I$26)*M1411*(M$34+M$582)/(M$34+M$582+M$38)</f>
        <v>5.2497046610729603E-4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>
      <c r="B1415" s="5" t="str">
        <f t="shared" si="1571"/>
        <v>SPS1</v>
      </c>
      <c r="C1415" s="5" t="str">
        <f t="shared" si="1572"/>
        <v>CH</v>
      </c>
      <c r="D1415" t="s">
        <v>1578</v>
      </c>
      <c r="E1415" t="s">
        <v>6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6.0798950985222132E-5</v>
      </c>
      <c r="M1415" s="1">
        <f>(M$38+M$718)/([1]Transport!I$22+[1]Transport!I$26)*M1411</f>
        <v>1.6370901581278384E-3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>
      <c r="B1416" s="5" t="str">
        <f t="shared" si="1571"/>
        <v>SPS1</v>
      </c>
      <c r="C1416" s="5" t="str">
        <f t="shared" si="1572"/>
        <v>CH</v>
      </c>
      <c r="D1416" t="s">
        <v>1579</v>
      </c>
      <c r="E1416" t="s">
        <v>6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8.1044990255321834E-4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9.2560393580036135E-4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0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0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1.0322890300842004E-3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1.0338383823820889E-3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>
      <c r="B1417" s="5" t="str">
        <f t="shared" si="1571"/>
        <v>SPS1</v>
      </c>
      <c r="C1417" s="5" t="str">
        <f t="shared" si="1572"/>
        <v>CH</v>
      </c>
      <c r="D1417" t="s">
        <v>1580</v>
      </c>
      <c r="E1417" t="s">
        <v>6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6.6495498237956866E-5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1.3078948125563411E-4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>
      <c r="B1418" s="5" t="str">
        <f t="shared" si="1571"/>
        <v>SPS1</v>
      </c>
      <c r="C1418" s="5" t="str">
        <f t="shared" si="1572"/>
        <v>CH</v>
      </c>
      <c r="D1418" t="s">
        <v>1581</v>
      </c>
      <c r="E1418" t="s">
        <v>6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3.9367298194532385E-5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7.1453678618050421E-5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>
      <c r="B1419" s="5" t="str">
        <f t="shared" si="1571"/>
        <v>SPS1</v>
      </c>
      <c r="C1419" s="5" t="str">
        <f t="shared" si="1572"/>
        <v>CH</v>
      </c>
      <c r="D1419" t="s">
        <v>1582</v>
      </c>
      <c r="E1419" t="s">
        <v>6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4.0331523604743619E-6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6.8633151436659936E-6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0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>
      <c r="B1420" s="5" t="str">
        <f t="shared" si="1571"/>
        <v>SPS1</v>
      </c>
      <c r="C1420" s="5" t="str">
        <f t="shared" si="1572"/>
        <v>CH</v>
      </c>
      <c r="D1420" t="s">
        <v>1583</v>
      </c>
      <c r="E1420" t="s">
        <v>6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6.0278359516517275E-3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6.0131900034023928E-3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5.9694163644347141E-3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>
      <c r="B1421" s="5" t="str">
        <f t="shared" si="1571"/>
        <v>SPS1</v>
      </c>
      <c r="C1421" s="5" t="str">
        <f t="shared" si="1572"/>
        <v>CH</v>
      </c>
      <c r="D1421" t="s">
        <v>1584</v>
      </c>
      <c r="E1421" t="s">
        <v>6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0.11346252040669769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0.30909974218058528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0.36911620368885573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5.4793704336451553E-3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1.2090891478608458E-6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1.2490799696397671E-6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>
      <c r="B1422" s="5" t="str">
        <f t="shared" si="1571"/>
        <v>SPS1</v>
      </c>
      <c r="C1422" s="5" t="str">
        <f t="shared" si="1572"/>
        <v>CH</v>
      </c>
      <c r="D1422" t="s">
        <v>1585</v>
      </c>
      <c r="E1422" t="s">
        <v>6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0.51956165314336133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0.39960364039347213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0.49397070690050104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>
      <c r="B1423" s="5" t="str">
        <f t="shared" si="1571"/>
        <v>SPS1</v>
      </c>
      <c r="C1423" s="5" t="str">
        <f t="shared" si="1572"/>
        <v>CH</v>
      </c>
      <c r="D1423" t="s">
        <v>1586</v>
      </c>
      <c r="E1423" t="s">
        <v>6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0.16065523759022052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0.12884489153130985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0.15919029789927719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>
      <c r="B1424" s="5" t="str">
        <f t="shared" si="1571"/>
        <v>SPS1</v>
      </c>
      <c r="C1424" s="5" t="str">
        <f t="shared" si="1572"/>
        <v>CH</v>
      </c>
      <c r="D1424" t="s">
        <v>1587</v>
      </c>
      <c r="E1424" t="s">
        <v>6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1.2402928149313486E-2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8.7678328946830884E-5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9.9641110764142423E-5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>
      <c r="B1425" s="5" t="str">
        <f t="shared" si="1571"/>
        <v>SPS1</v>
      </c>
      <c r="C1425" s="5" t="str">
        <f t="shared" si="1572"/>
        <v>CH</v>
      </c>
      <c r="D1425" t="s">
        <v>1588</v>
      </c>
      <c r="E1425" t="s">
        <v>6</v>
      </c>
      <c r="F1425" s="1">
        <f>SUM(F1430:F1434)</f>
        <v>1.3748206747473969E-4</v>
      </c>
      <c r="G1425" s="1">
        <f t="shared" ref="G1425" si="1589">SUM(G1430:G1434)</f>
        <v>3.0295996735037114E-4</v>
      </c>
      <c r="H1425" s="1">
        <f t="shared" ref="H1425" si="1590">SUM(H1430:H1434)</f>
        <v>8.9843118722361514E-3</v>
      </c>
      <c r="I1425" s="1">
        <f t="shared" ref="I1425" si="1591">SUM(I1430:I1434)</f>
        <v>6.9377869118931847E-3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5.822110070503241E-4</v>
      </c>
      <c r="M1425" s="1">
        <f t="shared" si="1594"/>
        <v>5.8621764193834177E-4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>
      <c r="B1426" s="5" t="str">
        <f t="shared" si="1571"/>
        <v>SPS1</v>
      </c>
      <c r="C1426" s="5" t="str">
        <f t="shared" si="1572"/>
        <v>CH</v>
      </c>
      <c r="D1426" t="s">
        <v>1589</v>
      </c>
      <c r="E1426" t="s">
        <v>6</v>
      </c>
      <c r="F1426" s="1">
        <f>IF(F1425-F1427&lt;0,0,F1425-F1427)</f>
        <v>1.2702648750817023E-4</v>
      </c>
      <c r="G1426" s="1">
        <f t="shared" ref="G1426:K1426" si="1595">IF(G1425-G1427&lt;0,0,G1425-G1427)</f>
        <v>2.6513144608972055E-4</v>
      </c>
      <c r="H1426" s="1">
        <f t="shared" si="1595"/>
        <v>8.9115653729065162E-3</v>
      </c>
      <c r="I1426" s="1">
        <f t="shared" si="1595"/>
        <v>6.9022195459517459E-3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>
      <c r="B1427" s="5" t="str">
        <f t="shared" si="1571"/>
        <v>SPS1</v>
      </c>
      <c r="C1427" s="5" t="str">
        <f t="shared" si="1572"/>
        <v>CH</v>
      </c>
      <c r="D1427" t="s">
        <v>1590</v>
      </c>
      <c r="E1427" t="s">
        <v>6</v>
      </c>
      <c r="F1427" s="1">
        <f>SUM(F1428:F1429)</f>
        <v>1.045557996656947E-5</v>
      </c>
      <c r="G1427" s="1">
        <f t="shared" ref="G1427" si="1597">SUM(G1428:G1429)</f>
        <v>3.7828521260650594E-5</v>
      </c>
      <c r="H1427" s="1">
        <f t="shared" ref="H1427" si="1598">SUM(H1428:H1429)</f>
        <v>7.2746499329634482E-5</v>
      </c>
      <c r="I1427" s="1">
        <f t="shared" ref="I1427" si="1599">SUM(I1428:I1429)</f>
        <v>3.5567365941438779E-5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1.1013968934073621</v>
      </c>
      <c r="M1427" s="1">
        <f t="shared" si="1602"/>
        <v>2.5447072364267704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>
      <c r="B1428" s="5" t="str">
        <f t="shared" si="1571"/>
        <v>SPS1</v>
      </c>
      <c r="C1428" s="5" t="str">
        <f t="shared" si="1572"/>
        <v>CH</v>
      </c>
      <c r="D1428" t="s">
        <v>1591</v>
      </c>
      <c r="E1428" t="s">
        <v>6</v>
      </c>
      <c r="F1428" s="1">
        <f>IF(SUM([1]Transport!B$24,[1]Transport!B$27)=0,0,[1]Transport!B$27/SUM([1]Transport!B$24,[1]Transport!B$27)*F1425*(F$47+F$614)/(F$47+F$614+F$49))</f>
        <v>1.045557996656947E-5</v>
      </c>
      <c r="G1428" s="1">
        <f>IF(SUM([1]Transport!C$24,[1]Transport!C$27)=0,0,[1]Transport!C$27/SUM([1]Transport!C$24,[1]Transport!C$27)*G1425*(G$47+G$614)/(G$47+G$614+G$49))</f>
        <v>3.7828521260650594E-5</v>
      </c>
      <c r="H1428" s="1">
        <f>IF(SUM([1]Transport!D$24,[1]Transport!D$27)=0,0,[1]Transport!D$27/SUM([1]Transport!D$24,[1]Transport!D$27)*H1425*(H$47+H$614)/(H$47+H$614+H$49))</f>
        <v>7.2746499329634482E-5</v>
      </c>
      <c r="I1428" s="1">
        <f>IF(SUM([1]Transport!E$24,[1]Transport!E$27)=0,0,[1]Transport!E$27/SUM([1]Transport!E$24,[1]Transport!E$27)*I1425*(I$47+I$614)/(I$47+I$614+I$49))</f>
        <v>3.5567365941438779E-5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1.4089214411421255E-5</v>
      </c>
      <c r="M1428" s="1">
        <f>IF(SUM([1]Transport!I$24,[1]Transport!I$27)=0,0,[1]Transport!I$27/SUM([1]Transport!I$24,[1]Transport!I$27)*M1425*(M$47+M$614)/(M$47+M$614+M$49))</f>
        <v>2.4644838830255945E-4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>
      <c r="B1429" s="5" t="str">
        <f t="shared" si="1571"/>
        <v>SPS1</v>
      </c>
      <c r="C1429" s="5" t="str">
        <f t="shared" si="1572"/>
        <v>CH</v>
      </c>
      <c r="D1429" t="s">
        <v>1592</v>
      </c>
      <c r="E1429" t="s">
        <v>6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1.1013828041929508</v>
      </c>
      <c r="M1429" s="1">
        <f>IF(([1]Transport!I$24+[1]Transport!I$27)=0,0,(M$49+M$716)/([1]Transport!I$24+[1]Transport!I$27)*M1425)</f>
        <v>2.5444607880384678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>
      <c r="B1430" s="5" t="str">
        <f t="shared" si="1571"/>
        <v>SPS1</v>
      </c>
      <c r="C1430" s="5" t="str">
        <f t="shared" si="1572"/>
        <v>CH</v>
      </c>
      <c r="D1430" t="s">
        <v>1593</v>
      </c>
      <c r="E1430" t="s">
        <v>6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1.3748206747473969E-4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1.372921371579259E-4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1.364836396431296E-4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>
      <c r="B1431" s="5" t="str">
        <f t="shared" si="1571"/>
        <v>SPS1</v>
      </c>
      <c r="C1431" s="5" t="str">
        <f t="shared" si="1572"/>
        <v>CH</v>
      </c>
      <c r="D1431" t="s">
        <v>1594</v>
      </c>
      <c r="E1431" t="s">
        <v>6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1.0934425279127193E-4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8.5542819961722666E-3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6.9377869118931847E-3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5.7923074730637642E-4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5.8155170622378348E-4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>
      <c r="B1432" s="5" t="str">
        <f t="shared" si="1571"/>
        <v>SPS1</v>
      </c>
      <c r="C1432" s="5" t="str">
        <f t="shared" si="1572"/>
        <v>CH</v>
      </c>
      <c r="D1432" t="s">
        <v>1595</v>
      </c>
      <c r="E1432" t="s">
        <v>6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3.4609201396040659E-5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1.7791685172233838E-4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2.9802597439476429E-6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4.6659357145583407E-6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>
      <c r="B1433" s="5" t="str">
        <f t="shared" si="1571"/>
        <v>SPS1</v>
      </c>
      <c r="C1433" s="5" t="str">
        <f t="shared" si="1572"/>
        <v>CH</v>
      </c>
      <c r="D1433" t="s">
        <v>1596</v>
      </c>
      <c r="E1433" t="s">
        <v>6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2.1714376005132665E-5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1.0797233458551385E-4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>
      <c r="B1434" s="5" t="str">
        <f t="shared" si="1571"/>
        <v>SPS1</v>
      </c>
      <c r="C1434" s="5" t="str">
        <f t="shared" si="1572"/>
        <v>CH</v>
      </c>
      <c r="D1434" t="s">
        <v>1597</v>
      </c>
      <c r="E1434" t="s">
        <v>6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7.6570501129034218E-6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>
      <c r="B1435" s="5" t="str">
        <f>B1434</f>
        <v>SPS1</v>
      </c>
      <c r="C1435" s="5" t="str">
        <f>C1434</f>
        <v>CH</v>
      </c>
      <c r="D1435" s="2" t="s">
        <v>116</v>
      </c>
      <c r="E1435" s="2" t="s">
        <v>104</v>
      </c>
      <c r="F1435" s="3">
        <f>SUM(F1436:F1458)</f>
        <v>0.13094774949090773</v>
      </c>
      <c r="G1435" s="3">
        <f t="shared" ref="G1435" si="1603">SUM(G1436:G1458)</f>
        <v>0.13162740912848339</v>
      </c>
      <c r="H1435" s="3">
        <f t="shared" ref="H1435" si="1604">SUM(H1436:H1458)</f>
        <v>0.1326671037742394</v>
      </c>
      <c r="I1435" s="3">
        <f t="shared" ref="I1435" si="1605">SUM(I1436:I1458)</f>
        <v>0.13440306387900458</v>
      </c>
      <c r="J1435" s="3">
        <f t="shared" ref="J1435" si="1606">SUM(J1436:J1458)</f>
        <v>0.13463688676093682</v>
      </c>
      <c r="K1435" s="3">
        <f t="shared" ref="K1435" si="1607">SUM(K1436:K1458)</f>
        <v>0.13472688473267383</v>
      </c>
      <c r="L1435" s="3">
        <f t="shared" ref="L1435:O1435" si="1608">SUM(L1436:L1458)</f>
        <v>0.13505726352753397</v>
      </c>
      <c r="M1435" s="3">
        <f t="shared" si="1608"/>
        <v>0.13539094499022311</v>
      </c>
      <c r="N1435" s="3">
        <f t="shared" si="1608"/>
        <v>0.13968802236006414</v>
      </c>
      <c r="O1435" s="3">
        <f t="shared" si="1608"/>
        <v>0.14382337105385826</v>
      </c>
      <c r="P1435" s="3">
        <f>SUM(P1436:P1458)</f>
        <v>0.14780374777004143</v>
      </c>
      <c r="Q1435" s="3">
        <f>SUM(Q1436:Q1458)</f>
        <v>0.15163230843524494</v>
      </c>
      <c r="S1435" s="3"/>
    </row>
    <row r="1436" spans="2:19">
      <c r="B1436" s="5" t="str">
        <f>B1435</f>
        <v>SPS1</v>
      </c>
      <c r="C1436" s="5" t="str">
        <f>C1435</f>
        <v>CH</v>
      </c>
      <c r="D1436" t="s">
        <v>1598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1599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1.3462910040002311E-4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4.4506258432383148E-4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5.8832450572528976E-4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6.3133028807033156E-2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6.4834399694685782E-2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6.4872483713597204E-2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6.4715977894099011E-2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6.4872178803027786E-2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6.7257154174357001E-2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6.924804295573532E-2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7.1159471836412885E-2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7.2996088628574887E-2</v>
      </c>
      <c r="S1437" s="3"/>
    </row>
    <row r="1438" spans="2:19">
      <c r="B1438" s="5" t="str">
        <f t="shared" si="1609"/>
        <v>SPS1</v>
      </c>
      <c r="C1438" s="5" t="str">
        <f t="shared" si="1610"/>
        <v>CH</v>
      </c>
      <c r="D1438" t="s">
        <v>1600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1.4162896028047347E-4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1.5843869885272889E-4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1.8677185628931706E-4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5.7401786278785609E-2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5.75024738629209E-2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5.7541010513480782E-2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5.7681262293470578E-2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5.7822900692759922E-2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5.9658865776332629E-2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6.1425084787862065E-2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6.3124902211733447E-2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6.4759973154784947E-2</v>
      </c>
      <c r="S1438" s="3"/>
    </row>
    <row r="1439" spans="2:19">
      <c r="B1439" s="5" t="str">
        <f t="shared" si="1609"/>
        <v>SPS1</v>
      </c>
      <c r="C1439" s="5" t="str">
        <f t="shared" si="1610"/>
        <v>CH</v>
      </c>
      <c r="D1439" t="s">
        <v>1601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3.1732158701626778E-5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3.7248255263019902E-5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4.4892996067697537E-5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1.2275347770391605E-2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1.2298579909175201E-2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1.2306778837470009E-2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1.2337123771674117E-2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1.2367646166901294E-2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1.2759938061525672E-2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1.3137747989026581E-2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1.3501287716649397E-2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1.3851003287825951E-2</v>
      </c>
      <c r="S1439" s="3"/>
    </row>
    <row r="1440" spans="2:19">
      <c r="B1440" s="5" t="str">
        <f t="shared" si="1609"/>
        <v>SPS1</v>
      </c>
      <c r="C1440" s="5" t="str">
        <f t="shared" si="1610"/>
        <v>CH</v>
      </c>
      <c r="D1440" t="s">
        <v>1602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1.3747343409765705E-6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2.3234032713457908E-6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4.5852484982224359E-7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1.4332941549589487E-6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6.6116681258500561E-6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7.6696832485032246E-6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1.2088599252358615E-5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1.2064347848841101E-5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1.2495321234283385E-5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1.8086005245680137E-5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2.5243364059144209E-5</v>
      </c>
      <c r="S1440" s="3"/>
    </row>
    <row r="1441" spans="2:19">
      <c r="B1441" s="5" t="str">
        <f t="shared" si="1609"/>
        <v>SPS1</v>
      </c>
      <c r="C1441" s="5" t="str">
        <f t="shared" si="1610"/>
        <v>CH</v>
      </c>
      <c r="D1441" t="s">
        <v>1603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>
      <c r="B1442" s="5" t="str">
        <f t="shared" si="1609"/>
        <v>SPS1</v>
      </c>
      <c r="C1442" s="5" t="str">
        <f t="shared" si="1610"/>
        <v>CH</v>
      </c>
      <c r="D1442" t="s">
        <v>1604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>
      <c r="B1443" s="5" t="str">
        <f t="shared" si="1609"/>
        <v>SPS1</v>
      </c>
      <c r="C1443" s="5" t="str">
        <f t="shared" si="1610"/>
        <v>CH</v>
      </c>
      <c r="D1443" t="s">
        <v>1605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>
      <c r="B1444" s="5" t="str">
        <f t="shared" si="1609"/>
        <v>SPS1</v>
      </c>
      <c r="C1444" s="5" t="str">
        <f t="shared" si="1610"/>
        <v>CH</v>
      </c>
      <c r="D1444" t="s">
        <v>1606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>
      <c r="B1445" s="5" t="str">
        <f t="shared" si="1609"/>
        <v>SPS1</v>
      </c>
      <c r="C1445" s="5" t="str">
        <f t="shared" si="1610"/>
        <v>CH</v>
      </c>
      <c r="D1445" t="s">
        <v>1607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1.3170921207638223E-4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1.5146279681293225E-4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0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0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2.2172602345610178E-4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2.2205880983078139E-4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>
      <c r="B1446" s="5" t="str">
        <f t="shared" si="1609"/>
        <v>SPS1</v>
      </c>
      <c r="C1446" s="5" t="str">
        <f t="shared" si="1610"/>
        <v>CH</v>
      </c>
      <c r="D1446" t="s">
        <v>1608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7.7463222067979077E-6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1.5599732967697666E-5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0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0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0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>
      <c r="B1447" s="5" t="str">
        <f t="shared" si="1609"/>
        <v>SPS1</v>
      </c>
      <c r="C1447" s="5" t="str">
        <f t="shared" si="1610"/>
        <v>CH</v>
      </c>
      <c r="D1447" t="s">
        <v>1609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3.0799331768511741E-6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5.7086709644764579E-6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0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0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>
      <c r="B1448" s="5" t="str">
        <f t="shared" si="1609"/>
        <v>SPS1</v>
      </c>
      <c r="C1448" s="5" t="str">
        <f t="shared" si="1610"/>
        <v>CH</v>
      </c>
      <c r="D1448" t="s">
        <v>1610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2.1275459407079333E-7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3.6910740002178547E-7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0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>
      <c r="B1449" s="5" t="str">
        <f t="shared" si="1609"/>
        <v>SPS1</v>
      </c>
      <c r="C1449" s="5" t="str">
        <f t="shared" si="1610"/>
        <v>CH</v>
      </c>
      <c r="D1449" t="s">
        <v>1611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5.9978472231800625E-2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4.7983612528881371E-2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2.9990003001775248E-2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>
      <c r="B1450" s="5" t="str">
        <f t="shared" si="1609"/>
        <v>SPS1</v>
      </c>
      <c r="C1450" s="5" t="str">
        <f t="shared" si="1610"/>
        <v>CH</v>
      </c>
      <c r="D1450" t="s">
        <v>1612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1.4060181069658432E-2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3.9158037862656765E-2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4.7285729798260769E-2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7.0983698544141427E-4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2.0640544673795491E-7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2.1323234072612739E-7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>
      <c r="B1451" s="5" t="str">
        <f t="shared" si="1609"/>
        <v>SPS1</v>
      </c>
      <c r="C1451" s="5" t="str">
        <f t="shared" si="1610"/>
        <v>CH</v>
      </c>
      <c r="D1451" t="s">
        <v>1613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4.5443900365168259E-2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3.5089266018721137E-2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4.3346034784642905E-2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>
      <c r="B1452" s="5" t="str">
        <f t="shared" si="1609"/>
        <v>SPS1</v>
      </c>
      <c r="C1452" s="5" t="str">
        <f t="shared" si="1610"/>
        <v>CH</v>
      </c>
      <c r="D1452" t="s">
        <v>1614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9.3098951869200926E-3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7.4957423018123014E-3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9.2551380523992095E-3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>
      <c r="B1453" s="5" t="str">
        <f t="shared" si="1609"/>
        <v>SPS1</v>
      </c>
      <c r="C1453" s="5" t="str">
        <f t="shared" si="1610"/>
        <v>CH</v>
      </c>
      <c r="D1453" t="s">
        <v>1615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4.7932953187849407E-4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3.4121620207110126E-6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3.8969013299252115E-6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>
      <c r="B1454" s="5" t="str">
        <f t="shared" si="1609"/>
        <v>SPS1</v>
      </c>
      <c r="C1454" s="5" t="str">
        <f t="shared" si="1610"/>
        <v>CH</v>
      </c>
      <c r="D1454" t="s">
        <v>1616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1.3679808860997101E-3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1.0951515908424769E-3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6.846865045472628E-4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>
      <c r="B1455" s="5" t="str">
        <f t="shared" si="1609"/>
        <v>SPS1</v>
      </c>
      <c r="C1455" s="5" t="str">
        <f t="shared" si="1610"/>
        <v>CH</v>
      </c>
      <c r="D1455" t="s">
        <v>1617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1.3147281754372486E-5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1.0838092505144168E-3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8.8260551250298218E-4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9.2963788399626532E-5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9.3336291300561081E-5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>
      <c r="B1456" s="5" t="str">
        <f t="shared" si="1609"/>
        <v>SPS1</v>
      </c>
      <c r="C1456" s="5" t="str">
        <f t="shared" si="1610"/>
        <v>CH</v>
      </c>
      <c r="D1456" t="s">
        <v>1618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2.9417155386449838E-6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1.5721582671298774E-5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3.3366773931328916E-7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5.2239480965360099E-7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>
      <c r="B1457" s="5" t="str">
        <f t="shared" si="1609"/>
        <v>SPS1</v>
      </c>
      <c r="C1457" s="5" t="str">
        <f t="shared" si="1610"/>
        <v>CH</v>
      </c>
      <c r="D1457" t="s">
        <v>1619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1.225171420989081E-6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6.3316702409671061E-6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>
      <c r="B1458" s="5" t="str">
        <f t="shared" si="1609"/>
        <v>SPS1</v>
      </c>
      <c r="C1458" s="5" t="str">
        <f t="shared" si="1610"/>
        <v>CH</v>
      </c>
      <c r="D1458" t="s">
        <v>1620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2.9915835860848349E-7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>
      <c r="B1459" s="5" t="str">
        <f>B1458</f>
        <v>SPS1</v>
      </c>
      <c r="C1459" s="5" t="str">
        <f>C1458</f>
        <v>CH</v>
      </c>
      <c r="D1459" s="2" t="s">
        <v>118</v>
      </c>
      <c r="E1459" s="2" t="s">
        <v>107</v>
      </c>
      <c r="F1459" s="19" t="s">
        <v>725</v>
      </c>
      <c r="G1459" s="19" t="s">
        <v>725</v>
      </c>
      <c r="H1459" s="19" t="s">
        <v>725</v>
      </c>
      <c r="I1459" s="19" t="s">
        <v>725</v>
      </c>
      <c r="J1459" s="19" t="s">
        <v>725</v>
      </c>
      <c r="K1459" s="19" t="s">
        <v>725</v>
      </c>
      <c r="L1459" s="19" t="s">
        <v>725</v>
      </c>
      <c r="M1459" s="19" t="s">
        <v>725</v>
      </c>
      <c r="N1459" s="19" t="s">
        <v>725</v>
      </c>
      <c r="O1459" s="19" t="s">
        <v>725</v>
      </c>
      <c r="P1459" s="19" t="s">
        <v>725</v>
      </c>
      <c r="Q1459" s="19" t="s">
        <v>725</v>
      </c>
      <c r="S1459" s="3"/>
    </row>
    <row r="1460" spans="2:19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1621</v>
      </c>
      <c r="E1460" t="s">
        <v>107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>
      <c r="B1461" s="5" t="str">
        <f t="shared" si="1612"/>
        <v>SPS1</v>
      </c>
      <c r="C1461" s="5" t="str">
        <f t="shared" si="1613"/>
        <v>CH</v>
      </c>
      <c r="D1461" t="s">
        <v>1622</v>
      </c>
      <c r="E1461" t="s">
        <v>107</v>
      </c>
      <c r="F1461" s="1">
        <f t="shared" ref="F1461:K1461" si="1617">IFERROR(F1437/F1402,"-")</f>
        <v>0.37869321701871789</v>
      </c>
      <c r="G1461" s="1">
        <f t="shared" si="1617"/>
        <v>0.38522786944068582</v>
      </c>
      <c r="H1461" s="1">
        <f t="shared" si="1617"/>
        <v>0.39170119540244236</v>
      </c>
      <c r="I1461" s="1">
        <f t="shared" si="1617"/>
        <v>0.44734008559094041</v>
      </c>
      <c r="J1461" s="1">
        <f t="shared" si="1617"/>
        <v>0.47089130545792335</v>
      </c>
      <c r="K1461" s="1">
        <f t="shared" si="1617"/>
        <v>0.4712725126563681</v>
      </c>
      <c r="L1461" s="1">
        <f t="shared" ref="L1461:O1461" si="1618">IFERROR(L1437/L1402,"-")</f>
        <v>0.4928025161515871</v>
      </c>
      <c r="M1461" s="1">
        <f t="shared" si="1618"/>
        <v>0.53066406815960088</v>
      </c>
      <c r="N1461" s="1">
        <f t="shared" si="1618"/>
        <v>0.53728123733493816</v>
      </c>
      <c r="O1461" s="1">
        <f t="shared" si="1618"/>
        <v>0.54235716283703506</v>
      </c>
      <c r="P1461" s="1">
        <f t="shared" si="1616"/>
        <v>0.54235716283703506</v>
      </c>
      <c r="Q1461" s="1">
        <f t="shared" si="1616"/>
        <v>0.54235716283703383</v>
      </c>
      <c r="S1461" s="3"/>
    </row>
    <row r="1462" spans="2:19">
      <c r="B1462" s="5" t="str">
        <f t="shared" si="1612"/>
        <v>SPS1</v>
      </c>
      <c r="C1462" s="5" t="str">
        <f t="shared" si="1613"/>
        <v>CH</v>
      </c>
      <c r="D1462" t="s">
        <v>1623</v>
      </c>
      <c r="E1462" t="s">
        <v>107</v>
      </c>
      <c r="F1462" s="1">
        <f t="shared" ref="F1462:K1462" si="1619">IFERROR(F1438/F1403,"-")</f>
        <v>0.27518070496490726</v>
      </c>
      <c r="G1462" s="1">
        <f t="shared" si="1619"/>
        <v>0.27924953569625749</v>
      </c>
      <c r="H1462" s="1">
        <f t="shared" si="1619"/>
        <v>0.28115750332975387</v>
      </c>
      <c r="I1462" s="1">
        <f t="shared" si="1619"/>
        <v>0.32433779520769851</v>
      </c>
      <c r="J1462" s="1">
        <f t="shared" si="1619"/>
        <v>0.32570295571809671</v>
      </c>
      <c r="K1462" s="1">
        <f t="shared" si="1619"/>
        <v>0.34987094033842081</v>
      </c>
      <c r="L1462" s="1">
        <f t="shared" ref="L1462:O1462" si="1620">IFERROR(L1438/L1403,"-")</f>
        <v>0.36144690858080325</v>
      </c>
      <c r="M1462" s="1">
        <f t="shared" si="1620"/>
        <v>0.37952119418619629</v>
      </c>
      <c r="N1462" s="1">
        <f t="shared" si="1620"/>
        <v>0.39061168835345456</v>
      </c>
      <c r="O1462" s="1">
        <f t="shared" si="1620"/>
        <v>0.39241606511731059</v>
      </c>
      <c r="P1462" s="1">
        <f t="shared" si="1616"/>
        <v>0.39241606511731014</v>
      </c>
      <c r="Q1462" s="1">
        <f t="shared" si="1616"/>
        <v>0.39241606511730975</v>
      </c>
      <c r="S1462" s="3"/>
    </row>
    <row r="1463" spans="2:19">
      <c r="B1463" s="5" t="str">
        <f t="shared" si="1612"/>
        <v>SPS1</v>
      </c>
      <c r="C1463" s="5" t="str">
        <f t="shared" si="1613"/>
        <v>CH</v>
      </c>
      <c r="D1463" t="s">
        <v>1624</v>
      </c>
      <c r="E1463" t="s">
        <v>107</v>
      </c>
      <c r="F1463" s="1">
        <f t="shared" ref="F1463:K1463" si="1621">IFERROR(F1439/F1404,"-")</f>
        <v>0.18297040713439897</v>
      </c>
      <c r="G1463" s="1">
        <f t="shared" si="1621"/>
        <v>0.18373596669035078</v>
      </c>
      <c r="H1463" s="1">
        <f t="shared" si="1621"/>
        <v>0.18557350282468094</v>
      </c>
      <c r="I1463" s="1">
        <f t="shared" si="1621"/>
        <v>0.21595258948526896</v>
      </c>
      <c r="J1463" s="1">
        <f t="shared" si="1621"/>
        <v>0.21846074847600802</v>
      </c>
      <c r="K1463" s="1">
        <f t="shared" si="1621"/>
        <v>0.23643224566142948</v>
      </c>
      <c r="L1463" s="1">
        <f t="shared" ref="L1463:O1463" si="1622">IFERROR(L1439/L1404,"-")</f>
        <v>0.24200183207194648</v>
      </c>
      <c r="M1463" s="1">
        <f t="shared" si="1622"/>
        <v>0.25851781297156318</v>
      </c>
      <c r="N1463" s="1">
        <f t="shared" si="1622"/>
        <v>0.26159657331260949</v>
      </c>
      <c r="O1463" s="1">
        <f t="shared" si="1622"/>
        <v>0.26214281836713788</v>
      </c>
      <c r="P1463" s="1">
        <f t="shared" si="1616"/>
        <v>0.26214281836713826</v>
      </c>
      <c r="Q1463" s="1">
        <f t="shared" si="1616"/>
        <v>0.26214281836713815</v>
      </c>
      <c r="S1463" s="3"/>
    </row>
    <row r="1464" spans="2:19">
      <c r="B1464" s="5" t="str">
        <f t="shared" si="1612"/>
        <v>SPS1</v>
      </c>
      <c r="C1464" s="5" t="str">
        <f t="shared" si="1613"/>
        <v>CH</v>
      </c>
      <c r="D1464" t="s">
        <v>1625</v>
      </c>
      <c r="E1464" t="s">
        <v>107</v>
      </c>
      <c r="F1464" s="1" t="str">
        <f t="shared" ref="F1464:K1464" si="1623">IFERROR(F1440/F1405,"-")</f>
        <v>-</v>
      </c>
      <c r="G1464" s="1">
        <f t="shared" si="1623"/>
        <v>0.12643429100140419</v>
      </c>
      <c r="H1464" s="1">
        <f t="shared" si="1623"/>
        <v>0.12949303120513017</v>
      </c>
      <c r="I1464" s="1">
        <f t="shared" si="1623"/>
        <v>0.14422302917473692</v>
      </c>
      <c r="J1464" s="1">
        <f t="shared" si="1623"/>
        <v>0.15203630835067844</v>
      </c>
      <c r="K1464" s="1">
        <f t="shared" si="1623"/>
        <v>0.15805223502844604</v>
      </c>
      <c r="L1464" s="1">
        <f t="shared" ref="L1464:O1464" si="1624">IFERROR(L1440/L1405,"-")</f>
        <v>0.16572650290630389</v>
      </c>
      <c r="M1464" s="1">
        <f t="shared" si="1624"/>
        <v>0.17292561120238803</v>
      </c>
      <c r="N1464" s="1">
        <f t="shared" si="1624"/>
        <v>0.17547614587850313</v>
      </c>
      <c r="O1464" s="1">
        <f t="shared" si="1624"/>
        <v>0.17547614587850285</v>
      </c>
      <c r="P1464" s="1">
        <f t="shared" si="1616"/>
        <v>0.17547614587850302</v>
      </c>
      <c r="Q1464" s="1">
        <f t="shared" si="1616"/>
        <v>0.17547614587850308</v>
      </c>
      <c r="S1464" s="3"/>
    </row>
    <row r="1465" spans="2:19">
      <c r="B1465" s="5" t="str">
        <f t="shared" si="1612"/>
        <v>SPS1</v>
      </c>
      <c r="C1465" s="5" t="str">
        <f t="shared" si="1613"/>
        <v>CH</v>
      </c>
      <c r="D1465" t="s">
        <v>1626</v>
      </c>
      <c r="E1465" t="s">
        <v>107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>
      <c r="B1466" s="5" t="str">
        <f t="shared" si="1612"/>
        <v>SPS1</v>
      </c>
      <c r="C1466" s="5" t="str">
        <f t="shared" si="1613"/>
        <v>CH</v>
      </c>
      <c r="D1466" t="s">
        <v>1627</v>
      </c>
      <c r="E1466" t="s">
        <v>107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>
      <c r="B1467" s="5" t="str">
        <f t="shared" si="1612"/>
        <v>SPS1</v>
      </c>
      <c r="C1467" s="5" t="str">
        <f t="shared" si="1613"/>
        <v>CH</v>
      </c>
      <c r="D1467" t="s">
        <v>1628</v>
      </c>
      <c r="E1467" t="s">
        <v>107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 t="str">
        <f t="shared" si="1630"/>
        <v>-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>
      <c r="B1468" s="5" t="str">
        <f t="shared" si="1612"/>
        <v>SPS1</v>
      </c>
      <c r="C1468" s="5" t="str">
        <f t="shared" si="1613"/>
        <v>CH</v>
      </c>
      <c r="D1468" t="s">
        <v>1629</v>
      </c>
      <c r="E1468" t="s">
        <v>107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>
      <c r="B1469" s="5" t="str">
        <f t="shared" si="1612"/>
        <v>SPS1</v>
      </c>
      <c r="C1469" s="5" t="str">
        <f t="shared" si="1613"/>
        <v>CH</v>
      </c>
      <c r="D1469" t="s">
        <v>1630</v>
      </c>
      <c r="E1469" t="s">
        <v>107</v>
      </c>
      <c r="F1469" s="1" t="str">
        <f>IFERROR(F1445/F1416,"-")</f>
        <v>-</v>
      </c>
      <c r="G1469" s="1">
        <f t="shared" ref="G1469:K1469" si="1634">IFERROR(G1445/G1416,"-")</f>
        <v>0.16251369968883861</v>
      </c>
      <c r="H1469" s="1">
        <f t="shared" si="1634"/>
        <v>0.1636367251204088</v>
      </c>
      <c r="I1469" s="1" t="str">
        <f t="shared" si="1634"/>
        <v>-</v>
      </c>
      <c r="J1469" s="1" t="str">
        <f t="shared" si="1634"/>
        <v>-</v>
      </c>
      <c r="K1469" s="1" t="str">
        <f t="shared" si="1634"/>
        <v>-</v>
      </c>
      <c r="L1469" s="1">
        <f t="shared" ref="L1469:O1469" si="1635">IFERROR(L1445/L1416,"-")</f>
        <v>0.21479064195617417</v>
      </c>
      <c r="M1469" s="1">
        <f t="shared" si="1635"/>
        <v>0.21479064195617403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>
      <c r="B1470" s="5" t="str">
        <f t="shared" si="1612"/>
        <v>SPS1</v>
      </c>
      <c r="C1470" s="5" t="str">
        <f t="shared" si="1613"/>
        <v>CH</v>
      </c>
      <c r="D1470" t="s">
        <v>1631</v>
      </c>
      <c r="E1470" t="s">
        <v>107</v>
      </c>
      <c r="F1470" s="1" t="str">
        <f t="shared" ref="F1470:K1470" si="1637">IFERROR(F1446/F1417,"-")</f>
        <v>-</v>
      </c>
      <c r="G1470" s="1">
        <f t="shared" si="1637"/>
        <v>0.1164939343574414</v>
      </c>
      <c r="H1470" s="1">
        <f t="shared" si="1637"/>
        <v>0.11927360532310136</v>
      </c>
      <c r="I1470" s="1" t="str">
        <f t="shared" si="1637"/>
        <v>-</v>
      </c>
      <c r="J1470" s="1" t="str">
        <f t="shared" si="1637"/>
        <v>-</v>
      </c>
      <c r="K1470" s="1" t="str">
        <f t="shared" si="1637"/>
        <v>-</v>
      </c>
      <c r="L1470" s="1" t="str">
        <f t="shared" ref="L1470:O1470" si="1638">IFERROR(L1446/L1417,"-")</f>
        <v>-</v>
      </c>
      <c r="M1470" s="1" t="str">
        <f t="shared" si="1638"/>
        <v>-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>
      <c r="B1471" s="5" t="str">
        <f t="shared" si="1612"/>
        <v>SPS1</v>
      </c>
      <c r="C1471" s="5" t="str">
        <f t="shared" si="1613"/>
        <v>CH</v>
      </c>
      <c r="D1471" t="s">
        <v>1632</v>
      </c>
      <c r="E1471" t="s">
        <v>107</v>
      </c>
      <c r="F1471" s="1" t="str">
        <f t="shared" ref="F1471:K1471" si="1639">IFERROR(F1447/F1418,"-")</f>
        <v>-</v>
      </c>
      <c r="G1471" s="1">
        <f t="shared" si="1639"/>
        <v>7.8235828164578927E-2</v>
      </c>
      <c r="H1471" s="1">
        <f t="shared" si="1639"/>
        <v>7.9893310951724042E-2</v>
      </c>
      <c r="I1471" s="1" t="str">
        <f t="shared" si="1639"/>
        <v>-</v>
      </c>
      <c r="J1471" s="1" t="str">
        <f t="shared" si="1639"/>
        <v>-</v>
      </c>
      <c r="K1471" s="1" t="str">
        <f t="shared" si="1639"/>
        <v>-</v>
      </c>
      <c r="L1471" s="1" t="str">
        <f t="shared" ref="L1471:O1471" si="1640">IFERROR(L1447/L1418,"-")</f>
        <v>-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>
      <c r="B1472" s="5" t="str">
        <f t="shared" si="1612"/>
        <v>SPS1</v>
      </c>
      <c r="C1472" s="5" t="str">
        <f t="shared" si="1613"/>
        <v>CH</v>
      </c>
      <c r="D1472" t="s">
        <v>1633</v>
      </c>
      <c r="E1472" t="s">
        <v>107</v>
      </c>
      <c r="F1472" s="1" t="str">
        <f t="shared" ref="F1472:K1472" si="1641">IFERROR(F1448/F1419,"-")</f>
        <v>-</v>
      </c>
      <c r="G1472" s="1">
        <f t="shared" si="1641"/>
        <v>5.2751439830497765E-2</v>
      </c>
      <c r="H1472" s="1">
        <f t="shared" si="1641"/>
        <v>5.3779753995767884E-2</v>
      </c>
      <c r="I1472" s="1" t="str">
        <f t="shared" si="1641"/>
        <v>-</v>
      </c>
      <c r="J1472" s="1" t="str">
        <f t="shared" si="1641"/>
        <v>-</v>
      </c>
      <c r="K1472" s="1" t="str">
        <f t="shared" si="1641"/>
        <v>-</v>
      </c>
      <c r="L1472" s="1" t="str">
        <f t="shared" ref="L1472:O1472" si="1642">IFERROR(L1448/L1419,"-")</f>
        <v>-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>
      <c r="B1473" s="5" t="str">
        <f t="shared" si="1612"/>
        <v>SPS1</v>
      </c>
      <c r="C1473" s="5" t="str">
        <f t="shared" si="1613"/>
        <v>CH</v>
      </c>
      <c r="D1473" t="s">
        <v>1634</v>
      </c>
      <c r="E1473" t="s">
        <v>107</v>
      </c>
      <c r="F1473" s="1">
        <f>IFERROR(F1449/F1420,"-")</f>
        <v>9.9502495941956628</v>
      </c>
      <c r="G1473" s="1">
        <f t="shared" ref="G1473:K1473" si="1643">IFERROR(G1449/G1420,"-")</f>
        <v>7.9797266512003127</v>
      </c>
      <c r="H1473" s="1">
        <f t="shared" si="1643"/>
        <v>5.0239422367072919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>
      <c r="B1474" s="5" t="str">
        <f t="shared" si="1612"/>
        <v>SPS1</v>
      </c>
      <c r="C1474" s="5" t="str">
        <f t="shared" si="1613"/>
        <v>CH</v>
      </c>
      <c r="D1474" t="s">
        <v>1635</v>
      </c>
      <c r="E1474" t="s">
        <v>107</v>
      </c>
      <c r="F1474" s="1">
        <f t="shared" ref="F1474:K1474" si="1645">IFERROR(F1450/F1421,"-")</f>
        <v>0.12391916748597503</v>
      </c>
      <c r="G1474" s="1">
        <f t="shared" si="1645"/>
        <v>0.12668414922125518</v>
      </c>
      <c r="H1474" s="1">
        <f t="shared" si="1645"/>
        <v>0.12810526692054947</v>
      </c>
      <c r="I1474" s="1">
        <f t="shared" si="1645"/>
        <v>0.12954717955967701</v>
      </c>
      <c r="J1474" s="1" t="str">
        <f t="shared" si="1645"/>
        <v>-</v>
      </c>
      <c r="K1474" s="1" t="str">
        <f t="shared" si="1645"/>
        <v>-</v>
      </c>
      <c r="L1474" s="1">
        <f t="shared" ref="L1474:O1474" si="1646">IFERROR(L1450/L1421,"-")</f>
        <v>0.17071152040619433</v>
      </c>
      <c r="M1474" s="1">
        <f t="shared" si="1646"/>
        <v>0.17071152040619408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>
      <c r="B1475" s="5" t="str">
        <f t="shared" si="1612"/>
        <v>SPS1</v>
      </c>
      <c r="C1475" s="5" t="str">
        <f t="shared" si="1613"/>
        <v>CH</v>
      </c>
      <c r="D1475" t="s">
        <v>1636</v>
      </c>
      <c r="E1475" t="s">
        <v>107</v>
      </c>
      <c r="F1475" s="1">
        <f t="shared" ref="F1475:K1475" si="1647">IFERROR(F1451/F1422,"-")</f>
        <v>8.7465847585616638E-2</v>
      </c>
      <c r="G1475" s="1">
        <f t="shared" si="1647"/>
        <v>8.7810176063887413E-2</v>
      </c>
      <c r="H1475" s="1">
        <f t="shared" si="1647"/>
        <v>8.7750213077663244E-2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>
      <c r="B1476" s="5" t="str">
        <f t="shared" si="1612"/>
        <v>SPS1</v>
      </c>
      <c r="C1476" s="5" t="str">
        <f t="shared" si="1613"/>
        <v>CH</v>
      </c>
      <c r="D1476" t="s">
        <v>1637</v>
      </c>
      <c r="E1476" t="s">
        <v>107</v>
      </c>
      <c r="F1476" s="1">
        <f t="shared" ref="F1476:K1476" si="1649">IFERROR(F1452/F1423,"-")</f>
        <v>5.7949527986548566E-2</v>
      </c>
      <c r="G1476" s="1">
        <f t="shared" si="1649"/>
        <v>5.8176480361200857E-2</v>
      </c>
      <c r="H1476" s="1">
        <f t="shared" si="1649"/>
        <v>5.8138832419643537E-2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>
      <c r="B1477" s="5" t="str">
        <f t="shared" si="1612"/>
        <v>SPS1</v>
      </c>
      <c r="C1477" s="5" t="str">
        <f t="shared" si="1613"/>
        <v>CH</v>
      </c>
      <c r="D1477" t="s">
        <v>1638</v>
      </c>
      <c r="E1477" t="s">
        <v>107</v>
      </c>
      <c r="F1477" s="1">
        <f t="shared" ref="F1477:K1477" si="1651">IFERROR(F1453/F1424,"-")</f>
        <v>3.8646481387947525E-2</v>
      </c>
      <c r="G1477" s="1">
        <f t="shared" si="1651"/>
        <v>3.8916823138590899E-2</v>
      </c>
      <c r="H1477" s="1">
        <f t="shared" si="1651"/>
        <v>3.9109372627824809E-2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>
      <c r="B1478" s="5" t="str">
        <f t="shared" si="1612"/>
        <v>SPS1</v>
      </c>
      <c r="C1478" s="5" t="str">
        <f t="shared" si="1613"/>
        <v>CH</v>
      </c>
      <c r="D1478" t="s">
        <v>1639</v>
      </c>
      <c r="E1478" t="s">
        <v>107</v>
      </c>
      <c r="F1478" s="1">
        <f>IFERROR(F1454/F1430,"-")</f>
        <v>9.9502495941956681</v>
      </c>
      <c r="G1478" s="1">
        <f t="shared" ref="G1478:K1478" si="1653">IFERROR(G1454/G1430,"-")</f>
        <v>7.9767976048237488</v>
      </c>
      <c r="H1478" s="1">
        <f t="shared" si="1653"/>
        <v>5.016619620765872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>
      <c r="B1479" s="5" t="str">
        <f t="shared" si="1612"/>
        <v>SPS1</v>
      </c>
      <c r="C1479" s="5" t="str">
        <f t="shared" si="1613"/>
        <v>CH</v>
      </c>
      <c r="D1479" t="s">
        <v>1640</v>
      </c>
      <c r="E1479" t="s">
        <v>107</v>
      </c>
      <c r="F1479" s="1" t="str">
        <f t="shared" ref="F1479:K1479" si="1656">IFERROR(F1455/F1431,"-")</f>
        <v>-</v>
      </c>
      <c r="G1479" s="1">
        <f t="shared" si="1656"/>
        <v>0.12023751974847212</v>
      </c>
      <c r="H1479" s="1">
        <f t="shared" si="1656"/>
        <v>0.12669786324549301</v>
      </c>
      <c r="I1479" s="1">
        <f t="shared" si="1656"/>
        <v>0.12721715493884153</v>
      </c>
      <c r="J1479" s="1" t="str">
        <f t="shared" si="1656"/>
        <v>-</v>
      </c>
      <c r="K1479" s="1" t="str">
        <f t="shared" si="1656"/>
        <v>-</v>
      </c>
      <c r="L1479" s="1">
        <f t="shared" ref="L1479:O1479" si="1657">IFERROR(L1455/L1431,"-")</f>
        <v>0.16049525829203706</v>
      </c>
      <c r="M1479" s="1">
        <f t="shared" si="1657"/>
        <v>0.16049525829203723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>
      <c r="B1480" s="5" t="str">
        <f t="shared" si="1612"/>
        <v>SPS1</v>
      </c>
      <c r="C1480" s="5" t="str">
        <f t="shared" si="1613"/>
        <v>CH</v>
      </c>
      <c r="D1480" t="s">
        <v>1641</v>
      </c>
      <c r="E1480" t="s">
        <v>107</v>
      </c>
      <c r="F1480" s="1" t="str">
        <f t="shared" ref="F1480:K1480" si="1658">IFERROR(F1456/F1432,"-")</f>
        <v>-</v>
      </c>
      <c r="G1480" s="1">
        <f t="shared" si="1658"/>
        <v>8.4998076233608791E-2</v>
      </c>
      <c r="H1480" s="1">
        <f t="shared" si="1658"/>
        <v>8.8364775562880804E-2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>
        <f t="shared" ref="L1480:O1480" si="1659">IFERROR(L1456/L1432,"-")</f>
        <v>0.11195928139851122</v>
      </c>
      <c r="M1480" s="1">
        <f t="shared" si="1659"/>
        <v>0.11195928139851126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>
      <c r="B1481" s="5" t="str">
        <f t="shared" si="1612"/>
        <v>SPS1</v>
      </c>
      <c r="C1481" s="5" t="str">
        <f t="shared" si="1613"/>
        <v>CH</v>
      </c>
      <c r="D1481" t="s">
        <v>1642</v>
      </c>
      <c r="E1481" t="s">
        <v>107</v>
      </c>
      <c r="F1481" s="1" t="str">
        <f t="shared" ref="F1481:K1481" si="1660">IFERROR(F1457/F1433,"-")</f>
        <v>-</v>
      </c>
      <c r="G1481" s="1">
        <f t="shared" si="1660"/>
        <v>5.6422133461237159E-2</v>
      </c>
      <c r="H1481" s="1">
        <f t="shared" si="1660"/>
        <v>5.8641598010020217E-2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>
      <c r="B1482" s="5" t="str">
        <f t="shared" si="1612"/>
        <v>SPS1</v>
      </c>
      <c r="C1482" s="5" t="str">
        <f t="shared" si="1613"/>
        <v>CH</v>
      </c>
      <c r="D1482" t="s">
        <v>1643</v>
      </c>
      <c r="E1482" t="s">
        <v>107</v>
      </c>
      <c r="F1482" s="1" t="str">
        <f t="shared" ref="F1482:K1482" si="1662">IFERROR(F1458/F1434,"-")</f>
        <v>-</v>
      </c>
      <c r="G1482" s="1" t="str">
        <f t="shared" si="1662"/>
        <v>-</v>
      </c>
      <c r="H1482" s="1">
        <f t="shared" si="1662"/>
        <v>3.9069661840706926E-2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>
      <c r="B1483" s="9" t="str">
        <f>B1482</f>
        <v>SPS1</v>
      </c>
      <c r="C1483" s="9" t="str">
        <f>C1482</f>
        <v>CH</v>
      </c>
      <c r="D1483" s="2" t="s">
        <v>120</v>
      </c>
      <c r="E1483" s="2" t="s">
        <v>6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>
      <c r="B1484" s="5" t="str">
        <f>B1483</f>
        <v>SPS1</v>
      </c>
      <c r="C1484" s="5" t="str">
        <f>C1483</f>
        <v>CH</v>
      </c>
      <c r="D1484" t="s">
        <v>1644</v>
      </c>
      <c r="E1484" t="s">
        <v>6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>
      <c r="B1485" s="5" t="str">
        <f t="shared" ref="B1485" si="1666">B1484</f>
        <v>SPS1</v>
      </c>
      <c r="C1485" s="5" t="str">
        <f t="shared" ref="C1485" si="1667">C1484</f>
        <v>CH</v>
      </c>
      <c r="D1485" t="s">
        <v>1645</v>
      </c>
      <c r="E1485" t="s">
        <v>6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>
      <c r="B1486" s="9" t="str">
        <f t="shared" ref="B1486:C1489" si="1668">B1485</f>
        <v>SPS1</v>
      </c>
      <c r="C1486" s="9" t="str">
        <f t="shared" si="1668"/>
        <v>CH</v>
      </c>
      <c r="D1486" s="2" t="s">
        <v>121</v>
      </c>
      <c r="E1486" s="2" t="s">
        <v>104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>
      <c r="B1487" s="5" t="str">
        <f t="shared" si="1668"/>
        <v>SPS1</v>
      </c>
      <c r="C1487" s="5" t="str">
        <f t="shared" si="1668"/>
        <v>CH</v>
      </c>
      <c r="D1487" t="s">
        <v>1646</v>
      </c>
      <c r="E1487" t="s">
        <v>104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>
      <c r="B1488" s="9" t="str">
        <f t="shared" si="1668"/>
        <v>SPS1</v>
      </c>
      <c r="C1488" s="9" t="str">
        <f t="shared" si="1668"/>
        <v>CH</v>
      </c>
      <c r="D1488" s="2" t="s">
        <v>123</v>
      </c>
      <c r="E1488" s="2" t="s">
        <v>107</v>
      </c>
      <c r="F1488" s="1" t="s">
        <v>725</v>
      </c>
      <c r="G1488" s="1" t="s">
        <v>725</v>
      </c>
      <c r="H1488" s="1" t="s">
        <v>725</v>
      </c>
      <c r="I1488" s="1" t="s">
        <v>725</v>
      </c>
      <c r="J1488" s="1" t="s">
        <v>725</v>
      </c>
      <c r="K1488" s="1" t="s">
        <v>725</v>
      </c>
      <c r="L1488" s="1" t="s">
        <v>725</v>
      </c>
      <c r="M1488" s="1" t="s">
        <v>725</v>
      </c>
      <c r="N1488" s="1" t="s">
        <v>725</v>
      </c>
      <c r="O1488" s="1" t="s">
        <v>725</v>
      </c>
      <c r="P1488" s="1" t="s">
        <v>725</v>
      </c>
      <c r="Q1488" s="1" t="s">
        <v>725</v>
      </c>
      <c r="S1488" s="3"/>
    </row>
    <row r="1489" spans="2:19">
      <c r="B1489" s="5" t="str">
        <f t="shared" si="1668"/>
        <v>SPS1</v>
      </c>
      <c r="C1489" s="5" t="str">
        <f t="shared" si="1668"/>
        <v>CH</v>
      </c>
      <c r="D1489" t="s">
        <v>1647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>
      <c r="B1490" s="9" t="str">
        <f>B1485</f>
        <v>SPS1</v>
      </c>
      <c r="C1490" s="9" t="str">
        <f>C1485</f>
        <v>CH</v>
      </c>
      <c r="D1490" s="2" t="s">
        <v>125</v>
      </c>
      <c r="E1490" s="2" t="s">
        <v>6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>
      <c r="B1491" s="5" t="str">
        <f>B1490</f>
        <v>SPS1</v>
      </c>
      <c r="C1491" s="5" t="str">
        <f>C1490</f>
        <v>CH</v>
      </c>
      <c r="D1491" t="s">
        <v>1648</v>
      </c>
      <c r="E1491" t="s">
        <v>6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>
      <c r="B1492" s="5" t="str">
        <f t="shared" ref="B1492" si="1677">B1491</f>
        <v>SPS1</v>
      </c>
      <c r="C1492" s="5" t="str">
        <f t="shared" ref="C1492" si="1678">C1491</f>
        <v>CH</v>
      </c>
      <c r="D1492" t="s">
        <v>1649</v>
      </c>
      <c r="E1492" t="s">
        <v>6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>
      <c r="B1493" s="9" t="str">
        <f t="shared" ref="B1493:C1497" si="1679">B1492</f>
        <v>SPS1</v>
      </c>
      <c r="C1493" s="9" t="str">
        <f t="shared" si="1679"/>
        <v>CH</v>
      </c>
      <c r="D1493" s="2" t="s">
        <v>126</v>
      </c>
      <c r="E1493" s="2" t="s">
        <v>104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>
      <c r="B1494" s="5" t="str">
        <f t="shared" si="1679"/>
        <v>SPS1</v>
      </c>
      <c r="C1494" s="5" t="str">
        <f t="shared" si="1679"/>
        <v>CH</v>
      </c>
      <c r="D1494" t="s">
        <v>1650</v>
      </c>
      <c r="E1494" t="s">
        <v>104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>
      <c r="B1495" s="9" t="str">
        <f t="shared" si="1679"/>
        <v>SPS1</v>
      </c>
      <c r="C1495" s="9" t="str">
        <f t="shared" si="1679"/>
        <v>CH</v>
      </c>
      <c r="D1495" s="2" t="s">
        <v>128</v>
      </c>
      <c r="E1495" s="2" t="s">
        <v>107</v>
      </c>
      <c r="F1495" s="1" t="s">
        <v>725</v>
      </c>
      <c r="G1495" s="1" t="s">
        <v>725</v>
      </c>
      <c r="H1495" s="1" t="s">
        <v>725</v>
      </c>
      <c r="I1495" s="1" t="s">
        <v>725</v>
      </c>
      <c r="J1495" s="1" t="s">
        <v>725</v>
      </c>
      <c r="K1495" s="1" t="s">
        <v>725</v>
      </c>
      <c r="L1495" s="1" t="s">
        <v>725</v>
      </c>
      <c r="M1495" s="1" t="s">
        <v>725</v>
      </c>
      <c r="N1495" s="1" t="s">
        <v>725</v>
      </c>
      <c r="O1495" s="1" t="s">
        <v>725</v>
      </c>
      <c r="P1495" s="1" t="s">
        <v>725</v>
      </c>
      <c r="Q1495" s="1" t="s">
        <v>725</v>
      </c>
      <c r="S1495" s="3"/>
    </row>
    <row r="1496" spans="2:19">
      <c r="B1496" s="5" t="str">
        <f t="shared" si="1679"/>
        <v>SPS1</v>
      </c>
      <c r="C1496" s="5" t="str">
        <f t="shared" si="1679"/>
        <v>CH</v>
      </c>
      <c r="D1496" t="s">
        <v>1651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>
      <c r="B1497" s="9" t="str">
        <f t="shared" si="1679"/>
        <v>SPS1</v>
      </c>
      <c r="C1497" s="9" t="str">
        <f t="shared" si="1679"/>
        <v>CH</v>
      </c>
      <c r="D1497" s="2" t="s">
        <v>130</v>
      </c>
      <c r="E1497" s="2" t="s">
        <v>6</v>
      </c>
      <c r="F1497" s="3">
        <f>SUM(F1498,F1503,F1508)</f>
        <v>2.4112912189672517</v>
      </c>
      <c r="G1497" s="3">
        <f t="shared" ref="G1497:K1497" si="1687">SUM(G1498,G1503,G1508)</f>
        <v>1.6969637283303407</v>
      </c>
      <c r="H1497" s="3">
        <f t="shared" si="1687"/>
        <v>1.674568350686596</v>
      </c>
      <c r="I1497" s="3">
        <f t="shared" si="1687"/>
        <v>1.5008946866949342</v>
      </c>
      <c r="J1497" s="3">
        <f t="shared" si="1687"/>
        <v>1.1726731651550191</v>
      </c>
      <c r="K1497" s="3">
        <f t="shared" si="1687"/>
        <v>1.071553439654005</v>
      </c>
      <c r="L1497" s="3">
        <f t="shared" ref="L1497:O1497" si="1688">SUM(L1498,L1503,L1508)</f>
        <v>0.93377035905974282</v>
      </c>
      <c r="M1497" s="3">
        <f t="shared" si="1688"/>
        <v>0.47611660734212158</v>
      </c>
      <c r="N1497" s="3">
        <f t="shared" si="1688"/>
        <v>0.27759629330599389</v>
      </c>
      <c r="O1497" s="3">
        <f t="shared" si="1688"/>
        <v>0.15706608910677081</v>
      </c>
      <c r="P1497" s="3">
        <f>SUM(P1498,P1503,P1508)</f>
        <v>0.15432098888459497</v>
      </c>
      <c r="Q1497" s="3">
        <f>SUM(Q1498,Q1503,Q1508)</f>
        <v>0.15295307139067796</v>
      </c>
      <c r="S1497" s="3"/>
    </row>
    <row r="1498" spans="2:19">
      <c r="B1498" s="5" t="str">
        <f>B1497</f>
        <v>SPS1</v>
      </c>
      <c r="C1498" t="str">
        <f t="shared" ref="C1498:C1502" si="1689">C1497</f>
        <v>CH</v>
      </c>
      <c r="D1498" t="s">
        <v>1652</v>
      </c>
      <c r="E1498" t="str">
        <f>E1497</f>
        <v>PJ/yr.</v>
      </c>
      <c r="F1498" s="1">
        <f>SUM(F1499:F1502)</f>
        <v>2.0099602130259253E-3</v>
      </c>
      <c r="G1498" s="1">
        <f t="shared" ref="G1498:K1498" si="1690">SUM(G1499:G1502)</f>
        <v>2.6959437842259269E-3</v>
      </c>
      <c r="H1498" s="1">
        <f t="shared" si="1690"/>
        <v>2.7235096124048255E-3</v>
      </c>
      <c r="I1498" s="1">
        <f t="shared" si="1690"/>
        <v>1.9771099059310224E-3</v>
      </c>
      <c r="J1498" s="1">
        <f t="shared" si="1690"/>
        <v>4.3853182742878514E-4</v>
      </c>
      <c r="K1498" s="1">
        <f t="shared" si="1690"/>
        <v>4.9480901333378256E-4</v>
      </c>
      <c r="L1498" s="1">
        <f t="shared" ref="L1498:O1498" si="1691">SUM(L1499:L1502)</f>
        <v>2.2151611986137606E-3</v>
      </c>
      <c r="M1498" s="1">
        <f t="shared" si="1691"/>
        <v>9.2742493317557129E-2</v>
      </c>
      <c r="N1498" s="1">
        <f t="shared" si="1691"/>
        <v>0.1316817353730784</v>
      </c>
      <c r="O1498" s="1">
        <f t="shared" si="1691"/>
        <v>0.15385391334559503</v>
      </c>
      <c r="P1498" s="1">
        <f>SUM(P1499:P1502)</f>
        <v>0.15099595575038346</v>
      </c>
      <c r="Q1498" s="1">
        <f>SUM(Q1499:Q1502)</f>
        <v>0.14804285497205652</v>
      </c>
      <c r="S1498" s="3"/>
    </row>
    <row r="1499" spans="2:19">
      <c r="B1499" t="str">
        <f t="shared" ref="B1499:B1502" si="1692">B1498</f>
        <v>SPS1</v>
      </c>
      <c r="C1499" t="str">
        <f t="shared" si="1689"/>
        <v>CH</v>
      </c>
      <c r="D1499" t="s">
        <v>1653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1.5558569360213759E-3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2.089481243250636E-3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2.0980015482528632E-3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1.4058570278187277E-3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1.2510776929732323E-4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2.0136234568322108E-4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1.9099806042068815E-3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9.2366420139496544E-2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0.13123895673004712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0.15329925467831604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0.15040670713294366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0.14725777919372393</v>
      </c>
      <c r="S1499" s="3"/>
    </row>
    <row r="1500" spans="2:19">
      <c r="B1500" t="str">
        <f t="shared" si="1692"/>
        <v>SPS1</v>
      </c>
      <c r="C1500" t="str">
        <f t="shared" si="1689"/>
        <v>CH</v>
      </c>
      <c r="D1500" t="s">
        <v>1654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3.5508835333759539E-4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4.3242065483054383E-4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4.3497844781510063E-4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3.6524315886320922E-4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6.8422817484321789E-5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6.8448603506987527E-5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1.0122629106755448E-4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1.3439567600286427E-4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1.5635070304146441E-4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2.0881032090342566E-4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1.9968653445900006E-4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2.9421617476096175E-4</v>
      </c>
      <c r="S1500" s="3"/>
    </row>
    <row r="1501" spans="2:19">
      <c r="B1501" t="str">
        <f t="shared" si="1692"/>
        <v>SPS1</v>
      </c>
      <c r="C1501" t="str">
        <f t="shared" si="1689"/>
        <v>CH</v>
      </c>
      <c r="D1501" t="s">
        <v>1655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8.1680998818761292E-5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1.344140554271834E-4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1.4135936880574305E-4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1.4772899078615228E-4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1.6983374129367145E-4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1.2948457122825957E-4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1.0228614524591269E-4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1.3239588151718203E-4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1.5703719050326126E-4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1.9063433082146337E-4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2.1660220919759836E-4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2.7224771330153739E-4</v>
      </c>
      <c r="S1501" s="3"/>
    </row>
    <row r="1502" spans="2:19">
      <c r="B1502" t="str">
        <f t="shared" si="1692"/>
        <v>SPS1</v>
      </c>
      <c r="C1502" t="str">
        <f t="shared" si="1689"/>
        <v>CH</v>
      </c>
      <c r="D1502" t="s">
        <v>1656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1.733392484819268E-5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3.9627830717563855E-5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4.9170247531118743E-5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5.8280728462933188E-5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7.5167499353468657E-5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9.5513492915314365E-5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1.0166815809341195E-4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1.0928162054054103E-4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1.293907494865558E-4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1.5521401555409939E-4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1.7295987378321691E-4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2.1861189027009209E-4</v>
      </c>
      <c r="S1502" s="3"/>
    </row>
    <row r="1503" spans="2:19">
      <c r="B1503" s="5" t="str">
        <f>B1502</f>
        <v>SPS1</v>
      </c>
      <c r="C1503" t="str">
        <f t="shared" ref="C1503:C1507" si="1694">C1502</f>
        <v>CH</v>
      </c>
      <c r="D1503" t="s">
        <v>1657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3.666867956311144E-5</v>
      </c>
      <c r="J1503" s="1">
        <f t="shared" si="1695"/>
        <v>1.0067363858530293E-4</v>
      </c>
      <c r="K1503" s="1">
        <f t="shared" si="1695"/>
        <v>1.7152808834781859E-4</v>
      </c>
      <c r="L1503" s="1">
        <f t="shared" ref="L1503:O1503" si="1696">SUM(L1504:L1507)</f>
        <v>2.7478559380822882E-4</v>
      </c>
      <c r="M1503" s="1">
        <f t="shared" si="1696"/>
        <v>4.0078845263935353E-4</v>
      </c>
      <c r="N1503" s="1">
        <f t="shared" si="1696"/>
        <v>4.8775762348841743E-4</v>
      </c>
      <c r="O1503" s="1">
        <f t="shared" si="1696"/>
        <v>5.9682724449863463E-4</v>
      </c>
      <c r="P1503" s="1">
        <f>SUM(P1504:P1507)</f>
        <v>6.0610937249712458E-4</v>
      </c>
      <c r="Q1503" s="1">
        <f>SUM(Q1504:Q1507)</f>
        <v>8.5613633680470236E-4</v>
      </c>
      <c r="S1503" s="3"/>
    </row>
    <row r="1504" spans="2:19">
      <c r="B1504" t="str">
        <f t="shared" ref="B1504:B1507" si="1697">B1503</f>
        <v>SPS1</v>
      </c>
      <c r="C1504" t="str">
        <f t="shared" si="1694"/>
        <v>CH</v>
      </c>
      <c r="D1504" t="s">
        <v>1658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1.1509169177890812E-5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3.2582195704295083E-5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5.4713305614316781E-5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1.0432705308467269E-4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1.6057222575050674E-4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2.0615239315455346E-4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2.4442051554802687E-4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2.2656172530879123E-4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3.4223145908791284E-4</v>
      </c>
      <c r="S1504" s="3"/>
    </row>
    <row r="1505" spans="2:19">
      <c r="B1505" t="str">
        <f t="shared" si="1697"/>
        <v>SPS1</v>
      </c>
      <c r="C1505" t="str">
        <f t="shared" si="1694"/>
        <v>CH</v>
      </c>
      <c r="D1505" t="s">
        <v>1659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1.0030333830714844E-5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2.6203823563375407E-5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4.3307769097401959E-5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6.4117681320492004E-5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8.8194584934662978E-5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9.9244722415349926E-5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1.3012003460320792E-4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1.2445436550837508E-4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1.8728043232445844E-4</v>
      </c>
      <c r="S1505" s="3"/>
    </row>
    <row r="1506" spans="2:19">
      <c r="B1506" t="str">
        <f t="shared" si="1697"/>
        <v>SPS1</v>
      </c>
      <c r="C1506" t="str">
        <f t="shared" si="1694"/>
        <v>CH</v>
      </c>
      <c r="D1506" t="s">
        <v>1660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9.0819148029068711E-6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2.6322500783678279E-5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4.4462400425426794E-5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6.2843482163658251E-5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8.6343960098915921E-5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1.0234029523462928E-4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1.2372639861515735E-4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1.4250034714973094E-4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1.8015994729557726E-4</v>
      </c>
      <c r="S1506" s="3"/>
    </row>
    <row r="1507" spans="2:19">
      <c r="B1507" t="str">
        <f t="shared" si="1697"/>
        <v>SPS1</v>
      </c>
      <c r="C1507" t="str">
        <f t="shared" si="1694"/>
        <v>CH</v>
      </c>
      <c r="D1507" t="s">
        <v>1661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6.0472617515989128E-6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1.5565118533954158E-5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2.9044613210673047E-5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4.3497377239405851E-5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6.5677681855267955E-5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8.0020212683884742E-5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9.8560295732242397E-5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1.1259293453022736E-4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1.464644980967538E-4</v>
      </c>
      <c r="S1507" s="3"/>
    </row>
    <row r="1508" spans="2:19">
      <c r="B1508" s="5" t="str">
        <f>B1507</f>
        <v>SPS1</v>
      </c>
      <c r="C1508" t="str">
        <f t="shared" ref="C1508:C1518" si="1699">C1507</f>
        <v>CH</v>
      </c>
      <c r="D1508" t="s">
        <v>1662</v>
      </c>
      <c r="E1508" t="str">
        <f>E1507</f>
        <v>PJ/yr.</v>
      </c>
      <c r="F1508" s="1">
        <f>SUM(F1513:F1517)</f>
        <v>2.4092812587542256</v>
      </c>
      <c r="G1508" s="1">
        <f t="shared" ref="G1508:K1508" si="1700">SUM(G1513:G1517)</f>
        <v>1.6942677845461147</v>
      </c>
      <c r="H1508" s="1">
        <f t="shared" si="1700"/>
        <v>1.6718448410741913</v>
      </c>
      <c r="I1508" s="1">
        <f t="shared" si="1700"/>
        <v>1.4988809081094401</v>
      </c>
      <c r="J1508" s="1">
        <f t="shared" si="1700"/>
        <v>1.172133959689005</v>
      </c>
      <c r="K1508" s="1">
        <f t="shared" si="1700"/>
        <v>1.0708871025523234</v>
      </c>
      <c r="L1508" s="1">
        <f t="shared" ref="L1508:O1508" si="1701">SUM(L1513:L1517)</f>
        <v>0.93128041226732083</v>
      </c>
      <c r="M1508" s="1">
        <f t="shared" si="1701"/>
        <v>0.38297332557192509</v>
      </c>
      <c r="N1508" s="1">
        <f t="shared" si="1701"/>
        <v>0.14542680030942706</v>
      </c>
      <c r="O1508" s="1">
        <f t="shared" si="1701"/>
        <v>2.6153485166771294E-3</v>
      </c>
      <c r="P1508" s="1">
        <f>SUM(P1513:P1517)</f>
        <v>2.7189237617143581E-3</v>
      </c>
      <c r="Q1508" s="1">
        <f>SUM(Q1513:Q1517)</f>
        <v>4.0540800818167277E-3</v>
      </c>
      <c r="S1508" s="3"/>
    </row>
    <row r="1509" spans="2:19">
      <c r="B1509" s="5" t="str">
        <f>B1508</f>
        <v>SPS1</v>
      </c>
      <c r="C1509" s="5" t="str">
        <f>C1508</f>
        <v>CH</v>
      </c>
      <c r="D1509" t="s">
        <v>1663</v>
      </c>
      <c r="E1509" t="str">
        <f>E1508</f>
        <v>PJ/yr.</v>
      </c>
      <c r="F1509" s="1">
        <f>IF(F1508-F1510&lt;0,0,F1508-F1510)</f>
        <v>2.2773964638797062</v>
      </c>
      <c r="G1509" s="1">
        <f t="shared" ref="G1509:K1509" si="1702">IF(G1508-G1510&lt;0,0,G1508-G1510)</f>
        <v>1.6015232345606927</v>
      </c>
      <c r="H1509" s="1">
        <f t="shared" si="1702"/>
        <v>1.5803276335237557</v>
      </c>
      <c r="I1509" s="1">
        <f t="shared" si="1702"/>
        <v>1.4168111033041111</v>
      </c>
      <c r="J1509" s="1">
        <f t="shared" si="1702"/>
        <v>1.1047281908189859</v>
      </c>
      <c r="K1509" s="1">
        <f t="shared" si="1702"/>
        <v>0.98162622635983332</v>
      </c>
      <c r="L1509" s="1">
        <f t="shared" ref="L1509:O1509" si="1703">IF(L1508-L1510&lt;0,0,L1508-L1510)</f>
        <v>0.35143808681791489</v>
      </c>
      <c r="M1509" s="1">
        <f t="shared" si="1703"/>
        <v>0</v>
      </c>
      <c r="N1509" s="1">
        <f t="shared" si="1703"/>
        <v>1.6938240046451808E-2</v>
      </c>
      <c r="O1509" s="1">
        <f t="shared" si="1703"/>
        <v>1.8390097357955191E-4</v>
      </c>
      <c r="P1509" s="1">
        <f>IF(P1508-P1510&lt;0,0,P1508-P1510)</f>
        <v>1.9097766551360012E-4</v>
      </c>
      <c r="Q1509" s="1">
        <f>IF(Q1508-Q1510&lt;0,0,Q1508-Q1510)</f>
        <v>2.8419500821327869E-4</v>
      </c>
      <c r="S1509" s="3"/>
    </row>
    <row r="1510" spans="2:19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1664</v>
      </c>
      <c r="E1510" t="str">
        <f>E1509</f>
        <v>PJ/yr.</v>
      </c>
      <c r="F1510" s="1">
        <f>SUM(F1511:F1512)</f>
        <v>0.13188479487451948</v>
      </c>
      <c r="G1510" s="1">
        <f t="shared" ref="G1510" si="1706">SUM(G1511:G1512)</f>
        <v>9.2744549985422031E-2</v>
      </c>
      <c r="H1510" s="1">
        <f t="shared" ref="H1510" si="1707">SUM(H1511:H1512)</f>
        <v>9.1517207550435603E-2</v>
      </c>
      <c r="I1510" s="1">
        <f t="shared" ref="I1510" si="1708">SUM(I1511:I1512)</f>
        <v>8.2069804805329077E-2</v>
      </c>
      <c r="J1510" s="1">
        <f t="shared" ref="J1510" si="1709">SUM(J1511:J1512)</f>
        <v>6.7405768870019214E-2</v>
      </c>
      <c r="K1510" s="1">
        <f t="shared" ref="K1510" si="1710">SUM(K1511:K1512)</f>
        <v>8.9260876192490082E-2</v>
      </c>
      <c r="L1510" s="1">
        <f t="shared" ref="L1510:O1510" si="1711">SUM(L1511:L1512)</f>
        <v>0.57984232544940595</v>
      </c>
      <c r="M1510" s="1">
        <f t="shared" si="1711"/>
        <v>0.38383029995450374</v>
      </c>
      <c r="N1510" s="1">
        <f t="shared" si="1711"/>
        <v>0.12848856026297525</v>
      </c>
      <c r="O1510" s="1">
        <f t="shared" si="1711"/>
        <v>2.4314475430975775E-3</v>
      </c>
      <c r="P1510" s="1">
        <f>SUM(P1511:P1512)</f>
        <v>2.527946096200758E-3</v>
      </c>
      <c r="Q1510" s="1">
        <f>SUM(Q1511:Q1512)</f>
        <v>3.769885073603449E-3</v>
      </c>
      <c r="S1510" s="3"/>
    </row>
    <row r="1511" spans="2:19">
      <c r="B1511" s="5" t="str">
        <f t="shared" si="1704"/>
        <v>SPS1</v>
      </c>
      <c r="C1511" s="5" t="str">
        <f t="shared" si="1705"/>
        <v>CH</v>
      </c>
      <c r="D1511" t="s">
        <v>1665</v>
      </c>
      <c r="E1511" t="str">
        <f>E1510</f>
        <v>PJ/yr.</v>
      </c>
      <c r="F1511" s="1">
        <f>[1]Transport!B$25/SUM([1]Transport!B$21,[1]Transport!B$25)*F1508*(F$35+F$600)/(F$35+F$600+F$39)</f>
        <v>0.13188479487451948</v>
      </c>
      <c r="G1511" s="1">
        <f>[1]Transport!C$25/SUM([1]Transport!C$21,[1]Transport!C$25)*G1508*(G$35+G$600)/(G$35+G$600+G$39)</f>
        <v>9.2744549985422031E-2</v>
      </c>
      <c r="H1511" s="1">
        <f>[1]Transport!D$25/SUM([1]Transport!D$21,[1]Transport!D$25)*H1508*(H$35+H$600)/(H$35+H$600+H$39)</f>
        <v>9.1517207550435603E-2</v>
      </c>
      <c r="I1511" s="1">
        <f>[1]Transport!E$25/SUM([1]Transport!E$21,[1]Transport!E$25)*I1508*(I$35+I$600)/(I$35+I$600+I$39)</f>
        <v>8.2069804805329077E-2</v>
      </c>
      <c r="J1511" s="1">
        <f>[1]Transport!F$25/SUM([1]Transport!F$21,[1]Transport!F$25)*J1508*(J$35+J$600)/(J$35+J$600+J$39)</f>
        <v>6.7405768870019214E-2</v>
      </c>
      <c r="K1511" s="1">
        <f>[1]Transport!G$25/SUM([1]Transport!G$21,[1]Transport!G$25)*K1508*(K$35+K$600)/(K$35+K$600+K$39)</f>
        <v>5.891513551887937E-2</v>
      </c>
      <c r="L1511" s="1">
        <f>[1]Transport!H$25/SUM([1]Transport!H$21,[1]Transport!H$25)*L1508*(L$35+L$600)/(L$35+L$600+L$39)</f>
        <v>0.53926509626001384</v>
      </c>
      <c r="M1511" s="1">
        <f>[1]Transport!I$25/SUM([1]Transport!I$21,[1]Transport!I$25)*M1508*(M$35+M$600)/(M$35+M$600+M$39)</f>
        <v>0.32551727086723869</v>
      </c>
      <c r="N1511" s="1">
        <f>[1]Transport!J$25/SUM([1]Transport!J$21,[1]Transport!J$25)*N1508*(N$35+N$600)/(N$35+N$600+N$39)</f>
        <v>0.12360600181240522</v>
      </c>
      <c r="O1511" s="1">
        <f>[1]Transport!K$25/SUM([1]Transport!K$21,[1]Transport!K$25)*O1508*(O$35+O$600)/(O$35+O$600+O$39)</f>
        <v>2.2227939735033004E-3</v>
      </c>
      <c r="P1511" s="1">
        <f>[1]Transport!L$25/SUM([1]Transport!L$21,[1]Transport!L$25)*P1508*(P$35+P$600)/(P$35+P$600+P$39)</f>
        <v>2.3108738595686278E-3</v>
      </c>
      <c r="Q1511" s="1">
        <f>[1]Transport!M$25/SUM([1]Transport!M$21,[1]Transport!M$25)*Q1508*(Q$35+Q$600)/(Q$35+Q$600+Q$39)</f>
        <v>3.4450243657671198E-3</v>
      </c>
      <c r="S1511" s="3"/>
    </row>
    <row r="1512" spans="2:19">
      <c r="B1512" s="5" t="str">
        <f t="shared" si="1704"/>
        <v>SPS1</v>
      </c>
      <c r="C1512" s="5" t="str">
        <f t="shared" si="1705"/>
        <v>CH</v>
      </c>
      <c r="D1512" t="s">
        <v>1666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3.0345740673610712E-2</v>
      </c>
      <c r="L1512" s="1">
        <f>(L$39+L$719)/([1]Transport!H$21+[1]Transport!H$25)*L1508</f>
        <v>4.0577229189392133E-2</v>
      </c>
      <c r="M1512" s="1">
        <f>(M$39+M$719)/([1]Transport!I$21+[1]Transport!I$25)*M1508</f>
        <v>5.8313029087265038E-2</v>
      </c>
      <c r="N1512" s="1">
        <f>(N$39+N$719)/([1]Transport!J$21+[1]Transport!J$25)*N1508</f>
        <v>4.8825584505700244E-3</v>
      </c>
      <c r="O1512" s="1">
        <f>(O$39+O$719)/([1]Transport!K$21+[1]Transport!K$25)*O1508</f>
        <v>2.0865356959427737E-4</v>
      </c>
      <c r="P1512" s="1">
        <f>(P$39+P$719)/([1]Transport!L$21+[1]Transport!L$25)*P1508</f>
        <v>2.1707223663213013E-4</v>
      </c>
      <c r="Q1512" s="1">
        <f>(Q$39+Q$719)/([1]Transport!M$21+[1]Transport!M$25)*Q1508</f>
        <v>3.2486070783632938E-4</v>
      </c>
      <c r="S1512" s="3"/>
    </row>
    <row r="1513" spans="2:19">
      <c r="B1513" t="str">
        <f>B1507</f>
        <v>SPS1</v>
      </c>
      <c r="C1513" t="str">
        <f>C1507</f>
        <v>CH</v>
      </c>
      <c r="D1513" t="s">
        <v>1667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1.9923199063093253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0.71280846211220439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0.69176370971977974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0.45305015690368561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>
      <c r="B1514" t="str">
        <f>B1508</f>
        <v>SPS1</v>
      </c>
      <c r="C1514" t="str">
        <f>C1508</f>
        <v>CH</v>
      </c>
      <c r="D1514" t="s">
        <v>1668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4.4316209845769824E-2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0.49648846901198446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0.50233992115522419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0.62236045022901298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0.84877333385278175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0.89557948703102752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0.90408329375481988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0.38230852319433289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0.14474943821380776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1.8054187577909787E-3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1.8779179493693464E-3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2.8941778507855032E-3</v>
      </c>
      <c r="S1514" s="3"/>
    </row>
    <row r="1515" spans="2:19">
      <c r="B1515" t="str">
        <f t="shared" ref="B1515:B1518" si="1712">B1514</f>
        <v>SPS1</v>
      </c>
      <c r="C1515" t="str">
        <f t="shared" si="1699"/>
        <v>CH</v>
      </c>
      <c r="D1515" t="s">
        <v>1669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0.1124325193421456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0.16289644802248407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0.15467328340976377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0.10118634380583319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9.6426905065966576E-3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2.181121540539686E-4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2.4102439541461026E-4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2.4601722989415581E-4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2.4023511854281637E-4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3.0886868787083756E-4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3.0075152253344705E-4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4.5716895490150881E-4</v>
      </c>
      <c r="S1515" s="3"/>
    </row>
    <row r="1516" spans="2:19">
      <c r="B1516" t="str">
        <f t="shared" si="1712"/>
        <v>SPS1</v>
      </c>
      <c r="C1516" t="str">
        <f t="shared" si="1699"/>
        <v>CH</v>
      </c>
      <c r="D1516" t="s">
        <v>1670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0.1570324154966467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0.19650422981425295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0.19704313653533412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0.19661134069519751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0.18790075214715629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5.4044458051619851E-2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2.1994360695205161E-4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2.3973169428420356E-4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2.5234723383091322E-4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2.8439333135071133E-4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3.1286590409791313E-4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4.0705426588154346E-4</v>
      </c>
      <c r="S1516" s="3"/>
    </row>
    <row r="1517" spans="2:19">
      <c r="B1517" t="str">
        <f t="shared" si="1712"/>
        <v>SPS1</v>
      </c>
      <c r="C1517" t="str">
        <f t="shared" si="1699"/>
        <v>CH</v>
      </c>
      <c r="D1517" t="s">
        <v>1671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0.10318020776033839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0.12557017558518868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0.12602479025408941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0.12567261647571101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0.12581718318247045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0.12104504531562212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2.6736150510134244E-2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1.7905345341385435E-4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1.8477974324556957E-4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2.1666773966460206E-4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2.273883857136512E-4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2.9567901024817218E-4</v>
      </c>
      <c r="S1517" s="3"/>
    </row>
    <row r="1518" spans="2:19">
      <c r="B1518" s="9" t="str">
        <f t="shared" si="1712"/>
        <v>SPS1</v>
      </c>
      <c r="C1518" s="9" t="str">
        <f t="shared" si="1699"/>
        <v>CH</v>
      </c>
      <c r="D1518" s="2" t="s">
        <v>132</v>
      </c>
      <c r="E1518" s="2" t="s">
        <v>1672</v>
      </c>
      <c r="F1518" s="3">
        <f>SUM(F1519:F1531)</f>
        <v>1.9491164735200677</v>
      </c>
      <c r="G1518" s="3">
        <f t="shared" ref="G1518:K1518" si="1714">SUM(G1519:G1531)</f>
        <v>1.9513539671534261</v>
      </c>
      <c r="H1518" s="3">
        <f t="shared" si="1714"/>
        <v>1.9547015215622161</v>
      </c>
      <c r="I1518" s="3">
        <f t="shared" si="1714"/>
        <v>1.9602768236605255</v>
      </c>
      <c r="J1518" s="3">
        <f t="shared" si="1714"/>
        <v>1.9635079278711896</v>
      </c>
      <c r="K1518" s="3">
        <f t="shared" si="1714"/>
        <v>1.9678230989910412</v>
      </c>
      <c r="L1518" s="3">
        <f t="shared" ref="L1518:O1518" si="1715">SUM(L1519:L1531)</f>
        <v>1.9436242395864061</v>
      </c>
      <c r="M1518" s="3">
        <f t="shared" si="1715"/>
        <v>1.9194497691035615</v>
      </c>
      <c r="N1518" s="3">
        <f t="shared" si="1715"/>
        <v>1.8779044210614775</v>
      </c>
      <c r="O1518" s="3">
        <f t="shared" si="1715"/>
        <v>1.8359905141306803</v>
      </c>
      <c r="P1518" s="3">
        <f>SUM(P1519:P1531)</f>
        <v>1.8017990415889695</v>
      </c>
      <c r="Q1518" s="3">
        <f>SUM(Q1519:Q1531)</f>
        <v>1.7687884212872778</v>
      </c>
      <c r="S1518" s="3"/>
    </row>
    <row r="1519" spans="2:19">
      <c r="B1519" t="str">
        <f>B1518</f>
        <v>SPS1</v>
      </c>
      <c r="C1519" t="str">
        <f>C1518</f>
        <v>CH</v>
      </c>
      <c r="D1519" t="s">
        <v>1673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1.7268342574687168E-2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2.3206631901612904E-2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2.3302810553062239E-2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1.5624208681556159E-2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1.4365927087583693E-3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2.3312107360611736E-3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2.247520540890453E-2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1.100226006050673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1.5634702635927467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1.8263862413149039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1.7919248275898145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1.7544089331051949</v>
      </c>
      <c r="S1519" s="3"/>
    </row>
    <row r="1520" spans="2:19">
      <c r="B1520" t="str">
        <f t="shared" ref="B1520:B1545" si="1716">B1519</f>
        <v>SPS1</v>
      </c>
      <c r="C1520" t="str">
        <f t="shared" ref="C1520:C1545" si="1717">C1519</f>
        <v>CH</v>
      </c>
      <c r="D1520" t="s">
        <v>1674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2.2315614075449461E-3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2.7188486896076954E-3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2.7356753942130345E-3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2.299271904171488E-3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4.4060202194943593E-4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4.4817886075695126E-4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6.6912647295448659E-4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8.9943928656117456E-4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1.0525860725497274E-3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1.4087699923323732E-3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1.3472150054727886E-3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1.9849733311494561E-3</v>
      </c>
      <c r="S1520" s="3"/>
    </row>
    <row r="1521" spans="2:19">
      <c r="B1521" t="str">
        <f t="shared" si="1716"/>
        <v>SPS1</v>
      </c>
      <c r="C1521" t="str">
        <f t="shared" si="1717"/>
        <v>CH</v>
      </c>
      <c r="D1521" t="s">
        <v>1675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3.3408698789650439E-4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5.5050782438992687E-4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5.7958666682336605E-4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6.0691314432478427E-4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7.0182487306676459E-4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5.4323261364143242E-4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4.424328983296517E-4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5.7847957745207879E-4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6.9109588147322186E-4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8.4409434424777849E-4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9.6149545140067653E-4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1.2085053931969094E-3</v>
      </c>
      <c r="S1521" s="3"/>
    </row>
    <row r="1522" spans="2:19">
      <c r="B1522" t="str">
        <f t="shared" si="1716"/>
        <v>SPS1</v>
      </c>
      <c r="C1522" t="str">
        <f t="shared" si="1717"/>
        <v>CH</v>
      </c>
      <c r="D1522" t="s">
        <v>1676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6.5263154123055425E-5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1.496162693440004E-4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1.8620657914568596E-4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2.2186381606390115E-4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2.8863829680792456E-4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3.7021737593634027E-4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4.01637066431005E-4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4.4141720143716962E-4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5.2680747546254587E-4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6.3620753533745965E-4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7.1193425554657945E-4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9.0150247299724921E-4</v>
      </c>
      <c r="S1522" s="3"/>
    </row>
    <row r="1523" spans="2:19">
      <c r="B1523" t="str">
        <f t="shared" si="1716"/>
        <v>SPS1</v>
      </c>
      <c r="C1523" t="str">
        <f t="shared" si="1717"/>
        <v>CH</v>
      </c>
      <c r="D1523" t="s">
        <v>1677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5.3392393305899581E-5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1.5273682148323966E-4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2.6003772942100219E-4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5.0336147398965918E-4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7.8695339225020786E-4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1.0159517994231535E-3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1.2068525267026993E-3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1.1186728332929601E-3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1.689804557491175E-3</v>
      </c>
      <c r="S1523" s="3"/>
    </row>
    <row r="1524" spans="2:19">
      <c r="B1524" t="str">
        <f t="shared" si="1716"/>
        <v>SPS1</v>
      </c>
      <c r="C1524" t="str">
        <f t="shared" si="1717"/>
        <v>CH</v>
      </c>
      <c r="D1524" t="s">
        <v>1678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2.7090796754511759E-5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7.1432232359932676E-5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1.1932425865524295E-4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1.7899771010096213E-4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2.4963822141002161E-4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2.8328243296738763E-4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3.7252223606008616E-4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3.5630192282070115E-4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5.3616743672528196E-4</v>
      </c>
      <c r="S1524" s="3"/>
    </row>
    <row r="1525" spans="2:19">
      <c r="B1525" t="str">
        <f t="shared" si="1716"/>
        <v>SPS1</v>
      </c>
      <c r="C1525" t="str">
        <f t="shared" si="1717"/>
        <v>CH</v>
      </c>
      <c r="D1525" t="s">
        <v>1679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1.5990059994301503E-5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4.6838945012479756E-5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7.9771797164710089E-5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1.1403107969828853E-4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1.5880112745904088E-4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1.9002467587758947E-4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2.3138569445035266E-4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2.6722024393821639E-4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3.3784047567010596E-4</v>
      </c>
      <c r="S1525" s="3"/>
    </row>
    <row r="1526" spans="2:19">
      <c r="B1526" t="str">
        <f t="shared" si="1716"/>
        <v>SPS1</v>
      </c>
      <c r="C1526" t="str">
        <f t="shared" si="1717"/>
        <v>CH</v>
      </c>
      <c r="D1526" t="s">
        <v>1680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9.4460718736355415E-6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2.4587616649865858E-5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4.6360430036710475E-5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7.0266838219232896E-5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1.075151010889161E-4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1.3234645367005628E-4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1.6427528145520904E-4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1.8855808358850352E-4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2.4576531992148113E-4</v>
      </c>
      <c r="S1526" s="3"/>
    </row>
    <row r="1527" spans="2:19">
      <c r="B1527" t="str">
        <f t="shared" si="1716"/>
        <v>SPS1</v>
      </c>
      <c r="C1527" t="str">
        <f t="shared" si="1717"/>
        <v>CH</v>
      </c>
      <c r="D1527" t="s">
        <v>1681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1.53640759043152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0.56115014329978519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0.56126121780883342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0.38578635665924144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>
      <c r="B1528" t="str">
        <f t="shared" si="1716"/>
        <v>SPS1</v>
      </c>
      <c r="C1528" t="str">
        <f t="shared" si="1717"/>
        <v>CH</v>
      </c>
      <c r="D1528" t="s">
        <v>1682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8.4550171459555498E-2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0.95527359309252613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0.96670025800334491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1.2152935266676499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1.7273330325557128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1.8419615721732192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1.9001890638465524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0.8153725367335658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0.3098958843689178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3.9507590846069697E-3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4.1094075081479784E-3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6.3332672196501488E-3</v>
      </c>
      <c r="S1528" s="3"/>
    </row>
    <row r="1529" spans="2:19">
      <c r="B1529" t="str">
        <f t="shared" si="1716"/>
        <v>SPS1</v>
      </c>
      <c r="C1529" t="str">
        <f t="shared" si="1717"/>
        <v>CH</v>
      </c>
      <c r="D1529" t="s">
        <v>1683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0.12398642061240532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0.17988544316908875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0.17081429823715114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0.11176837632274024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1.0692355237615872E-2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2.5798056269084671E-4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2.9071764814426657E-4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3.0303367420644937E-4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3.0050166259267295E-4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3.884264399322235E-4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3.7821847208647542E-4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5.7492558026531648E-4</v>
      </c>
      <c r="S1529" s="3"/>
    </row>
    <row r="1530" spans="2:19">
      <c r="B1530" t="str">
        <f t="shared" si="1716"/>
        <v>SPS1</v>
      </c>
      <c r="C1530" t="str">
        <f t="shared" si="1717"/>
        <v>CH</v>
      </c>
      <c r="D1530" t="s">
        <v>1684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0.11454368066634821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0.14348186435069993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0.143876221994998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0.14356252682561682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0.13721214836741658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3.9521014552853007E-2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1.7339814030150848E-4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1.9301329792344952E-4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2.0619430461772616E-4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2.3541879411689793E-4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2.6010038470714101E-4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3.3840367315748861E-4</v>
      </c>
      <c r="S1530" s="3"/>
    </row>
    <row r="1531" spans="2:19">
      <c r="B1531" t="str">
        <f t="shared" si="1716"/>
        <v>SPS1</v>
      </c>
      <c r="C1531" t="str">
        <f t="shared" si="1717"/>
        <v>CH</v>
      </c>
      <c r="D1531" t="s">
        <v>1685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6.9729356225986874E-2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8.4937318556371502E-2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8.5245246324643975E-2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8.5007860317232301E-2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8.510713819435628E-2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8.1884197900604652E-2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1.8116001002779776E-2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1.3293543953385822E-4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1.3948234117885689E-4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1.6556088653420638E-4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1.7508983815274362E-4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2.2833272185825688E-4</v>
      </c>
      <c r="S1531" s="3"/>
    </row>
    <row r="1532" spans="2:19">
      <c r="B1532" s="9" t="str">
        <f t="shared" si="1716"/>
        <v>SPS1</v>
      </c>
      <c r="C1532" s="9" t="str">
        <f t="shared" si="1717"/>
        <v>CH</v>
      </c>
      <c r="D1532" s="2" t="s">
        <v>134</v>
      </c>
      <c r="E1532" s="2" t="s">
        <v>107</v>
      </c>
      <c r="F1532" s="21" t="s">
        <v>1686</v>
      </c>
      <c r="G1532" s="21" t="s">
        <v>1686</v>
      </c>
      <c r="H1532" s="21" t="s">
        <v>1686</v>
      </c>
      <c r="I1532" s="21" t="s">
        <v>1686</v>
      </c>
      <c r="J1532" s="21" t="s">
        <v>1686</v>
      </c>
      <c r="K1532" s="21" t="s">
        <v>1686</v>
      </c>
      <c r="L1532" s="21" t="s">
        <v>1686</v>
      </c>
      <c r="M1532" s="21" t="s">
        <v>1686</v>
      </c>
      <c r="N1532" s="21" t="s">
        <v>1686</v>
      </c>
      <c r="O1532" s="21" t="s">
        <v>1686</v>
      </c>
      <c r="P1532" s="21" t="s">
        <v>1686</v>
      </c>
      <c r="Q1532" s="21" t="s">
        <v>1686</v>
      </c>
      <c r="S1532" s="3"/>
    </row>
    <row r="1533" spans="2:19">
      <c r="B1533" t="str">
        <f t="shared" si="1716"/>
        <v>SPS1</v>
      </c>
      <c r="C1533" t="str">
        <f t="shared" si="1717"/>
        <v>CH</v>
      </c>
      <c r="D1533" t="s">
        <v>1687</v>
      </c>
      <c r="E1533" t="s">
        <v>107</v>
      </c>
      <c r="F1533" s="1">
        <f t="shared" ref="F1533:K1536" si="1719">IFERROR(F1519/F1499,"-")</f>
        <v>11.098927012431894</v>
      </c>
      <c r="G1533" s="1">
        <f t="shared" si="1719"/>
        <v>11.106408337750864</v>
      </c>
      <c r="H1533" s="1">
        <f t="shared" si="1719"/>
        <v>11.107146499709661</v>
      </c>
      <c r="I1533" s="1">
        <f t="shared" si="1719"/>
        <v>11.113654071778596</v>
      </c>
      <c r="J1533" s="1">
        <f t="shared" si="1719"/>
        <v>11.482841687827186</v>
      </c>
      <c r="K1533" s="1">
        <f t="shared" si="1719"/>
        <v>11.577192985865313</v>
      </c>
      <c r="L1533" s="1">
        <f t="shared" ref="L1533:O1533" si="1720">IFERROR(L1519/L1499,"-")</f>
        <v>11.767242745502825</v>
      </c>
      <c r="M1533" s="1">
        <f t="shared" si="1720"/>
        <v>11.911536729355266</v>
      </c>
      <c r="N1533" s="1">
        <f t="shared" si="1720"/>
        <v>11.913156752752444</v>
      </c>
      <c r="O1533" s="1">
        <f t="shared" si="1720"/>
        <v>11.913862498205894</v>
      </c>
      <c r="P1533" s="1">
        <f t="shared" ref="P1533:Q1536" si="1721">IFERROR(P1519/P1499,"-")</f>
        <v>11.913862498205894</v>
      </c>
      <c r="Q1533" s="1">
        <f t="shared" si="1721"/>
        <v>11.913862498205916</v>
      </c>
      <c r="S1533" s="3"/>
    </row>
    <row r="1534" spans="2:19">
      <c r="B1534" t="str">
        <f t="shared" si="1716"/>
        <v>SPS1</v>
      </c>
      <c r="C1534" t="str">
        <f t="shared" si="1717"/>
        <v>CH</v>
      </c>
      <c r="D1534" t="s">
        <v>1688</v>
      </c>
      <c r="E1534" t="s">
        <v>107</v>
      </c>
      <c r="F1534" s="1">
        <f t="shared" si="1719"/>
        <v>6.2845243629360033</v>
      </c>
      <c r="G1534" s="1">
        <f t="shared" si="1719"/>
        <v>6.287508839449754</v>
      </c>
      <c r="H1534" s="1">
        <f t="shared" si="1719"/>
        <v>6.2892205532351051</v>
      </c>
      <c r="I1534" s="1">
        <f t="shared" si="1719"/>
        <v>6.2951813014863633</v>
      </c>
      <c r="J1534" s="1">
        <f t="shared" si="1719"/>
        <v>6.4394019151636694</v>
      </c>
      <c r="K1534" s="1">
        <f t="shared" si="1719"/>
        <v>6.5476698982061663</v>
      </c>
      <c r="L1534" s="1">
        <f t="shared" ref="L1534:O1534" si="1722">IFERROR(L1520/L1500,"-")</f>
        <v>6.6102043836411797</v>
      </c>
      <c r="M1534" s="1">
        <f t="shared" si="1722"/>
        <v>6.6924719106439516</v>
      </c>
      <c r="N1534" s="1">
        <f t="shared" si="1722"/>
        <v>6.7322119573109962</v>
      </c>
      <c r="O1534" s="1">
        <f t="shared" si="1722"/>
        <v>6.7466492376300042</v>
      </c>
      <c r="P1534" s="1">
        <f t="shared" si="1721"/>
        <v>6.7466492376299954</v>
      </c>
      <c r="Q1534" s="1">
        <f t="shared" si="1721"/>
        <v>6.7466492376299954</v>
      </c>
      <c r="S1534" s="3"/>
    </row>
    <row r="1535" spans="2:19">
      <c r="B1535" t="str">
        <f t="shared" si="1716"/>
        <v>SPS1</v>
      </c>
      <c r="C1535" t="str">
        <f t="shared" si="1717"/>
        <v>CH</v>
      </c>
      <c r="D1535" t="s">
        <v>1689</v>
      </c>
      <c r="E1535" t="s">
        <v>107</v>
      </c>
      <c r="F1535" s="1">
        <f t="shared" si="1719"/>
        <v>4.0901432735634966</v>
      </c>
      <c r="G1535" s="1">
        <f t="shared" si="1719"/>
        <v>4.0956120447400339</v>
      </c>
      <c r="H1535" s="1">
        <f t="shared" si="1719"/>
        <v>4.1000937661219874</v>
      </c>
      <c r="I1535" s="1">
        <f t="shared" si="1719"/>
        <v>4.1082873516907199</v>
      </c>
      <c r="J1535" s="1">
        <f t="shared" si="1719"/>
        <v>4.1324230846047838</v>
      </c>
      <c r="K1535" s="1">
        <f t="shared" si="1719"/>
        <v>4.1953462755327386</v>
      </c>
      <c r="L1535" s="1">
        <f t="shared" ref="L1535:O1535" si="1723">IFERROR(L1521/L1501,"-")</f>
        <v>4.3254430721381709</v>
      </c>
      <c r="M1535" s="1">
        <f t="shared" si="1723"/>
        <v>4.3693170121534717</v>
      </c>
      <c r="N1535" s="1">
        <f t="shared" si="1723"/>
        <v>4.4008421142689098</v>
      </c>
      <c r="O1535" s="1">
        <f t="shared" si="1723"/>
        <v>4.427819168826975</v>
      </c>
      <c r="P1535" s="1">
        <f t="shared" si="1721"/>
        <v>4.4389918965394255</v>
      </c>
      <c r="Q1535" s="1">
        <f t="shared" si="1721"/>
        <v>4.4389918965394113</v>
      </c>
      <c r="S1535" s="3"/>
    </row>
    <row r="1536" spans="2:19">
      <c r="B1536" t="str">
        <f t="shared" si="1716"/>
        <v>SPS1</v>
      </c>
      <c r="C1536" t="str">
        <f t="shared" si="1717"/>
        <v>CH</v>
      </c>
      <c r="D1536" t="s">
        <v>1690</v>
      </c>
      <c r="E1536" t="s">
        <v>107</v>
      </c>
      <c r="F1536" s="1">
        <f t="shared" si="1719"/>
        <v>3.7650534829600395</v>
      </c>
      <c r="G1536" s="1">
        <f t="shared" si="1719"/>
        <v>3.7755351891540068</v>
      </c>
      <c r="H1536" s="1">
        <f t="shared" si="1719"/>
        <v>3.7869766473687165</v>
      </c>
      <c r="I1536" s="1">
        <f t="shared" si="1719"/>
        <v>3.8068126791690249</v>
      </c>
      <c r="J1536" s="1">
        <f t="shared" si="1719"/>
        <v>3.8399348028145512</v>
      </c>
      <c r="K1536" s="1">
        <f t="shared" si="1719"/>
        <v>3.8760740983955855</v>
      </c>
      <c r="L1536" s="1">
        <f t="shared" ref="L1536:O1536" si="1724">IFERROR(L1522/L1502,"-")</f>
        <v>3.950470569772532</v>
      </c>
      <c r="M1536" s="1">
        <f t="shared" si="1724"/>
        <v>4.0392629543173157</v>
      </c>
      <c r="N1536" s="1">
        <f t="shared" si="1724"/>
        <v>4.0714462011620327</v>
      </c>
      <c r="O1536" s="1">
        <f t="shared" si="1724"/>
        <v>4.0989051991616785</v>
      </c>
      <c r="P1536" s="1">
        <f t="shared" si="1721"/>
        <v>4.1161816320408402</v>
      </c>
      <c r="Q1536" s="1">
        <f t="shared" si="1721"/>
        <v>4.1237577328637292</v>
      </c>
      <c r="S1536" s="3"/>
    </row>
    <row r="1537" spans="2:19">
      <c r="B1537" t="str">
        <f t="shared" si="1716"/>
        <v>SPS1</v>
      </c>
      <c r="C1537" t="str">
        <f t="shared" si="1717"/>
        <v>CH</v>
      </c>
      <c r="D1537" t="s">
        <v>1691</v>
      </c>
      <c r="E1537" t="s">
        <v>107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4.6391179485367813</v>
      </c>
      <c r="J1537" s="1">
        <f t="shared" si="1725"/>
        <v>4.6877387536870465</v>
      </c>
      <c r="K1537" s="1">
        <f t="shared" si="1725"/>
        <v>4.7527329321692156</v>
      </c>
      <c r="L1537" s="1">
        <f t="shared" ref="L1537:O1537" si="1726">IFERROR(L1523/L1504,"-")</f>
        <v>4.824841295777107</v>
      </c>
      <c r="M1537" s="1">
        <f t="shared" si="1726"/>
        <v>4.9009309584644924</v>
      </c>
      <c r="N1537" s="1">
        <f t="shared" si="1726"/>
        <v>4.9281591344976015</v>
      </c>
      <c r="O1537" s="1">
        <f t="shared" si="1726"/>
        <v>4.9376073198960313</v>
      </c>
      <c r="P1537" s="1">
        <f t="shared" ref="P1537:Q1540" si="1727">IFERROR(P1523/P1504,"-")</f>
        <v>4.9376073198960251</v>
      </c>
      <c r="Q1537" s="1">
        <f t="shared" si="1727"/>
        <v>4.9376073198960242</v>
      </c>
      <c r="S1537" s="3"/>
    </row>
    <row r="1538" spans="2:19">
      <c r="B1538" t="str">
        <f t="shared" si="1716"/>
        <v>SPS1</v>
      </c>
      <c r="C1538" t="str">
        <f t="shared" si="1717"/>
        <v>CH</v>
      </c>
      <c r="D1538" t="s">
        <v>1692</v>
      </c>
      <c r="E1538" t="s">
        <v>107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2.7008868509993595</v>
      </c>
      <c r="J1538" s="1">
        <f t="shared" si="1725"/>
        <v>2.7260232533305624</v>
      </c>
      <c r="K1538" s="1">
        <f t="shared" si="1725"/>
        <v>2.7552621883356543</v>
      </c>
      <c r="L1538" s="1">
        <f t="shared" ref="L1538:O1538" si="1728">IFERROR(L1524/L1505,"-")</f>
        <v>2.7917059134787285</v>
      </c>
      <c r="M1538" s="1">
        <f t="shared" si="1728"/>
        <v>2.8305391039025878</v>
      </c>
      <c r="N1538" s="1">
        <f t="shared" si="1728"/>
        <v>2.8543828434707077</v>
      </c>
      <c r="O1538" s="1">
        <f t="shared" si="1728"/>
        <v>2.8629122117594501</v>
      </c>
      <c r="P1538" s="1">
        <f t="shared" si="1727"/>
        <v>2.8629122117594501</v>
      </c>
      <c r="Q1538" s="1">
        <f t="shared" si="1727"/>
        <v>2.8629122117594537</v>
      </c>
      <c r="S1538" s="3"/>
    </row>
    <row r="1539" spans="2:19">
      <c r="B1539" t="str">
        <f t="shared" si="1716"/>
        <v>SPS1</v>
      </c>
      <c r="C1539" t="str">
        <f t="shared" si="1717"/>
        <v>CH</v>
      </c>
      <c r="D1539" t="s">
        <v>1693</v>
      </c>
      <c r="E1539" t="s">
        <v>107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1.7606485351727286</v>
      </c>
      <c r="J1539" s="1">
        <f t="shared" si="1725"/>
        <v>1.7794261038268466</v>
      </c>
      <c r="K1539" s="1">
        <f t="shared" si="1725"/>
        <v>1.7941405862354396</v>
      </c>
      <c r="L1539" s="1">
        <f t="shared" ref="L1539:O1539" si="1729">IFERROR(L1525/L1506,"-")</f>
        <v>1.8145251627102157</v>
      </c>
      <c r="M1539" s="1">
        <f t="shared" si="1729"/>
        <v>1.8391689155456594</v>
      </c>
      <c r="N1539" s="1">
        <f t="shared" si="1729"/>
        <v>1.8567923362145051</v>
      </c>
      <c r="O1539" s="1">
        <f t="shared" si="1729"/>
        <v>1.8701400593584099</v>
      </c>
      <c r="P1539" s="1">
        <f t="shared" si="1727"/>
        <v>1.8752252137143017</v>
      </c>
      <c r="Q1539" s="1">
        <f t="shared" si="1727"/>
        <v>1.8752252137143004</v>
      </c>
      <c r="S1539" s="3"/>
    </row>
    <row r="1540" spans="2:19">
      <c r="B1540" t="str">
        <f t="shared" si="1716"/>
        <v>SPS1</v>
      </c>
      <c r="C1540" t="str">
        <f t="shared" si="1717"/>
        <v>CH</v>
      </c>
      <c r="D1540" t="s">
        <v>1694</v>
      </c>
      <c r="E1540" t="s">
        <v>107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1.5620411785777213</v>
      </c>
      <c r="J1540" s="1">
        <f t="shared" si="1725"/>
        <v>1.5796613817125638</v>
      </c>
      <c r="K1540" s="1">
        <f t="shared" si="1725"/>
        <v>1.5961799766599878</v>
      </c>
      <c r="L1540" s="1">
        <f t="shared" ref="L1540:O1540" si="1730">IFERROR(L1526/L1507,"-")</f>
        <v>1.6154270137367184</v>
      </c>
      <c r="M1540" s="1">
        <f t="shared" si="1730"/>
        <v>1.6370112045952547</v>
      </c>
      <c r="N1540" s="1">
        <f t="shared" si="1730"/>
        <v>1.653912795669306</v>
      </c>
      <c r="O1540" s="1">
        <f t="shared" si="1730"/>
        <v>1.6667490720755727</v>
      </c>
      <c r="P1540" s="1">
        <f t="shared" si="1727"/>
        <v>1.6746884196173262</v>
      </c>
      <c r="Q1540" s="1">
        <f t="shared" si="1727"/>
        <v>1.6779856082197451</v>
      </c>
      <c r="S1540" s="3"/>
    </row>
    <row r="1541" spans="2:19">
      <c r="B1541" t="str">
        <f t="shared" si="1716"/>
        <v>SPS1</v>
      </c>
      <c r="C1541" t="str">
        <f t="shared" si="1717"/>
        <v>CH</v>
      </c>
      <c r="D1541" t="s">
        <v>1695</v>
      </c>
      <c r="E1541" t="s">
        <v>107</v>
      </c>
      <c r="F1541" s="1">
        <f t="shared" ref="F1541:K1545" si="1731">IFERROR(F1527/F1513,"-")</f>
        <v>0.77116510534577731</v>
      </c>
      <c r="G1541" s="1">
        <f t="shared" si="1731"/>
        <v>0.78723832996731957</v>
      </c>
      <c r="H1541" s="1">
        <f t="shared" si="1731"/>
        <v>0.81134816689963341</v>
      </c>
      <c r="I1541" s="1">
        <f t="shared" si="1731"/>
        <v>0.85153122845348916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>
      <c r="B1542" t="str">
        <f t="shared" si="1716"/>
        <v>SPS1</v>
      </c>
      <c r="C1542" t="str">
        <f t="shared" si="1717"/>
        <v>CH</v>
      </c>
      <c r="D1542" t="s">
        <v>1696</v>
      </c>
      <c r="E1542" t="s">
        <v>107</v>
      </c>
      <c r="F1542" s="1">
        <f t="shared" si="1731"/>
        <v>1.9078836334110865</v>
      </c>
      <c r="G1542" s="1">
        <f t="shared" si="1731"/>
        <v>1.9240599786607879</v>
      </c>
      <c r="H1542" s="1">
        <f t="shared" si="1731"/>
        <v>1.9243946524899667</v>
      </c>
      <c r="I1542" s="1">
        <f t="shared" si="1731"/>
        <v>1.9527165105373461</v>
      </c>
      <c r="J1542" s="1">
        <f t="shared" si="1731"/>
        <v>2.0350934267867982</v>
      </c>
      <c r="K1542" s="1">
        <f t="shared" si="1731"/>
        <v>2.0567259510147804</v>
      </c>
      <c r="L1542" s="1">
        <f t="shared" ref="L1542:O1542" si="1734">IFERROR(L1528/L1514,"-")</f>
        <v>2.1017853962932187</v>
      </c>
      <c r="M1542" s="1">
        <f t="shared" si="1734"/>
        <v>2.1327605514018328</v>
      </c>
      <c r="N1542" s="1">
        <f t="shared" si="1734"/>
        <v>2.1409125188532623</v>
      </c>
      <c r="O1542" s="1">
        <f t="shared" si="1734"/>
        <v>2.1882785185199491</v>
      </c>
      <c r="P1542" s="1">
        <f t="shared" si="1733"/>
        <v>2.1882785185199514</v>
      </c>
      <c r="Q1542" s="1">
        <f t="shared" si="1733"/>
        <v>2.1882785185199483</v>
      </c>
      <c r="S1542" s="3"/>
    </row>
    <row r="1543" spans="2:19">
      <c r="B1543" t="str">
        <f t="shared" si="1716"/>
        <v>SPS1</v>
      </c>
      <c r="C1543" t="str">
        <f t="shared" si="1717"/>
        <v>CH</v>
      </c>
      <c r="D1543" t="s">
        <v>1697</v>
      </c>
      <c r="E1543" t="s">
        <v>107</v>
      </c>
      <c r="F1543" s="1">
        <f t="shared" si="1731"/>
        <v>1.1027629847473204</v>
      </c>
      <c r="G1543" s="1">
        <f t="shared" si="1731"/>
        <v>1.1042932203424087</v>
      </c>
      <c r="H1543" s="1">
        <f t="shared" si="1731"/>
        <v>1.1043555452600449</v>
      </c>
      <c r="I1543" s="1">
        <f t="shared" si="1731"/>
        <v>1.104579650957771</v>
      </c>
      <c r="J1543" s="1">
        <f t="shared" si="1731"/>
        <v>1.1088560013723481</v>
      </c>
      <c r="K1543" s="1">
        <f t="shared" si="1731"/>
        <v>1.1827885695311289</v>
      </c>
      <c r="L1543" s="1">
        <f t="shared" ref="L1543:O1543" si="1735">IFERROR(L1529/L1515,"-")</f>
        <v>1.2061751991709135</v>
      </c>
      <c r="M1543" s="1">
        <f t="shared" si="1735"/>
        <v>1.2317579314945697</v>
      </c>
      <c r="N1543" s="1">
        <f t="shared" si="1735"/>
        <v>1.2508648378114438</v>
      </c>
      <c r="O1543" s="1">
        <f t="shared" si="1735"/>
        <v>1.2575779131572422</v>
      </c>
      <c r="P1543" s="1">
        <f t="shared" si="1733"/>
        <v>1.2575779131572415</v>
      </c>
      <c r="Q1543" s="1">
        <f t="shared" si="1733"/>
        <v>1.2575779131572415</v>
      </c>
      <c r="S1543" s="3"/>
    </row>
    <row r="1544" spans="2:19">
      <c r="B1544" t="str">
        <f t="shared" si="1716"/>
        <v>SPS1</v>
      </c>
      <c r="C1544" t="str">
        <f t="shared" si="1717"/>
        <v>CH</v>
      </c>
      <c r="D1544" t="s">
        <v>1698</v>
      </c>
      <c r="E1544" t="s">
        <v>107</v>
      </c>
      <c r="F1544" s="1">
        <f t="shared" si="1731"/>
        <v>0.72942698043636855</v>
      </c>
      <c r="G1544" s="1">
        <f t="shared" si="1731"/>
        <v>0.73017188732439609</v>
      </c>
      <c r="H1544" s="1">
        <f t="shared" si="1731"/>
        <v>0.73017626761741006</v>
      </c>
      <c r="I1544" s="1">
        <f t="shared" si="1731"/>
        <v>0.73018436433012701</v>
      </c>
      <c r="J1544" s="1">
        <f t="shared" si="1731"/>
        <v>0.73023735562249137</v>
      </c>
      <c r="K1544" s="1">
        <f t="shared" si="1731"/>
        <v>0.73126858844814446</v>
      </c>
      <c r="L1544" s="1">
        <f t="shared" ref="L1544:O1544" si="1736">IFERROR(L1530/L1516,"-")</f>
        <v>0.78837545089141792</v>
      </c>
      <c r="M1544" s="1">
        <f t="shared" si="1736"/>
        <v>0.80512215332959247</v>
      </c>
      <c r="N1544" s="1">
        <f t="shared" si="1736"/>
        <v>0.81710546807851236</v>
      </c>
      <c r="O1544" s="1">
        <f t="shared" si="1736"/>
        <v>0.82779294788238744</v>
      </c>
      <c r="P1544" s="1">
        <f t="shared" si="1733"/>
        <v>0.83134781163543203</v>
      </c>
      <c r="Q1544" s="1">
        <f t="shared" si="1733"/>
        <v>0.83134781163543237</v>
      </c>
      <c r="S1544" s="3"/>
    </row>
    <row r="1545" spans="2:19">
      <c r="B1545" t="str">
        <f t="shared" si="1716"/>
        <v>SPS1</v>
      </c>
      <c r="C1545" t="str">
        <f t="shared" si="1717"/>
        <v>CH</v>
      </c>
      <c r="D1545" t="s">
        <v>1699</v>
      </c>
      <c r="E1545" t="s">
        <v>107</v>
      </c>
      <c r="F1545" s="1">
        <f t="shared" si="1731"/>
        <v>0.67580166525687357</v>
      </c>
      <c r="G1545" s="1">
        <f t="shared" si="1731"/>
        <v>0.67641315432221205</v>
      </c>
      <c r="H1545" s="1">
        <f t="shared" si="1731"/>
        <v>0.67641649038077112</v>
      </c>
      <c r="I1545" s="1">
        <f t="shared" si="1731"/>
        <v>0.67642309598656225</v>
      </c>
      <c r="J1545" s="1">
        <f t="shared" si="1731"/>
        <v>0.67643493552805811</v>
      </c>
      <c r="K1545" s="1">
        <f t="shared" si="1731"/>
        <v>0.6764770725401732</v>
      </c>
      <c r="L1545" s="1">
        <f t="shared" ref="L1545:O1545" si="1737">IFERROR(L1531/L1517,"-")</f>
        <v>0.67758449354603123</v>
      </c>
      <c r="M1545" s="1">
        <f t="shared" si="1737"/>
        <v>0.74243437922751776</v>
      </c>
      <c r="N1545" s="1">
        <f t="shared" si="1737"/>
        <v>0.75485731676489509</v>
      </c>
      <c r="O1545" s="1">
        <f t="shared" si="1737"/>
        <v>0.76412338445258066</v>
      </c>
      <c r="P1545" s="1">
        <f t="shared" si="1733"/>
        <v>0.77000343532599413</v>
      </c>
      <c r="Q1545" s="1">
        <f t="shared" si="1733"/>
        <v>0.77223175790060461</v>
      </c>
      <c r="S1545" s="3"/>
    </row>
    <row r="1546" spans="2:19">
      <c r="B1546" s="2" t="str">
        <f>B1545</f>
        <v>SPS1</v>
      </c>
      <c r="C1546" s="2" t="str">
        <f>C1545</f>
        <v>CH</v>
      </c>
      <c r="D1546" s="2" t="s">
        <v>1700</v>
      </c>
      <c r="E1546" s="2" t="s">
        <v>6</v>
      </c>
      <c r="F1546" s="3">
        <f>F1547+F1550+F1552+F1559+F1567</f>
        <v>16.709982401283362</v>
      </c>
      <c r="G1546" s="3">
        <f t="shared" ref="G1546:K1546" si="1738">G1547+G1550+G1552+G1559+G1567</f>
        <v>15.609486622144034</v>
      </c>
      <c r="H1546" s="3">
        <f t="shared" si="1738"/>
        <v>14.000007765247009</v>
      </c>
      <c r="I1546" s="3">
        <f t="shared" si="1738"/>
        <v>11.331312643881283</v>
      </c>
      <c r="J1546" s="3">
        <f t="shared" si="1738"/>
        <v>8.473241360785833</v>
      </c>
      <c r="K1546" s="3">
        <f t="shared" si="1738"/>
        <v>7.3589248320966503</v>
      </c>
      <c r="L1546" s="3">
        <f t="shared" ref="L1546:O1546" si="1739">L1547+L1550+L1552+L1559+L1567</f>
        <v>7.6657284872772902</v>
      </c>
      <c r="M1546" s="3">
        <f t="shared" si="1739"/>
        <v>7.972598574317165</v>
      </c>
      <c r="N1546" s="3">
        <f t="shared" si="1739"/>
        <v>8.3459370965455975</v>
      </c>
      <c r="O1546" s="3">
        <f t="shared" si="1739"/>
        <v>8.8703305089264148</v>
      </c>
      <c r="P1546" s="3">
        <f>P1547+P1550+P1552+P1559+P1567</f>
        <v>9.4525086364893323</v>
      </c>
      <c r="Q1546" s="3">
        <f>Q1547+Q1550+Q1552+Q1559+Q1567</f>
        <v>10.092454642592621</v>
      </c>
      <c r="S1546" s="3"/>
    </row>
    <row r="1547" spans="2:19">
      <c r="B1547" t="str">
        <f t="shared" ref="B1547:B1592" si="1740">B1546</f>
        <v>SPS1</v>
      </c>
      <c r="C1547" t="str">
        <f t="shared" ref="C1547:C1592" si="1741">C1546</f>
        <v>CH</v>
      </c>
      <c r="D1547" t="s">
        <v>1701</v>
      </c>
      <c r="E1547" t="str">
        <f>E1546</f>
        <v>PJ/yr.</v>
      </c>
      <c r="F1547" s="1">
        <f>SUM(F1548:F1549)</f>
        <v>7.6107244052968454E-2</v>
      </c>
      <c r="G1547" s="1">
        <f t="shared" ref="G1547:K1547" si="1742">SUM(G1548:G1549)</f>
        <v>0.1133516971837935</v>
      </c>
      <c r="H1547" s="1">
        <f t="shared" si="1742"/>
        <v>0.14292977005935498</v>
      </c>
      <c r="I1547" s="1">
        <f t="shared" si="1742"/>
        <v>1.6929022045561093</v>
      </c>
      <c r="J1547" s="1">
        <f t="shared" si="1742"/>
        <v>4.7436231559236166</v>
      </c>
      <c r="K1547" s="1">
        <f t="shared" si="1742"/>
        <v>7.3587729544038307</v>
      </c>
      <c r="L1547" s="1">
        <f t="shared" ref="L1547:O1547" si="1743">SUM(L1548:L1549)</f>
        <v>7.6657276494304716</v>
      </c>
      <c r="M1547" s="1">
        <f t="shared" si="1743"/>
        <v>7.9725977410023718</v>
      </c>
      <c r="N1547" s="1">
        <f t="shared" si="1743"/>
        <v>8.3459366648139355</v>
      </c>
      <c r="O1547" s="1">
        <f t="shared" si="1743"/>
        <v>8.8703303707915868</v>
      </c>
      <c r="P1547" s="1">
        <f>SUM(P1548:P1549)</f>
        <v>9.4525081829068522</v>
      </c>
      <c r="Q1547" s="1">
        <f>SUM(Q1548:Q1549)</f>
        <v>10.092452093616588</v>
      </c>
      <c r="S1547" s="3"/>
    </row>
    <row r="1548" spans="2:19">
      <c r="B1548" t="str">
        <f t="shared" si="1740"/>
        <v>SPS1</v>
      </c>
      <c r="C1548" t="str">
        <f t="shared" si="1741"/>
        <v>CH</v>
      </c>
      <c r="D1548" t="s">
        <v>1702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4.0548883287253271E-2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3.4833681405591316E-2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2.641747600589469E-2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1.3177856264733619E-2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>
      <c r="B1549" t="str">
        <f t="shared" si="1740"/>
        <v>SPS1</v>
      </c>
      <c r="C1549" t="str">
        <f t="shared" si="1741"/>
        <v>CH</v>
      </c>
      <c r="D1549" t="s">
        <v>1703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3.5558360765715183E-2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7.851801577820218E-2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0.11651229405346029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1.6797243482913757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4.7436231559236166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7.3587729544038307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7.6657276494304716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7.9725977410023718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8.3459366648139355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8.8703303707915868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9.4525081829068522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10.092452093616588</v>
      </c>
      <c r="S1549" s="3"/>
    </row>
    <row r="1550" spans="2:19">
      <c r="B1550" t="str">
        <f t="shared" si="1740"/>
        <v>SPS1</v>
      </c>
      <c r="C1550" t="str">
        <f t="shared" si="1741"/>
        <v>CH</v>
      </c>
      <c r="D1550" t="s">
        <v>1704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2.0502552625420896E-5</v>
      </c>
      <c r="H1550" s="1">
        <f t="shared" si="1745"/>
        <v>2.6855649930962022E-5</v>
      </c>
      <c r="I1550" s="1">
        <f t="shared" si="1745"/>
        <v>8.7515800099571709E-7</v>
      </c>
      <c r="J1550" s="1">
        <f t="shared" si="1745"/>
        <v>8.2049962517859884E-7</v>
      </c>
      <c r="K1550" s="1">
        <f t="shared" si="1745"/>
        <v>9.8305113547519527E-7</v>
      </c>
      <c r="L1550" s="1">
        <f t="shared" si="1745"/>
        <v>8.3784681867980244E-7</v>
      </c>
      <c r="M1550" s="1">
        <f t="shared" si="1745"/>
        <v>8.3331479347104975E-7</v>
      </c>
      <c r="N1550" s="1">
        <f t="shared" si="1745"/>
        <v>4.3173166219624754E-7</v>
      </c>
      <c r="O1550" s="1">
        <f t="shared" si="1745"/>
        <v>1.381348286229359E-7</v>
      </c>
      <c r="P1550" s="1">
        <f>P1551</f>
        <v>4.5358248053119539E-7</v>
      </c>
      <c r="Q1550" s="1">
        <f>Q1551</f>
        <v>2.5489760327911753E-6</v>
      </c>
      <c r="S1550" s="3"/>
    </row>
    <row r="1551" spans="2:19">
      <c r="B1551" t="str">
        <f t="shared" si="1740"/>
        <v>SPS1</v>
      </c>
      <c r="C1551" t="str">
        <f t="shared" si="1741"/>
        <v>CH</v>
      </c>
      <c r="D1551" t="s">
        <v>1705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2.0502552625420896E-5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2.6855649930962022E-5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8.7515800099571709E-7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8.2049962517859884E-7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9.8305113547519527E-7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8.3784681867980244E-7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8.3331479347104975E-7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4.3173166219624754E-7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1.381348286229359E-7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4.5358248053119539E-7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2.5489760327911753E-6</v>
      </c>
      <c r="S1551" s="3"/>
    </row>
    <row r="1552" spans="2:19">
      <c r="B1552" t="str">
        <f t="shared" si="1740"/>
        <v>SPS1</v>
      </c>
      <c r="C1552" t="str">
        <f t="shared" si="1741"/>
        <v>CH</v>
      </c>
      <c r="D1552" t="s">
        <v>1706</v>
      </c>
      <c r="E1552" t="str">
        <f t="shared" si="1744"/>
        <v>PJ/yr.</v>
      </c>
      <c r="F1552" s="1">
        <f>SUM(F1557:F1558)</f>
        <v>1.0795514066780845</v>
      </c>
      <c r="G1552" s="1">
        <f t="shared" ref="G1552:K1552" si="1746">SUM(G1557:G1558)</f>
        <v>2.0874945146836907</v>
      </c>
      <c r="H1552" s="1">
        <f t="shared" si="1746"/>
        <v>1.3073033797175433</v>
      </c>
      <c r="I1552" s="1">
        <f t="shared" si="1746"/>
        <v>1.631619715424443</v>
      </c>
      <c r="J1552" s="1">
        <f t="shared" si="1746"/>
        <v>0.97223127872593285</v>
      </c>
      <c r="K1552" s="1">
        <f t="shared" si="1746"/>
        <v>5.2345320652925972E-5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>
      <c r="B1553" t="str">
        <f t="shared" si="1740"/>
        <v>SPS1</v>
      </c>
      <c r="C1553" t="str">
        <f t="shared" si="1741"/>
        <v>CH</v>
      </c>
      <c r="D1553" t="s">
        <v>1707</v>
      </c>
      <c r="E1553" t="str">
        <f t="shared" si="1744"/>
        <v>PJ/yr.</v>
      </c>
      <c r="F1553" s="1">
        <f>IF(F1552-F1554&lt;0,0,F1552-F1554)</f>
        <v>1.0204564316481217</v>
      </c>
      <c r="G1553" s="1">
        <f t="shared" ref="G1553:K1553" si="1748">IF(G1552-G1554&lt;0,0,G1552-G1554)</f>
        <v>1.9732246565613272</v>
      </c>
      <c r="H1553" s="1">
        <f t="shared" si="1748"/>
        <v>1.2357412635488414</v>
      </c>
      <c r="I1553" s="1">
        <f t="shared" si="1748"/>
        <v>1.5422819229174258</v>
      </c>
      <c r="J1553" s="1">
        <f t="shared" si="1748"/>
        <v>0.91632128966684001</v>
      </c>
      <c r="K1553" s="1">
        <f t="shared" si="1748"/>
        <v>4.7982219094488139E-5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>
      <c r="B1554" t="str">
        <f t="shared" si="1740"/>
        <v>SPS1</v>
      </c>
      <c r="C1554" t="str">
        <f t="shared" si="1741"/>
        <v>CH</v>
      </c>
      <c r="D1554" t="s">
        <v>1708</v>
      </c>
      <c r="E1554" t="str">
        <f t="shared" si="1744"/>
        <v>PJ/yr.</v>
      </c>
      <c r="F1554" s="1">
        <f>SUM(F1555:F1556)</f>
        <v>5.9094975029962728E-2</v>
      </c>
      <c r="G1554" s="1">
        <f t="shared" ref="G1554:K1554" si="1750">SUM(G1555:G1556)</f>
        <v>0.11426985812236362</v>
      </c>
      <c r="H1554" s="1">
        <f t="shared" si="1750"/>
        <v>7.1562116168701964E-2</v>
      </c>
      <c r="I1554" s="1">
        <f t="shared" si="1750"/>
        <v>8.9337792507017164E-2</v>
      </c>
      <c r="J1554" s="1">
        <f t="shared" si="1750"/>
        <v>5.5909989059092856E-2</v>
      </c>
      <c r="K1554" s="1">
        <f t="shared" si="1750"/>
        <v>4.3631015584378344E-6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>
      <c r="B1555" t="str">
        <f t="shared" si="1740"/>
        <v>SPS1</v>
      </c>
      <c r="C1555" t="str">
        <f t="shared" si="1741"/>
        <v>CH</v>
      </c>
      <c r="D1555" t="s">
        <v>1709</v>
      </c>
      <c r="E1555" t="str">
        <f t="shared" si="1744"/>
        <v>PJ/yr.</v>
      </c>
      <c r="F1555" s="1">
        <f>[1]Transport!B$25/SUM([1]Transport!B$21,[1]Transport!B$25)*F1552*(F$35+F$600)/(F$35+F$600+F$39)</f>
        <v>5.9094975029962728E-2</v>
      </c>
      <c r="G1555" s="1">
        <f>[1]Transport!C$25/SUM([1]Transport!C$21,[1]Transport!C$25)*G1552*(G$35+G$600)/(G$35+G$600+G$39)</f>
        <v>0.11426985812236362</v>
      </c>
      <c r="H1555" s="1">
        <f>[1]Transport!D$25/SUM([1]Transport!D$21,[1]Transport!D$25)*H1552*(H$35+H$600)/(H$35+H$600+H$39)</f>
        <v>7.1562116168701964E-2</v>
      </c>
      <c r="I1555" s="1">
        <f>[1]Transport!E$25/SUM([1]Transport!E$21,[1]Transport!E$25)*I1552*(I$35+I$600)/(I$35+I$600+I$39)</f>
        <v>8.9337792507017164E-2</v>
      </c>
      <c r="J1555" s="1">
        <f>[1]Transport!F$25/SUM([1]Transport!F$21,[1]Transport!F$25)*J1552*(J$35+J$600)/(J$35+J$600+J$39)</f>
        <v>5.5909989059092856E-2</v>
      </c>
      <c r="K1555" s="1">
        <f>[1]Transport!G$25/SUM([1]Transport!G$21,[1]Transport!G$25)*K1552*(K$35+K$600)/(K$35+K$600+K$39)</f>
        <v>2.8797915790527024E-6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>
      <c r="B1556" t="str">
        <f t="shared" si="1740"/>
        <v>SPS1</v>
      </c>
      <c r="C1556" t="str">
        <f t="shared" si="1741"/>
        <v>CH</v>
      </c>
      <c r="D1556" t="s">
        <v>1710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1.4833099793851318E-6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>
      <c r="B1557" t="str">
        <f t="shared" si="1740"/>
        <v>SPS1</v>
      </c>
      <c r="C1557" t="str">
        <f t="shared" si="1741"/>
        <v>CH</v>
      </c>
      <c r="D1557" t="s">
        <v>1711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0.72090128839151069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1.510510536252563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0.54187704459232411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0.27085256786327416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>
      <c r="B1558" t="str">
        <f t="shared" si="1740"/>
        <v>SPS1</v>
      </c>
      <c r="C1558" t="str">
        <f t="shared" si="1741"/>
        <v>CH</v>
      </c>
      <c r="D1558" t="s">
        <v>1712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0.35865011828657378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0.57698397843112781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0.76542633512521907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1.3607671475611687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0.97223127872593285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5.2345320652925972E-5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>
      <c r="B1559" t="str">
        <f t="shared" si="1740"/>
        <v>SPS1</v>
      </c>
      <c r="C1559" t="str">
        <f t="shared" si="1741"/>
        <v>CH</v>
      </c>
      <c r="D1559" t="s">
        <v>1713</v>
      </c>
      <c r="E1559" t="str">
        <f t="shared" si="1744"/>
        <v>PJ/yr.</v>
      </c>
      <c r="F1559" s="1">
        <f>SUM(F1564:F1566)</f>
        <v>15.528638264583794</v>
      </c>
      <c r="G1559" s="1">
        <f t="shared" ref="G1559:K1559" si="1752">SUM(G1564:G1566)</f>
        <v>13.386325114192799</v>
      </c>
      <c r="H1559" s="1">
        <f t="shared" si="1752"/>
        <v>12.518227195559028</v>
      </c>
      <c r="I1559" s="1">
        <f t="shared" si="1752"/>
        <v>8.0067898487427289</v>
      </c>
      <c r="J1559" s="1">
        <f t="shared" si="1752"/>
        <v>2.7573861056366575</v>
      </c>
      <c r="K1559" s="1">
        <f t="shared" si="1752"/>
        <v>9.8549321030839737E-5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>
      <c r="B1560" t="str">
        <f t="shared" si="1740"/>
        <v>SPS1</v>
      </c>
      <c r="C1560" t="str">
        <f t="shared" si="1741"/>
        <v>CH</v>
      </c>
      <c r="D1560" t="s">
        <v>1714</v>
      </c>
      <c r="E1560" t="str">
        <f t="shared" si="1744"/>
        <v>PJ/yr.</v>
      </c>
      <c r="F1560" s="1">
        <f>IF(F1559-F1561&lt;0,0,F1559-F1561)</f>
        <v>15.143435727863826</v>
      </c>
      <c r="G1560" s="1">
        <f t="shared" ref="G1560:K1560" si="1754">IF(G1559-G1561&lt;0,0,G1559-G1561)</f>
        <v>13.034663967115977</v>
      </c>
      <c r="H1560" s="1">
        <f t="shared" si="1754"/>
        <v>11.956428379072293</v>
      </c>
      <c r="I1560" s="1">
        <f t="shared" si="1754"/>
        <v>7.6337631637911807</v>
      </c>
      <c r="J1560" s="1">
        <f t="shared" si="1754"/>
        <v>2.5476454597151288</v>
      </c>
      <c r="K1560" s="1">
        <f t="shared" si="1754"/>
        <v>8.7674874351655342E-5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>
      <c r="B1561" t="str">
        <f t="shared" si="1740"/>
        <v>SPS1</v>
      </c>
      <c r="C1561" t="str">
        <f t="shared" si="1741"/>
        <v>CH</v>
      </c>
      <c r="D1561" t="s">
        <v>1715</v>
      </c>
      <c r="E1561" t="str">
        <f t="shared" si="1744"/>
        <v>PJ/yr.</v>
      </c>
      <c r="F1561" s="1">
        <f>SUM(F1562:F1563)</f>
        <v>0.38520253671996779</v>
      </c>
      <c r="G1561" s="1">
        <f t="shared" ref="G1561:K1561" si="1756">SUM(G1562:G1563)</f>
        <v>0.35166114707682128</v>
      </c>
      <c r="H1561" s="1">
        <f t="shared" si="1756"/>
        <v>0.56179881648673591</v>
      </c>
      <c r="I1561" s="1">
        <f t="shared" si="1756"/>
        <v>0.37302668495154789</v>
      </c>
      <c r="J1561" s="1">
        <f t="shared" si="1756"/>
        <v>0.20974064592152861</v>
      </c>
      <c r="K1561" s="1">
        <f t="shared" si="1756"/>
        <v>1.087444667918439E-5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>
      <c r="B1562" t="str">
        <f t="shared" si="1740"/>
        <v>SPS1</v>
      </c>
      <c r="C1562" t="str">
        <f t="shared" si="1741"/>
        <v>CH</v>
      </c>
      <c r="D1562" t="s">
        <v>1716</v>
      </c>
      <c r="E1562" t="str">
        <f t="shared" si="1744"/>
        <v>PJ/yr.</v>
      </c>
      <c r="F1562" s="1">
        <f>[1]Transport!B$26/SUM([1]Transport!B$22,[1]Transport!B$26)*F1559*(F$34+F$582)/(F$34+F$582+F$38)</f>
        <v>0.38520253671996779</v>
      </c>
      <c r="G1562" s="1">
        <f>[1]Transport!C$26/SUM([1]Transport!C$22,[1]Transport!C$26)*G1559*(G$34+G$582)/(G$34+G$582+G$38)</f>
        <v>0.35166114707682128</v>
      </c>
      <c r="H1562" s="1">
        <f>[1]Transport!D$26/SUM([1]Transport!D$22,[1]Transport!D$26)*H1559*(H$34+H$582)/(H$34+H$582+H$38)</f>
        <v>0.56179881648673591</v>
      </c>
      <c r="I1562" s="1">
        <f>[1]Transport!E$26/SUM([1]Transport!E$22,[1]Transport!E$26)*I1559*(I$34+I$582)/(I$34+I$582+I$38)</f>
        <v>0.37302668495154789</v>
      </c>
      <c r="J1562" s="1">
        <f>[1]Transport!F$26/SUM([1]Transport!F$22,[1]Transport!F$26)*J1559*(J$34+J$582)/(J$34+J$582+J$38)</f>
        <v>0.20974064592152861</v>
      </c>
      <c r="K1562" s="1">
        <f>[1]Transport!G$26/SUM([1]Transport!G$22,[1]Transport!G$26)*K1559*(K$34+K$582)/(K$34+K$582+K$38)</f>
        <v>1.0870116754387872E-5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>
      <c r="B1563" t="str">
        <f t="shared" si="1740"/>
        <v>SPS1</v>
      </c>
      <c r="C1563" t="str">
        <f t="shared" si="1741"/>
        <v>CH</v>
      </c>
      <c r="D1563" t="s">
        <v>1717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4.3299247965182104E-9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>
      <c r="B1564" t="str">
        <f t="shared" si="1740"/>
        <v>SPS1</v>
      </c>
      <c r="C1564" t="str">
        <f t="shared" si="1741"/>
        <v>CH</v>
      </c>
      <c r="D1564" t="s">
        <v>1718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11.078795128273621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7.7056769830965139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5.4508738207892939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2.7253060161926412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>
      <c r="B1565" t="str">
        <f t="shared" si="1740"/>
        <v>SPS1</v>
      </c>
      <c r="C1565" t="str">
        <f t="shared" si="1741"/>
        <v>CH</v>
      </c>
      <c r="D1565" t="s">
        <v>1719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4.4498431363101725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5.2485137079909308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5.1018342659211289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2.081875328640304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1.1067997238878881E-3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5.3649765862460636E-5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>
      <c r="B1566" t="str">
        <f t="shared" si="1740"/>
        <v>SPS1</v>
      </c>
      <c r="C1566" t="str">
        <f t="shared" si="1741"/>
        <v>CH</v>
      </c>
      <c r="D1566" t="s">
        <v>1720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0.43213442310535499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1.9655191088486059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3.1996085039097837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2.7562793059127695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4.4899555168379101E-5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>
      <c r="B1567" t="str">
        <f t="shared" si="1740"/>
        <v>SPS1</v>
      </c>
      <c r="C1567" t="str">
        <f t="shared" si="1741"/>
        <v>CH</v>
      </c>
      <c r="D1567" t="s">
        <v>1721</v>
      </c>
      <c r="E1567" t="str">
        <f t="shared" si="1744"/>
        <v>PJ/yr.</v>
      </c>
      <c r="F1567" s="1">
        <f>F1572</f>
        <v>2.5685485968515841E-2</v>
      </c>
      <c r="G1567" s="1">
        <f t="shared" ref="G1567:K1567" si="1758">G1572</f>
        <v>2.2294793531126122E-2</v>
      </c>
      <c r="H1567" s="1">
        <f t="shared" si="1758"/>
        <v>3.1520564261152059E-2</v>
      </c>
      <c r="I1567" s="1">
        <f t="shared" si="1758"/>
        <v>0</v>
      </c>
      <c r="J1567" s="1">
        <f t="shared" si="1758"/>
        <v>0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>
      <c r="B1568" t="str">
        <f t="shared" si="1740"/>
        <v>SPS1</v>
      </c>
      <c r="C1568" t="str">
        <f t="shared" si="1741"/>
        <v>CH</v>
      </c>
      <c r="D1568" t="s">
        <v>1722</v>
      </c>
      <c r="E1568" t="str">
        <f t="shared" si="1744"/>
        <v>PJ/yr.</v>
      </c>
      <c r="F1568" s="1">
        <f>IF(F1567-F1569&lt;0,0,F1567-F1569)</f>
        <v>2.3732091918972915E-2</v>
      </c>
      <c r="G1568" s="1">
        <f t="shared" ref="G1568:K1568" si="1760">IF(G1567-G1569&lt;0,0,G1567-G1569)</f>
        <v>1.9510996455657542E-2</v>
      </c>
      <c r="H1568" s="1">
        <f t="shared" si="1760"/>
        <v>3.1265340406559525E-2</v>
      </c>
      <c r="I1568" s="1">
        <f t="shared" si="1760"/>
        <v>0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>
      <c r="B1569" t="str">
        <f t="shared" si="1740"/>
        <v>SPS1</v>
      </c>
      <c r="C1569" t="str">
        <f t="shared" si="1741"/>
        <v>CH</v>
      </c>
      <c r="D1569" t="s">
        <v>1723</v>
      </c>
      <c r="E1569" t="str">
        <f t="shared" si="1744"/>
        <v>PJ/yr.</v>
      </c>
      <c r="F1569" s="1">
        <f>SUM(F1570:F1571)</f>
        <v>1.9533940495429255E-3</v>
      </c>
      <c r="G1569" s="1">
        <f t="shared" ref="G1569:K1569" si="1762">SUM(G1570:G1571)</f>
        <v>2.7837970754685808E-3</v>
      </c>
      <c r="H1569" s="1">
        <f t="shared" si="1762"/>
        <v>2.552238545925365E-4</v>
      </c>
      <c r="I1569" s="1">
        <f t="shared" si="1762"/>
        <v>0</v>
      </c>
      <c r="J1569" s="1">
        <f t="shared" si="1762"/>
        <v>0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>
      <c r="B1570" t="str">
        <f t="shared" si="1740"/>
        <v>SPS1</v>
      </c>
      <c r="C1570" t="str">
        <f t="shared" si="1741"/>
        <v>CH</v>
      </c>
      <c r="D1570" t="s">
        <v>1724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1.9533940495429255E-3</v>
      </c>
      <c r="G1570" s="1">
        <f>IF(SUM([1]Transport!C$24,[1]Transport!C$27)=0,0,[1]Transport!C$27/SUM([1]Transport!C$24,[1]Transport!C$27)*G1567*(G$47+G$614)/(G$47+G$614+G$49))</f>
        <v>2.7837970754685808E-3</v>
      </c>
      <c r="H1570" s="1">
        <f>IF(SUM([1]Transport!D$24,[1]Transport!D$27)=0,0,[1]Transport!D$27/SUM([1]Transport!D$24,[1]Transport!D$27)*H1567*(H$47+H$614)/(H$47+H$614+H$49))</f>
        <v>2.552238545925365E-4</v>
      </c>
      <c r="I1570" s="1">
        <f>IF(SUM([1]Transport!E$24,[1]Transport!E$27)=0,0,[1]Transport!E$27/SUM([1]Transport!E$24,[1]Transport!E$27)*I1567*(I$47+I$614)/(I$47+I$614+I$49))</f>
        <v>0</v>
      </c>
      <c r="J1570" s="1">
        <f>IF(SUM([1]Transport!F$24,[1]Transport!F$27)=0,0,[1]Transport!F$27/SUM([1]Transport!F$24,[1]Transport!F$27)*J1567*(J$47+J$614)/(J$47+J$614+J$49))</f>
        <v>0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>
      <c r="B1571" t="str">
        <f t="shared" si="1740"/>
        <v>SPS1</v>
      </c>
      <c r="C1571" t="str">
        <f t="shared" si="1741"/>
        <v>CH</v>
      </c>
      <c r="D1571" t="s">
        <v>1725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0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>
      <c r="B1572" t="str">
        <f t="shared" si="1740"/>
        <v>SPS1</v>
      </c>
      <c r="C1572" t="str">
        <f t="shared" si="1741"/>
        <v>CH</v>
      </c>
      <c r="D1572" t="s">
        <v>1726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2.5685485968515841E-2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2.2294793531126122E-2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3.1520564261152059E-2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0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0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>
      <c r="B1573" s="2" t="str">
        <f t="shared" si="1740"/>
        <v>SPS1</v>
      </c>
      <c r="C1573" s="2" t="str">
        <f t="shared" si="1741"/>
        <v>CH</v>
      </c>
      <c r="D1573" s="2" t="s">
        <v>1727</v>
      </c>
      <c r="E1573" s="2" t="s">
        <v>1672</v>
      </c>
      <c r="F1573" s="3">
        <f>SUM(F1574:F1582)</f>
        <v>4.7786577616844461</v>
      </c>
      <c r="G1573" s="3">
        <f t="shared" ref="G1573:K1573" si="1764">SUM(G1574:G1582)</f>
        <v>4.7700874041672758</v>
      </c>
      <c r="H1573" s="3">
        <f t="shared" si="1764"/>
        <v>4.7152251153239595</v>
      </c>
      <c r="I1573" s="3">
        <f t="shared" si="1764"/>
        <v>4.6617785615595366</v>
      </c>
      <c r="J1573" s="3">
        <f t="shared" si="1764"/>
        <v>4.8439632401588977</v>
      </c>
      <c r="K1573" s="3">
        <f t="shared" si="1764"/>
        <v>5.0140136411947154</v>
      </c>
      <c r="L1573" s="3">
        <f t="shared" ref="L1573:O1573" si="1765">SUM(L1574:L1582)</f>
        <v>5.2231020515111997</v>
      </c>
      <c r="M1573" s="3">
        <f t="shared" si="1765"/>
        <v>5.4321903228616302</v>
      </c>
      <c r="N1573" s="3">
        <f t="shared" si="1765"/>
        <v>5.6865673860381412</v>
      </c>
      <c r="O1573" s="3">
        <f t="shared" si="1765"/>
        <v>6.0438668296740072</v>
      </c>
      <c r="P1573" s="3">
        <f>SUM(P1574:P1582)</f>
        <v>6.4405382798014132</v>
      </c>
      <c r="Q1573" s="3">
        <f>SUM(Q1574:Q1582)</f>
        <v>6.8765701750087427</v>
      </c>
      <c r="S1573" s="3"/>
    </row>
    <row r="1574" spans="2:19">
      <c r="B1574" t="str">
        <f t="shared" si="1740"/>
        <v>SPS1</v>
      </c>
      <c r="C1574" t="str">
        <f t="shared" si="1741"/>
        <v>CH</v>
      </c>
      <c r="D1574" t="s">
        <v>1728</v>
      </c>
      <c r="E1574" t="s">
        <v>1672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2.7947217040426624E-2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2.4231926158997726E-2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1.8631764981294405E-2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9.294102162788349E-3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>
      <c r="B1575" t="str">
        <f t="shared" si="1740"/>
        <v>SPS1</v>
      </c>
      <c r="C1575" t="str">
        <f t="shared" si="1741"/>
        <v>CH</v>
      </c>
      <c r="D1575" t="s">
        <v>1729</v>
      </c>
      <c r="E1575" t="s">
        <v>1672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2.4227958282867293E-2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5.3498844428227853E-2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7.9386533546005125E-2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1.1444929001439974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3.2321035462965639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5.0139556580541393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5.2231015631433948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5.4321898230283168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5.6865671249257206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6.0438667461297069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6.4405380054735613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6.8765686333814759</v>
      </c>
      <c r="S1575" s="3"/>
    </row>
    <row r="1576" spans="2:19">
      <c r="B1576" t="str">
        <f t="shared" si="1740"/>
        <v>SPS1</v>
      </c>
      <c r="C1576" t="str">
        <f t="shared" si="1741"/>
        <v>CH</v>
      </c>
      <c r="D1576" t="s">
        <v>1730</v>
      </c>
      <c r="E1576" t="s">
        <v>1672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9.5358075850017552E-6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1.2677377634630391E-5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4.417501765763326E-7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4.4621345905277325E-7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5.5529041556330927E-7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4.8836780527850089E-7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4.9983331297617963E-7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2.6111242070016779E-7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8.3544299950700009E-8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2.7432785187955656E-7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1.5416272664437398E-6</v>
      </c>
      <c r="S1576" s="3"/>
    </row>
    <row r="1577" spans="2:19">
      <c r="B1577" t="str">
        <f t="shared" si="1740"/>
        <v>SPS1</v>
      </c>
      <c r="C1577" t="str">
        <f t="shared" si="1741"/>
        <v>CH</v>
      </c>
      <c r="D1577" t="s">
        <v>1731</v>
      </c>
      <c r="E1577" t="s">
        <v>1672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0.2001101269849371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0.42320025129458599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0.15392069855722509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7.6935933838825438E-2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>
      <c r="B1578" t="str">
        <f t="shared" si="1740"/>
        <v>SPS1</v>
      </c>
      <c r="C1578" t="str">
        <f t="shared" si="1741"/>
        <v>CH</v>
      </c>
      <c r="D1578" t="s">
        <v>1732</v>
      </c>
      <c r="E1578" t="s">
        <v>1672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0.12596854194557636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0.20265385896471796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0.26884039482018818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0.47794171747283637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0.34147641495305647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1.8385226671120216E-5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>
      <c r="B1579" t="str">
        <f t="shared" si="1740"/>
        <v>SPS1</v>
      </c>
      <c r="C1579" t="str">
        <f t="shared" si="1741"/>
        <v>CH</v>
      </c>
      <c r="D1579" t="s">
        <v>1733</v>
      </c>
      <c r="E1579" t="s">
        <v>1672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2.8698138238337756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2.0646395398231676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1.5332692248209412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0.76659779335021672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>
      <c r="B1580" t="str">
        <f t="shared" si="1740"/>
        <v>SPS1</v>
      </c>
      <c r="C1580" t="str">
        <f t="shared" si="1741"/>
        <v>CH</v>
      </c>
      <c r="D1580" t="s">
        <v>1734</v>
      </c>
      <c r="E1580" t="s">
        <v>1672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1.5223559194253964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1.7955927134480405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1.7454115474939262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0.71223976508289022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3.7865224900405836E-4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1.8354363543751341E-5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>
      <c r="B1581" t="str">
        <f t="shared" si="1740"/>
        <v>SPS1</v>
      </c>
      <c r="C1581" t="str">
        <f t="shared" si="1741"/>
        <v>CH</v>
      </c>
      <c r="D1581" t="s">
        <v>1735</v>
      </c>
      <c r="E1581" t="s">
        <v>1672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0.19911353783394206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0.90564750808488148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1.4742759077578056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1.2700041804468138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2.0688259945833111E-5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>
      <c r="B1582" t="str">
        <f t="shared" si="1740"/>
        <v>SPS1</v>
      </c>
      <c r="C1582" t="str">
        <f t="shared" si="1741"/>
        <v>CH</v>
      </c>
      <c r="D1582" t="s">
        <v>1736</v>
      </c>
      <c r="E1582" t="s">
        <v>1672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8.2341741714662322E-3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7.1471964080101419E-3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1.0104765641863269E-2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0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0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>
      <c r="B1583" s="2" t="str">
        <f t="shared" si="1740"/>
        <v>SPS1</v>
      </c>
      <c r="C1583" s="2" t="str">
        <f t="shared" si="1741"/>
        <v>CH</v>
      </c>
      <c r="D1583" s="2" t="s">
        <v>1737</v>
      </c>
      <c r="E1583" s="2" t="s">
        <v>1738</v>
      </c>
      <c r="F1583" s="22" t="s">
        <v>725</v>
      </c>
      <c r="G1583" s="22" t="s">
        <v>725</v>
      </c>
      <c r="H1583" s="22" t="s">
        <v>725</v>
      </c>
      <c r="I1583" s="22" t="s">
        <v>725</v>
      </c>
      <c r="J1583" s="22" t="s">
        <v>725</v>
      </c>
      <c r="K1583" s="22" t="s">
        <v>725</v>
      </c>
      <c r="L1583" s="22" t="s">
        <v>725</v>
      </c>
      <c r="M1583" s="22" t="s">
        <v>725</v>
      </c>
      <c r="N1583" s="22" t="s">
        <v>725</v>
      </c>
      <c r="O1583" s="22" t="s">
        <v>725</v>
      </c>
      <c r="P1583" s="22" t="s">
        <v>725</v>
      </c>
      <c r="Q1583" s="22" t="s">
        <v>725</v>
      </c>
      <c r="S1583" s="3"/>
    </row>
    <row r="1584" spans="2:19">
      <c r="B1584" t="str">
        <f t="shared" si="1740"/>
        <v>SPS1</v>
      </c>
      <c r="C1584" t="str">
        <f t="shared" si="1741"/>
        <v>CH</v>
      </c>
      <c r="D1584" t="s">
        <v>1739</v>
      </c>
      <c r="E1584" t="s">
        <v>1738</v>
      </c>
      <c r="F1584" s="1">
        <f>IFERROR(F1574/F1548,"-")</f>
        <v>0.68922285337539646</v>
      </c>
      <c r="G1584" s="1">
        <f t="shared" ref="G1584:K1584" si="1766">IFERROR(G1574/G1548,"-")</f>
        <v>0.69564643130450599</v>
      </c>
      <c r="H1584" s="1">
        <f t="shared" si="1766"/>
        <v>0.70528179819816961</v>
      </c>
      <c r="I1584" s="1">
        <f t="shared" si="1766"/>
        <v>0.70528179819817016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>
      <c r="B1585" t="str">
        <f t="shared" si="1740"/>
        <v>SPS1</v>
      </c>
      <c r="C1585" t="str">
        <f t="shared" si="1741"/>
        <v>CH</v>
      </c>
      <c r="D1585" t="s">
        <v>1740</v>
      </c>
      <c r="E1585" t="s">
        <v>1738</v>
      </c>
      <c r="F1585" s="1">
        <f>IFERROR(F1575/F1549,"-")</f>
        <v>0.68135756995377339</v>
      </c>
      <c r="G1585" s="1">
        <f t="shared" ref="G1585:K1585" si="1768">IFERROR(G1575/G1549,"-")</f>
        <v>0.68135756995377317</v>
      </c>
      <c r="H1585" s="1">
        <f t="shared" si="1768"/>
        <v>0.68135756995377283</v>
      </c>
      <c r="I1585" s="1">
        <f t="shared" si="1768"/>
        <v>0.68135756995377339</v>
      </c>
      <c r="J1585" s="1">
        <f t="shared" si="1768"/>
        <v>0.68135756995377317</v>
      </c>
      <c r="K1585" s="1">
        <f t="shared" si="1768"/>
        <v>0.68135756995377283</v>
      </c>
      <c r="L1585" s="1">
        <f t="shared" ref="L1585:O1585" si="1769">IFERROR(L1575/L1549,"-")</f>
        <v>0.68135756995377306</v>
      </c>
      <c r="M1585" s="1">
        <f t="shared" si="1769"/>
        <v>0.68135756995377306</v>
      </c>
      <c r="N1585" s="1">
        <f t="shared" si="1769"/>
        <v>0.68135756995377306</v>
      </c>
      <c r="O1585" s="1">
        <f t="shared" si="1769"/>
        <v>0.68135756995377317</v>
      </c>
      <c r="P1585" s="1">
        <f>IFERROR(P1575/P1549,"-")</f>
        <v>0.68135756995377239</v>
      </c>
      <c r="Q1585" s="1">
        <f>IFERROR(Q1575/Q1549,"-")</f>
        <v>0.68135756995377383</v>
      </c>
      <c r="S1585" s="3"/>
    </row>
    <row r="1586" spans="2:19">
      <c r="B1586" t="str">
        <f t="shared" si="1740"/>
        <v>SPS1</v>
      </c>
      <c r="C1586" t="str">
        <f t="shared" si="1741"/>
        <v>CH</v>
      </c>
      <c r="D1586" t="s">
        <v>1741</v>
      </c>
      <c r="E1586" t="s">
        <v>1738</v>
      </c>
      <c r="F1586" s="1" t="str">
        <f>IFERROR(F1576/F1551,"-")</f>
        <v>-</v>
      </c>
      <c r="G1586" s="1">
        <f t="shared" ref="G1586:K1586" si="1770">IFERROR(G1576/G1551,"-")</f>
        <v>0.46510343171505431</v>
      </c>
      <c r="H1586" s="1">
        <f t="shared" si="1770"/>
        <v>0.4720562588215218</v>
      </c>
      <c r="I1586" s="1">
        <f t="shared" si="1770"/>
        <v>0.50476619773084208</v>
      </c>
      <c r="J1586" s="1">
        <f t="shared" si="1770"/>
        <v>0.54383139901574673</v>
      </c>
      <c r="K1586" s="1">
        <f t="shared" si="1770"/>
        <v>0.56486422274960135</v>
      </c>
      <c r="L1586" s="1">
        <f t="shared" ref="L1586:O1586" si="1771">IFERROR(L1576/L1551,"-")</f>
        <v>0.58288435832223295</v>
      </c>
      <c r="M1586" s="1">
        <f t="shared" si="1771"/>
        <v>0.59981332011903654</v>
      </c>
      <c r="N1586" s="1">
        <f t="shared" si="1771"/>
        <v>0.60480257429318851</v>
      </c>
      <c r="O1586" s="1">
        <f t="shared" si="1771"/>
        <v>0.60480257429318818</v>
      </c>
      <c r="P1586" s="1">
        <f>IFERROR(P1576/P1551,"-")</f>
        <v>0.60480257429318751</v>
      </c>
      <c r="Q1586" s="1">
        <f>IFERROR(Q1576/Q1551,"-")</f>
        <v>0.60480257429318773</v>
      </c>
      <c r="S1586" s="3"/>
    </row>
    <row r="1587" spans="2:19">
      <c r="B1587" t="str">
        <f t="shared" si="1740"/>
        <v>SPS1</v>
      </c>
      <c r="C1587" t="str">
        <f t="shared" si="1741"/>
        <v>CH</v>
      </c>
      <c r="D1587" t="s">
        <v>1742</v>
      </c>
      <c r="E1587" t="s">
        <v>1738</v>
      </c>
      <c r="F1587" s="1">
        <f>IFERROR(F1577/F1557,"-")</f>
        <v>0.27758325613681006</v>
      </c>
      <c r="G1587" s="1">
        <f t="shared" ref="G1587:K1587" si="1772">IFERROR(G1577/G1557,"-")</f>
        <v>0.28017034051580114</v>
      </c>
      <c r="H1587" s="1">
        <f t="shared" si="1772"/>
        <v>0.28405096708428723</v>
      </c>
      <c r="I1587" s="1">
        <f t="shared" si="1772"/>
        <v>0.28405096708428679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>
      <c r="B1588" t="str">
        <f t="shared" si="1740"/>
        <v>SPS1</v>
      </c>
      <c r="C1588" t="str">
        <f t="shared" si="1741"/>
        <v>CH</v>
      </c>
      <c r="D1588" t="s">
        <v>1743</v>
      </c>
      <c r="E1588" t="s">
        <v>1738</v>
      </c>
      <c r="F1588" s="1">
        <f>IFERROR(F1578/F1558,"-")</f>
        <v>0.35122961215622173</v>
      </c>
      <c r="G1588" s="1">
        <f t="shared" ref="G1588:K1588" si="1774">IFERROR(G1578/G1558,"-")</f>
        <v>0.35122961215622023</v>
      </c>
      <c r="H1588" s="1">
        <f t="shared" si="1774"/>
        <v>0.35122961215622078</v>
      </c>
      <c r="I1588" s="1">
        <f t="shared" si="1774"/>
        <v>0.35122961215622095</v>
      </c>
      <c r="J1588" s="1">
        <f t="shared" si="1774"/>
        <v>0.35122961215622128</v>
      </c>
      <c r="K1588" s="1">
        <f t="shared" si="1774"/>
        <v>0.351229612156221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>
      <c r="B1589" t="str">
        <f t="shared" si="1740"/>
        <v>SPS1</v>
      </c>
      <c r="C1589" t="str">
        <f t="shared" si="1741"/>
        <v>CH</v>
      </c>
      <c r="D1589" t="s">
        <v>1744</v>
      </c>
      <c r="E1589" t="s">
        <v>1738</v>
      </c>
      <c r="F1589" s="1">
        <f>IFERROR(F1579/F1564,"-")</f>
        <v>0.25903663625928708</v>
      </c>
      <c r="G1589" s="1">
        <f t="shared" ref="G1589:K1589" si="1776">IFERROR(G1579/G1564,"-")</f>
        <v>0.2679374627761123</v>
      </c>
      <c r="H1589" s="1">
        <f t="shared" si="1776"/>
        <v>0.28128870255135013</v>
      </c>
      <c r="I1589" s="1">
        <f t="shared" si="1776"/>
        <v>0.28128870255135008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>
      <c r="B1590" t="str">
        <f t="shared" si="1740"/>
        <v>SPS1</v>
      </c>
      <c r="C1590" t="str">
        <f t="shared" si="1741"/>
        <v>CH</v>
      </c>
      <c r="D1590" t="s">
        <v>1745</v>
      </c>
      <c r="E1590" t="s">
        <v>1738</v>
      </c>
      <c r="F1590" s="1">
        <f>IFERROR(F1580/F1565,"-")</f>
        <v>0.34211451343153187</v>
      </c>
      <c r="G1590" s="1">
        <f t="shared" ref="G1590:K1590" si="1779">IFERROR(G1580/G1565,"-")</f>
        <v>0.34211451343153149</v>
      </c>
      <c r="H1590" s="1">
        <f t="shared" si="1779"/>
        <v>0.34211451343153237</v>
      </c>
      <c r="I1590" s="1">
        <f t="shared" si="1779"/>
        <v>0.34211451343153287</v>
      </c>
      <c r="J1590" s="1">
        <f t="shared" si="1779"/>
        <v>0.3421145134315316</v>
      </c>
      <c r="K1590" s="1">
        <f t="shared" si="1779"/>
        <v>0.3421145134315321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>
      <c r="B1591" t="str">
        <f t="shared" si="1740"/>
        <v>SPS1</v>
      </c>
      <c r="C1591" t="str">
        <f t="shared" si="1741"/>
        <v>CH</v>
      </c>
      <c r="D1591" t="s">
        <v>1746</v>
      </c>
      <c r="E1591" t="s">
        <v>1738</v>
      </c>
      <c r="F1591" s="1" t="str">
        <f>IFERROR(F1581/F1566,"-")</f>
        <v>-</v>
      </c>
      <c r="G1591" s="1">
        <f t="shared" ref="G1591:K1591" si="1781">IFERROR(G1581/G1566,"-")</f>
        <v>0.46076759264650829</v>
      </c>
      <c r="H1591" s="1">
        <f t="shared" si="1781"/>
        <v>0.4607675926465078</v>
      </c>
      <c r="I1591" s="1">
        <f t="shared" si="1781"/>
        <v>0.46076759264650785</v>
      </c>
      <c r="J1591" s="1">
        <f t="shared" si="1781"/>
        <v>0.46076759264650768</v>
      </c>
      <c r="K1591" s="1">
        <f t="shared" si="1781"/>
        <v>0.46076759264650791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>
      <c r="B1592" t="str">
        <f t="shared" si="1740"/>
        <v>SPS1</v>
      </c>
      <c r="C1592" t="str">
        <f t="shared" si="1741"/>
        <v>CH</v>
      </c>
      <c r="D1592" t="s">
        <v>1747</v>
      </c>
      <c r="E1592" t="s">
        <v>1738</v>
      </c>
      <c r="F1592" s="1">
        <f>IFERROR(F1582/F1572,"-")</f>
        <v>0.32057692743517979</v>
      </c>
      <c r="G1592" s="1">
        <f t="shared" ref="G1592:K1592" si="1783">IFERROR(G1582/G1572,"-")</f>
        <v>0.32057692743518013</v>
      </c>
      <c r="H1592" s="1">
        <f t="shared" si="1783"/>
        <v>0.3205769274351799</v>
      </c>
      <c r="I1592" s="1" t="str">
        <f t="shared" si="1783"/>
        <v>-</v>
      </c>
      <c r="J1592" s="1" t="str">
        <f t="shared" si="1783"/>
        <v>-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>
      <c r="B1593" s="2" t="str">
        <f>B1592</f>
        <v>SPS1</v>
      </c>
      <c r="C1593" s="2" t="str">
        <f>C1592</f>
        <v>CH</v>
      </c>
      <c r="D1593" s="2" t="s">
        <v>1748</v>
      </c>
      <c r="E1593" s="2" t="s">
        <v>6</v>
      </c>
      <c r="F1593" s="3">
        <f>F1594+F1597+F1599+F1606+F1614</f>
        <v>24.51145603014232</v>
      </c>
      <c r="G1593" s="3">
        <f t="shared" ref="G1593" si="1785">G1594+G1597+G1599+G1606+G1614</f>
        <v>21.033762930143364</v>
      </c>
      <c r="H1593" s="3">
        <f t="shared" ref="H1593" si="1786">H1594+H1597+H1599+H1606+H1614</f>
        <v>20.504987529137701</v>
      </c>
      <c r="I1593" s="3">
        <f t="shared" ref="I1593" si="1787">I1594+I1597+I1599+I1606+I1614</f>
        <v>16.610825613275569</v>
      </c>
      <c r="J1593" s="3">
        <f t="shared" ref="J1593" si="1788">J1594+J1597+J1599+J1606+J1614</f>
        <v>13.555841691004252</v>
      </c>
      <c r="K1593" s="3">
        <f t="shared" ref="K1593" si="1789">K1594+K1597+K1599+K1606+K1614</f>
        <v>13.236420726312991</v>
      </c>
      <c r="L1593" s="3">
        <f t="shared" ref="L1593:O1593" si="1790">L1594+L1597+L1599+L1606+L1614</f>
        <v>10.494950210645856</v>
      </c>
      <c r="M1593" s="3">
        <f t="shared" si="1790"/>
        <v>9.1738055438349271</v>
      </c>
      <c r="N1593" s="3">
        <f t="shared" si="1790"/>
        <v>8.2877131755887223</v>
      </c>
      <c r="O1593" s="3">
        <f t="shared" si="1790"/>
        <v>8.576532226340273</v>
      </c>
      <c r="P1593" s="3">
        <f>P1594+P1597+P1599+P1606+P1614</f>
        <v>8.8819665814666333</v>
      </c>
      <c r="Q1593" s="3">
        <f>Q1594+Q1597+Q1599+Q1606+Q1614</f>
        <v>9.2297005145888757</v>
      </c>
      <c r="S1593" s="3"/>
    </row>
    <row r="1594" spans="2:19">
      <c r="B1594" t="str">
        <f t="shared" ref="B1594:B1639" si="1791">B1593</f>
        <v>SPS1</v>
      </c>
      <c r="C1594" t="str">
        <f t="shared" ref="C1594:C1639" si="1792">C1593</f>
        <v>CH</v>
      </c>
      <c r="D1594" t="s">
        <v>1749</v>
      </c>
      <c r="E1594" t="str">
        <f>E1593</f>
        <v>PJ/yr.</v>
      </c>
      <c r="F1594" s="1">
        <f>SUM(F1595:F1596)</f>
        <v>5.5921118394592359E-3</v>
      </c>
      <c r="G1594" s="1">
        <f t="shared" ref="G1594" si="1793">SUM(G1595:G1596)</f>
        <v>1.2885267066602936E-2</v>
      </c>
      <c r="H1594" s="1">
        <f t="shared" ref="H1594" si="1794">SUM(H1595:H1596)</f>
        <v>1.298816962749527E-2</v>
      </c>
      <c r="I1594" s="1">
        <f t="shared" ref="I1594" si="1795">SUM(I1595:I1596)</f>
        <v>4.0009573499792256E-3</v>
      </c>
      <c r="J1594" s="1">
        <f t="shared" ref="J1594" si="1796">SUM(J1595:J1596)</f>
        <v>1.435223541854177</v>
      </c>
      <c r="K1594" s="1">
        <f t="shared" ref="K1594" si="1797">SUM(K1595:K1596)</f>
        <v>2.4104647640261603</v>
      </c>
      <c r="L1594" s="1">
        <f t="shared" ref="L1594:O1594" si="1798">SUM(L1595:L1596)</f>
        <v>5.5445719391436912</v>
      </c>
      <c r="M1594" s="1">
        <f t="shared" si="1798"/>
        <v>7.1709103387697999</v>
      </c>
      <c r="N1594" s="1">
        <f t="shared" si="1798"/>
        <v>8.2876902531963879</v>
      </c>
      <c r="O1594" s="1">
        <f t="shared" si="1798"/>
        <v>8.5765063489714137</v>
      </c>
      <c r="P1594" s="1">
        <f>SUM(P1595:P1596)</f>
        <v>8.8819443474228752</v>
      </c>
      <c r="Q1594" s="1">
        <f>SUM(Q1595:Q1596)</f>
        <v>9.2296657464212917</v>
      </c>
      <c r="S1594" s="3"/>
    </row>
    <row r="1595" spans="2:19">
      <c r="B1595" t="str">
        <f t="shared" si="1791"/>
        <v>SPS1</v>
      </c>
      <c r="C1595" t="str">
        <f t="shared" si="1792"/>
        <v>CH</v>
      </c>
      <c r="D1595" t="s">
        <v>1750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>
      <c r="B1596" t="str">
        <f t="shared" si="1791"/>
        <v>SPS1</v>
      </c>
      <c r="C1596" t="str">
        <f t="shared" si="1792"/>
        <v>CH</v>
      </c>
      <c r="D1596" t="s">
        <v>1751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5.5921118394592359E-3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1.2885267066602936E-2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1.298816962749527E-2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4.0009573499792256E-3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1.435223541854177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2.4104647640261603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5.5445719391436912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7.1709103387697999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8.2876902531963879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8.5765063489714137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8.8819443474228752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9.2296657464212917</v>
      </c>
      <c r="S1596" s="3"/>
    </row>
    <row r="1597" spans="2:19">
      <c r="B1597" t="str">
        <f t="shared" si="1791"/>
        <v>SPS1</v>
      </c>
      <c r="C1597" t="str">
        <f t="shared" si="1792"/>
        <v>CH</v>
      </c>
      <c r="D1597" t="s">
        <v>1752</v>
      </c>
      <c r="E1597" t="str">
        <f t="shared" si="1799"/>
        <v>PJ/yr.</v>
      </c>
      <c r="F1597" s="1">
        <f>F1598</f>
        <v>2.5254484939429976E-3</v>
      </c>
      <c r="G1597" s="1">
        <f t="shared" ref="G1597" si="1800">G1598</f>
        <v>8.0889411476796477E-4</v>
      </c>
      <c r="H1597" s="1">
        <f t="shared" ref="H1597" si="1801">H1598</f>
        <v>8.0439421575858444E-4</v>
      </c>
      <c r="I1597" s="1">
        <f t="shared" ref="I1597" si="1802">I1598</f>
        <v>3.3662487200159682E-5</v>
      </c>
      <c r="J1597" s="1">
        <f t="shared" ref="J1597" si="1803">J1598</f>
        <v>3.5373721466692027E-5</v>
      </c>
      <c r="K1597" s="1">
        <f t="shared" ref="K1597:O1597" si="1804">K1598</f>
        <v>3.128998101815063E-5</v>
      </c>
      <c r="L1597" s="1">
        <f t="shared" si="1804"/>
        <v>3.1403575948405359E-5</v>
      </c>
      <c r="M1597" s="1">
        <f t="shared" si="1804"/>
        <v>2.4871518885831329E-5</v>
      </c>
      <c r="N1597" s="1">
        <f t="shared" si="1804"/>
        <v>2.2922392333716799E-5</v>
      </c>
      <c r="O1597" s="1">
        <f t="shared" si="1804"/>
        <v>2.5877368858930738E-5</v>
      </c>
      <c r="P1597" s="1">
        <f>P1598</f>
        <v>2.2234043758864029E-5</v>
      </c>
      <c r="Q1597" s="1">
        <f>Q1598</f>
        <v>3.4768167584863138E-5</v>
      </c>
      <c r="S1597" s="3"/>
    </row>
    <row r="1598" spans="2:19">
      <c r="B1598" t="str">
        <f t="shared" si="1791"/>
        <v>SPS1</v>
      </c>
      <c r="C1598" t="str">
        <f t="shared" si="1792"/>
        <v>CH</v>
      </c>
      <c r="D1598" t="s">
        <v>1753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2.5254484939429976E-3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8.0889411476796477E-4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8.0439421575858444E-4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3.3662487200159682E-5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3.5373721466692027E-5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3.128998101815063E-5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3.1403575948405359E-5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2.4871518885831329E-5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2.2922392333716799E-5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2.5877368858930738E-5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2.2234043758864029E-5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3.4768167584863138E-5</v>
      </c>
      <c r="S1598" s="3"/>
    </row>
    <row r="1599" spans="2:19">
      <c r="B1599" t="str">
        <f t="shared" si="1791"/>
        <v>SPS1</v>
      </c>
      <c r="C1599" t="str">
        <f t="shared" si="1792"/>
        <v>CH</v>
      </c>
      <c r="D1599" t="s">
        <v>1754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>
      <c r="B1600" t="str">
        <f t="shared" si="1791"/>
        <v>SPS1</v>
      </c>
      <c r="C1600" t="str">
        <f t="shared" si="1792"/>
        <v>CH</v>
      </c>
      <c r="D1600" t="s">
        <v>1755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>
      <c r="B1601" t="str">
        <f t="shared" si="1791"/>
        <v>SPS1</v>
      </c>
      <c r="C1601" t="str">
        <f t="shared" si="1792"/>
        <v>CH</v>
      </c>
      <c r="D1601" t="s">
        <v>1756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>
      <c r="B1602" t="str">
        <f t="shared" si="1791"/>
        <v>SPS1</v>
      </c>
      <c r="C1602" t="str">
        <f t="shared" si="1792"/>
        <v>CH</v>
      </c>
      <c r="D1602" t="s">
        <v>1757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>
      <c r="B1603" t="str">
        <f t="shared" si="1791"/>
        <v>SPS1</v>
      </c>
      <c r="C1603" t="str">
        <f t="shared" si="1792"/>
        <v>CH</v>
      </c>
      <c r="D1603" t="s">
        <v>1758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>
      <c r="B1604" t="str">
        <f t="shared" si="1791"/>
        <v>SPS1</v>
      </c>
      <c r="C1604" t="str">
        <f t="shared" si="1792"/>
        <v>CH</v>
      </c>
      <c r="D1604" t="s">
        <v>1759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>
      <c r="B1605" t="str">
        <f t="shared" si="1791"/>
        <v>SPS1</v>
      </c>
      <c r="C1605" t="str">
        <f t="shared" si="1792"/>
        <v>CH</v>
      </c>
      <c r="D1605" t="s">
        <v>1760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>
      <c r="B1606" t="str">
        <f t="shared" si="1791"/>
        <v>SPS1</v>
      </c>
      <c r="C1606" t="str">
        <f t="shared" si="1792"/>
        <v>CH</v>
      </c>
      <c r="D1606" t="s">
        <v>1761</v>
      </c>
      <c r="E1606" t="str">
        <f t="shared" si="1799"/>
        <v>PJ/yr.</v>
      </c>
      <c r="F1606" s="1">
        <f>SUM(F1611:F1613)</f>
        <v>24.492101774765587</v>
      </c>
      <c r="G1606" s="1">
        <f t="shared" ref="G1606:K1606" si="1811">SUM(G1611:G1613)</f>
        <v>21.018992893758021</v>
      </c>
      <c r="H1606" s="1">
        <f t="shared" si="1811"/>
        <v>20.489823487240304</v>
      </c>
      <c r="I1606" s="1">
        <f t="shared" si="1811"/>
        <v>16.60545498972315</v>
      </c>
      <c r="J1606" s="1">
        <f t="shared" si="1811"/>
        <v>12.119384808489587</v>
      </c>
      <c r="K1606" s="1">
        <f t="shared" si="1811"/>
        <v>10.82466716638425</v>
      </c>
      <c r="L1606" s="1">
        <f t="shared" ref="L1606:O1606" si="1812">SUM(L1611:L1613)</f>
        <v>4.9491884968777882</v>
      </c>
      <c r="M1606" s="1">
        <f t="shared" si="1812"/>
        <v>2.0023450301846832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>
      <c r="B1607" t="str">
        <f t="shared" si="1791"/>
        <v>SPS1</v>
      </c>
      <c r="C1607" t="str">
        <f t="shared" si="1792"/>
        <v>CH</v>
      </c>
      <c r="D1607" t="s">
        <v>1762</v>
      </c>
      <c r="E1607" t="str">
        <f t="shared" si="1799"/>
        <v>PJ/yr.</v>
      </c>
      <c r="F1607" s="1">
        <f>IF(F1606-F1608&lt;0,0,F1606-F1608)</f>
        <v>23.88455206097256</v>
      </c>
      <c r="G1607" s="1">
        <f t="shared" ref="G1607:K1607" si="1813">IF(G1606-G1608&lt;0,0,G1606-G1608)</f>
        <v>20.466820203466671</v>
      </c>
      <c r="H1607" s="1">
        <f t="shared" si="1813"/>
        <v>19.570271668494161</v>
      </c>
      <c r="I1607" s="1">
        <f t="shared" si="1813"/>
        <v>15.831826863602014</v>
      </c>
      <c r="J1607" s="1">
        <f t="shared" si="1813"/>
        <v>11.197523487469672</v>
      </c>
      <c r="K1607" s="1">
        <f t="shared" si="1813"/>
        <v>9.6302168678994242</v>
      </c>
      <c r="L1607" s="1">
        <f t="shared" ref="L1607:O1607" si="1814">IF(L1606-L1608&lt;0,0,L1606-L1608)</f>
        <v>3.5304549155011111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>
      <c r="B1608" t="str">
        <f t="shared" si="1791"/>
        <v>SPS1</v>
      </c>
      <c r="C1608" t="str">
        <f t="shared" si="1792"/>
        <v>CH</v>
      </c>
      <c r="D1608" t="s">
        <v>1763</v>
      </c>
      <c r="E1608" t="str">
        <f t="shared" si="1799"/>
        <v>PJ/yr.</v>
      </c>
      <c r="F1608" s="1">
        <f>SUM(F1609:F1610)</f>
        <v>0.6075497137930268</v>
      </c>
      <c r="G1608" s="1">
        <f t="shared" ref="G1608:K1608" si="1815">SUM(G1609:G1610)</f>
        <v>0.55217269029134997</v>
      </c>
      <c r="H1608" s="1">
        <f t="shared" si="1815"/>
        <v>0.91955181874614267</v>
      </c>
      <c r="I1608" s="1">
        <f t="shared" si="1815"/>
        <v>0.77362812612113541</v>
      </c>
      <c r="J1608" s="1">
        <f t="shared" si="1815"/>
        <v>0.92186132101991469</v>
      </c>
      <c r="K1608" s="1">
        <f t="shared" si="1815"/>
        <v>1.1944502984848264</v>
      </c>
      <c r="L1608" s="1">
        <f t="shared" ref="L1608:O1608" si="1816">SUM(L1609:L1610)</f>
        <v>1.4187335813766773</v>
      </c>
      <c r="M1608" s="1">
        <f t="shared" si="1816"/>
        <v>4.182440135115975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>
      <c r="B1609" t="str">
        <f t="shared" si="1791"/>
        <v>SPS1</v>
      </c>
      <c r="C1609" t="str">
        <f t="shared" si="1792"/>
        <v>CH</v>
      </c>
      <c r="D1609" t="s">
        <v>1764</v>
      </c>
      <c r="E1609" t="str">
        <f t="shared" si="1799"/>
        <v>PJ/yr.</v>
      </c>
      <c r="F1609" s="1">
        <f>[1]Transport!B$26/SUM([1]Transport!B$22,[1]Transport!B$26)*F1606*(F$34+F$582)/(F$34+F$582+F$38)</f>
        <v>0.6075497137930268</v>
      </c>
      <c r="G1609" s="1">
        <f>[1]Transport!C$26/SUM([1]Transport!C$22,[1]Transport!C$26)*G1606*(G$34+G$582)/(G$34+G$582+G$38)</f>
        <v>0.55217269029134997</v>
      </c>
      <c r="H1609" s="1">
        <f>[1]Transport!D$26/SUM([1]Transport!D$22,[1]Transport!D$26)*H1606*(H$34+H$582)/(H$34+H$582+H$38)</f>
        <v>0.91955181874614267</v>
      </c>
      <c r="I1609" s="1">
        <f>[1]Transport!E$26/SUM([1]Transport!E$22,[1]Transport!E$26)*I1606*(I$34+I$582)/(I$34+I$582+I$38)</f>
        <v>0.77362812612113541</v>
      </c>
      <c r="J1609" s="1">
        <f>[1]Transport!F$26/SUM([1]Transport!F$22,[1]Transport!F$26)*J1606*(J$34+J$582)/(J$34+J$582+J$38)</f>
        <v>0.92186132101991469</v>
      </c>
      <c r="K1609" s="1">
        <f>[1]Transport!G$26/SUM([1]Transport!G$22,[1]Transport!G$26)*K1606*(K$34+K$582)/(K$34+K$582+K$38)</f>
        <v>1.1939746991170428</v>
      </c>
      <c r="L1609" s="1">
        <f>[1]Transport!H$26/SUM([1]Transport!H$22,[1]Transport!H$26)*L1606*(L$34+L$582)/(L$34+L$582+L$38)</f>
        <v>1.1275811707057366</v>
      </c>
      <c r="M1609" s="1">
        <f>[1]Transport!I$26/SUM([1]Transport!I$22,[1]Transport!I$26)*M1606*(M$34+M$582)/(M$34+M$582+M$38)</f>
        <v>1.0155393066160883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>
      <c r="B1610" t="str">
        <f t="shared" si="1791"/>
        <v>SPS1</v>
      </c>
      <c r="C1610" t="str">
        <f t="shared" si="1792"/>
        <v>CH</v>
      </c>
      <c r="D1610" t="s">
        <v>1765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4.7559936778373456E-4</v>
      </c>
      <c r="L1610" s="1">
        <f>(L$38+L$718)/([1]Transport!H$22+[1]Transport!H$26)*L1606</f>
        <v>0.29115241067094061</v>
      </c>
      <c r="M1610" s="1">
        <f>(M$38+M$718)/([1]Transport!I$22+[1]Transport!I$26)*M1606</f>
        <v>3.1669008284998865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>
      <c r="B1611" t="str">
        <f t="shared" si="1791"/>
        <v>SPS1</v>
      </c>
      <c r="C1611" t="str">
        <f t="shared" si="1792"/>
        <v>CH</v>
      </c>
      <c r="D1611" t="s">
        <v>1766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19.238059747650571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11.803305065731209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11.484877359526349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4.9459750323425133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>
      <c r="B1612" t="str">
        <f t="shared" si="1791"/>
        <v>SPS1</v>
      </c>
      <c r="C1612" t="str">
        <f t="shared" si="1792"/>
        <v>CH</v>
      </c>
      <c r="D1612" t="s">
        <v>1767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5.2540420271150143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6.1500194213402093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4.8017302031183187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0.43988491394246076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3.1400472211694393E-4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3.1679031207275436E-4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2.9463880158121027E-4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1.3976129499944308E-4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>
      <c r="B1613" t="str">
        <f t="shared" si="1791"/>
        <v>SPS1</v>
      </c>
      <c r="C1613" t="str">
        <f t="shared" si="1792"/>
        <v>CH</v>
      </c>
      <c r="D1613" t="s">
        <v>1768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3.0656684066866022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4.2032159245956358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11.219595043438177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12.119070803767469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10.824350376072177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4.9488938580762065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2.0022052688896839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>
      <c r="B1614" t="str">
        <f t="shared" si="1791"/>
        <v>SPS1</v>
      </c>
      <c r="C1614" t="str">
        <f t="shared" si="1792"/>
        <v>CH</v>
      </c>
      <c r="D1614" t="s">
        <v>1769</v>
      </c>
      <c r="E1614" t="str">
        <f t="shared" si="1799"/>
        <v>PJ/yr.</v>
      </c>
      <c r="F1614" s="1">
        <f>F1619</f>
        <v>1.1236695043329206E-2</v>
      </c>
      <c r="G1614" s="1">
        <f t="shared" ref="G1614:K1614" si="1817">G1619</f>
        <v>1.0758752039745816E-3</v>
      </c>
      <c r="H1614" s="1">
        <f t="shared" si="1817"/>
        <v>1.3714780541416844E-3</v>
      </c>
      <c r="I1614" s="1">
        <f t="shared" si="1817"/>
        <v>1.3360037152410553E-3</v>
      </c>
      <c r="J1614" s="1">
        <f t="shared" si="1817"/>
        <v>1.1979669390227779E-3</v>
      </c>
      <c r="K1614" s="1">
        <f t="shared" si="1817"/>
        <v>1.257505921562433E-3</v>
      </c>
      <c r="L1614" s="1">
        <f t="shared" ref="L1614:O1614" si="1818">L1619</f>
        <v>1.1583710484274546E-3</v>
      </c>
      <c r="M1614" s="1">
        <f t="shared" si="1818"/>
        <v>5.2530336155785112E-4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>
      <c r="B1615" t="str">
        <f t="shared" si="1791"/>
        <v>SPS1</v>
      </c>
      <c r="C1615" t="str">
        <f t="shared" si="1792"/>
        <v>CH</v>
      </c>
      <c r="D1615" t="s">
        <v>1770</v>
      </c>
      <c r="E1615" t="str">
        <f t="shared" si="1799"/>
        <v>PJ/yr.</v>
      </c>
      <c r="F1615" s="1">
        <f>IF(F1614-F1616&lt;0,0,F1614-F1616)</f>
        <v>1.0382138767420206E-2</v>
      </c>
      <c r="G1615" s="1">
        <f t="shared" ref="G1615:K1615" si="1819">IF(G1614-G1616&lt;0,0,G1614-G1616)</f>
        <v>9.4153808879958749E-4</v>
      </c>
      <c r="H1615" s="1">
        <f t="shared" si="1819"/>
        <v>1.3603731160267752E-3</v>
      </c>
      <c r="I1615" s="1">
        <f t="shared" si="1819"/>
        <v>1.3291545378819696E-3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>
      <c r="B1616" t="str">
        <f t="shared" si="1791"/>
        <v>SPS1</v>
      </c>
      <c r="C1616" t="str">
        <f t="shared" si="1792"/>
        <v>CH</v>
      </c>
      <c r="D1616" t="s">
        <v>1771</v>
      </c>
      <c r="E1616" t="str">
        <f t="shared" si="1799"/>
        <v>PJ/yr.</v>
      </c>
      <c r="F1616" s="1">
        <f>SUM(F1617:F1618)</f>
        <v>8.5455627590899945E-4</v>
      </c>
      <c r="G1616" s="1">
        <f t="shared" ref="G1616:K1616" si="1821">SUM(G1617:G1618)</f>
        <v>1.3433711517499408E-4</v>
      </c>
      <c r="H1616" s="1">
        <f t="shared" si="1821"/>
        <v>1.1104938114909198E-5</v>
      </c>
      <c r="I1616" s="1">
        <f t="shared" si="1821"/>
        <v>6.8491773590857698E-6</v>
      </c>
      <c r="J1616" s="1">
        <f t="shared" si="1821"/>
        <v>1.2401685442038778E-3</v>
      </c>
      <c r="K1616" s="1">
        <f t="shared" si="1821"/>
        <v>1.9602297712303382E-3</v>
      </c>
      <c r="L1616" s="1">
        <f t="shared" ref="L1616:O1616" si="1822">SUM(L1617:L1618)</f>
        <v>1.1864030469153611E-3</v>
      </c>
      <c r="M1616" s="1">
        <f t="shared" si="1822"/>
        <v>7.4614312748128204E-4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>
      <c r="B1617" t="str">
        <f t="shared" si="1791"/>
        <v>SPS1</v>
      </c>
      <c r="C1617" t="str">
        <f t="shared" si="1792"/>
        <v>CH</v>
      </c>
      <c r="D1617" t="s">
        <v>1772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8.5455627590899945E-4</v>
      </c>
      <c r="G1617" s="1">
        <f>IF(SUM([1]Transport!C$24,[1]Transport!C$27)=0,0,[1]Transport!C$27/SUM([1]Transport!C$24,[1]Transport!C$27)*G1614*(G$47+G$614)/(G$47+G$614+G$49))</f>
        <v>1.3433711517499408E-4</v>
      </c>
      <c r="H1617" s="1">
        <f>IF(SUM([1]Transport!D$24,[1]Transport!D$27)=0,0,[1]Transport!D$27/SUM([1]Transport!D$24,[1]Transport!D$27)*H1614*(H$47+H$614)/(H$47+H$614+H$49))</f>
        <v>1.1104938114909198E-5</v>
      </c>
      <c r="I1617" s="1">
        <f>IF(SUM([1]Transport!E$24,[1]Transport!E$27)=0,0,[1]Transport!E$27/SUM([1]Transport!E$24,[1]Transport!E$27)*I1614*(I$47+I$614)/(I$47+I$614+I$49))</f>
        <v>6.8491773590857698E-6</v>
      </c>
      <c r="J1617" s="1">
        <f>IF(SUM([1]Transport!F$24,[1]Transport!F$27)=0,0,[1]Transport!F$27/SUM([1]Transport!F$24,[1]Transport!F$27)*J1614*(J$47+J$614)/(J$47+J$614+J$49))</f>
        <v>4.2201605181099872E-5</v>
      </c>
      <c r="K1617" s="1">
        <f>IF(SUM([1]Transport!G$24,[1]Transport!G$27)=0,0,[1]Transport!G$27/SUM([1]Transport!G$24,[1]Transport!G$27)*K1614*(K$47+K$614)/(K$47+K$614+K$49))</f>
        <v>7.0272384966790509E-4</v>
      </c>
      <c r="L1617" s="1">
        <f>IF(SUM([1]Transport!H$24,[1]Transport!H$27)=0,0,[1]Transport!H$27/SUM([1]Transport!H$24,[1]Transport!H$27)*L1614*(L$47+L$614)/(L$47+L$614+L$49))</f>
        <v>2.8031998487906563E-5</v>
      </c>
      <c r="M1617" s="1">
        <f>IF(SUM([1]Transport!I$24,[1]Transport!I$27)=0,0,[1]Transport!I$27/SUM([1]Transport!I$24,[1]Transport!I$27)*M1614*(M$47+M$614)/(M$47+M$614+M$49))</f>
        <v>2.2083976592343095E-4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>
      <c r="B1618" t="str">
        <f t="shared" si="1791"/>
        <v>SPS1</v>
      </c>
      <c r="C1618" t="str">
        <f t="shared" si="1792"/>
        <v>CH</v>
      </c>
      <c r="D1618" t="s">
        <v>1773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1.1979669390227779E-3</v>
      </c>
      <c r="K1618" s="1">
        <f>IF(([1]Transport!G$24+[1]Transport!G$27)=0,0,IF((K$49+K$716)/([1]Transport!G$24+[1]Transport!G$27)*K1614&gt;K1614,K1614,(K$49+K$716)/([1]Transport!G$24+[1]Transport!G$27)*K1614))</f>
        <v>1.257505921562433E-3</v>
      </c>
      <c r="L1618" s="1">
        <f>IF(([1]Transport!H$24+[1]Transport!H$27)=0,0,IF((L$49+L$716)/([1]Transport!H$24+[1]Transport!H$27)*L1614&gt;L1614,L1614,(L$49+L$716)/([1]Transport!H$24+[1]Transport!H$27)*L1614))</f>
        <v>1.1583710484274546E-3</v>
      </c>
      <c r="M1618" s="1">
        <f>IF(([1]Transport!I$24+[1]Transport!I$27)=0,0,IF((M$49+M$716)/([1]Transport!I$24+[1]Transport!I$27)*M1614&gt;M1614,M1614,(M$49+M$716)/([1]Transport!I$24+[1]Transport!I$27)*M1614))</f>
        <v>5.2530336155785112E-4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>
      <c r="B1619" t="str">
        <f t="shared" si="1791"/>
        <v>SPS1</v>
      </c>
      <c r="C1619" t="str">
        <f t="shared" si="1792"/>
        <v>CH</v>
      </c>
      <c r="D1619" t="s">
        <v>1774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1.1236695043329206E-2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1.0758752039745816E-3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1.3714780541416844E-3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1.3360037152410553E-3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1.1979669390227779E-3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1.257505921562433E-3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1.1583710484274546E-3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5.2530336155785112E-4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>
      <c r="B1620" s="2" t="str">
        <f t="shared" si="1791"/>
        <v>SPS1</v>
      </c>
      <c r="C1620" s="2" t="str">
        <f t="shared" si="1792"/>
        <v>CH</v>
      </c>
      <c r="D1620" s="2" t="s">
        <v>1775</v>
      </c>
      <c r="E1620" s="2" t="s">
        <v>1672</v>
      </c>
      <c r="F1620" s="3">
        <f>SUM(F1621:F1629)</f>
        <v>2.2034059349631598</v>
      </c>
      <c r="G1620" s="3">
        <f t="shared" ref="G1620" si="1823">SUM(G1621:G1629)</f>
        <v>2.2263415968055957</v>
      </c>
      <c r="H1620" s="3">
        <f t="shared" ref="H1620" si="1824">SUM(H1621:H1629)</f>
        <v>2.2607488792611643</v>
      </c>
      <c r="I1620" s="3">
        <f t="shared" ref="I1620" si="1825">SUM(I1621:I1629)</f>
        <v>2.318092706078966</v>
      </c>
      <c r="J1620" s="3">
        <f t="shared" ref="J1620" si="1826">SUM(J1621:J1629)</f>
        <v>2.4189040837307854</v>
      </c>
      <c r="K1620" s="3">
        <f t="shared" ref="K1620" si="1827">SUM(K1621:K1629)</f>
        <v>2.520102111987129</v>
      </c>
      <c r="L1620" s="3">
        <f t="shared" ref="L1620:O1620" si="1828">SUM(L1621:L1629)</f>
        <v>2.6223381923797642</v>
      </c>
      <c r="M1620" s="3">
        <f t="shared" si="1828"/>
        <v>2.724572907819359</v>
      </c>
      <c r="N1620" s="3">
        <f t="shared" si="1828"/>
        <v>2.8129659076500375</v>
      </c>
      <c r="O1620" s="3">
        <f t="shared" si="1828"/>
        <v>2.9109948780869472</v>
      </c>
      <c r="P1620" s="3">
        <f>SUM(P1621:P1629)</f>
        <v>3.0146641161618062</v>
      </c>
      <c r="Q1620" s="3">
        <f>SUM(Q1621:Q1629)</f>
        <v>3.1326884879872368</v>
      </c>
      <c r="S1620" s="3"/>
    </row>
    <row r="1621" spans="2:19">
      <c r="B1621" t="str">
        <f t="shared" si="1791"/>
        <v>SPS1</v>
      </c>
      <c r="C1621" t="str">
        <f t="shared" si="1792"/>
        <v>CH</v>
      </c>
      <c r="D1621" t="s">
        <v>1776</v>
      </c>
      <c r="E1621" t="s">
        <v>1672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>
      <c r="B1622" t="str">
        <f t="shared" si="1791"/>
        <v>SPS1</v>
      </c>
      <c r="C1622" t="str">
        <f t="shared" si="1792"/>
        <v>CH</v>
      </c>
      <c r="D1622" t="s">
        <v>1777</v>
      </c>
      <c r="E1622" t="s">
        <v>1672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1.5027557115807929E-3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3.4913837565436938E-3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3.5226498164776152E-3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1.0953448998965328E-3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0.43765543046660238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0.75048757429999846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1.8131723979718446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2.3971910012898268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2.8129608897134633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2.9109892132770203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3.0146592489114887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3.1326808768942409</v>
      </c>
      <c r="S1622" s="3"/>
    </row>
    <row r="1623" spans="2:19">
      <c r="B1623" t="str">
        <f t="shared" si="1791"/>
        <v>SPS1</v>
      </c>
      <c r="C1623" t="str">
        <f t="shared" si="1792"/>
        <v>CH</v>
      </c>
      <c r="D1623" t="s">
        <v>1778</v>
      </c>
      <c r="E1623" t="s">
        <v>1672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4.4058654009278926E-4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1.4171331125912149E-4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1.409737552568944E-4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6.0315598235061111E-6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6.8919556830996489E-6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6.239694756082079E-6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6.5652147504709484E-6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5.3463010649841629E-6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5.0179365740430951E-6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5.664809926764627E-6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4.8672503176018983E-6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7.6110929957307582E-6</v>
      </c>
      <c r="S1623" s="3"/>
    </row>
    <row r="1624" spans="2:19">
      <c r="B1624" t="str">
        <f t="shared" si="1791"/>
        <v>SPS1</v>
      </c>
      <c r="C1624" t="str">
        <f t="shared" si="1792"/>
        <v>CH</v>
      </c>
      <c r="D1624" t="s">
        <v>1779</v>
      </c>
      <c r="E1624" t="s">
        <v>1672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>
      <c r="B1625" t="str">
        <f t="shared" si="1791"/>
        <v>SPS1</v>
      </c>
      <c r="C1625" t="str">
        <f t="shared" si="1792"/>
        <v>CH</v>
      </c>
      <c r="D1625" t="s">
        <v>1780</v>
      </c>
      <c r="E1625" t="s">
        <v>1672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>
      <c r="B1626" t="str">
        <f t="shared" si="1791"/>
        <v>SPS1</v>
      </c>
      <c r="C1626" t="str">
        <f t="shared" si="1792"/>
        <v>CH</v>
      </c>
      <c r="D1626" t="s">
        <v>1781</v>
      </c>
      <c r="E1626" t="s">
        <v>1672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1.5766294436259356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0.99143289826204917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0.99987381032418099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0.43059675315161788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>
      <c r="B1627" t="str">
        <f t="shared" si="1791"/>
        <v>SPS1</v>
      </c>
      <c r="C1627" t="str">
        <f t="shared" si="1792"/>
        <v>CH</v>
      </c>
      <c r="D1627" t="s">
        <v>1782</v>
      </c>
      <c r="E1627" t="s">
        <v>1672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0.62367325636892657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0.73002892238863692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0.56998225300230598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5.2215885463082562E-2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3.7273464229487249E-5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3.7604123548480753E-5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3.4974661391449299E-5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1.6590156971870136E-5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>
      <c r="B1628" t="str">
        <f t="shared" si="1791"/>
        <v>SPS1</v>
      </c>
      <c r="C1628" t="str">
        <f t="shared" si="1792"/>
        <v>CH</v>
      </c>
      <c r="D1628" t="s">
        <v>1783</v>
      </c>
      <c r="E1628" t="s">
        <v>1672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0.50113516401354208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0.68708647587661265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1.8340318835512288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1.9810663546295928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1.769422481968876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0.80898010034069778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0.32729419255693942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>
      <c r="B1629" t="str">
        <f t="shared" si="1791"/>
        <v>SPS1</v>
      </c>
      <c r="C1629" t="str">
        <f t="shared" si="1792"/>
        <v>CH</v>
      </c>
      <c r="D1629" t="s">
        <v>1784</v>
      </c>
      <c r="E1629" t="s">
        <v>1672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1.1598927166239126E-3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1.1151507356463368E-4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1.4271648633000812E-4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1.4680745331675533E-4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1.3813321467749052E-4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1.482118999497241E-4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1.4415419107945661E-4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6.5777514555971417E-5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>
      <c r="B1630" s="2" t="str">
        <f t="shared" si="1791"/>
        <v>SPS1</v>
      </c>
      <c r="C1630" s="2" t="str">
        <f t="shared" si="1792"/>
        <v>CH</v>
      </c>
      <c r="D1630" s="2" t="s">
        <v>1785</v>
      </c>
      <c r="E1630" s="2" t="s">
        <v>107</v>
      </c>
      <c r="F1630" s="22" t="s">
        <v>725</v>
      </c>
      <c r="G1630" s="22" t="s">
        <v>725</v>
      </c>
      <c r="H1630" s="22" t="s">
        <v>725</v>
      </c>
      <c r="I1630" s="22" t="s">
        <v>725</v>
      </c>
      <c r="J1630" s="22" t="s">
        <v>725</v>
      </c>
      <c r="K1630" s="22" t="s">
        <v>725</v>
      </c>
      <c r="L1630" s="22" t="s">
        <v>725</v>
      </c>
      <c r="M1630" s="22" t="s">
        <v>725</v>
      </c>
      <c r="N1630" s="22" t="s">
        <v>725</v>
      </c>
      <c r="O1630" s="22" t="s">
        <v>725</v>
      </c>
      <c r="P1630" s="22" t="s">
        <v>725</v>
      </c>
      <c r="Q1630" s="22" t="s">
        <v>725</v>
      </c>
      <c r="S1630" s="3"/>
    </row>
    <row r="1631" spans="2:19">
      <c r="B1631" t="str">
        <f t="shared" si="1791"/>
        <v>SPS1</v>
      </c>
      <c r="C1631" t="str">
        <f t="shared" si="1792"/>
        <v>CH</v>
      </c>
      <c r="D1631" t="s">
        <v>1786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>
      <c r="B1632" t="str">
        <f t="shared" si="1791"/>
        <v>SPS1</v>
      </c>
      <c r="C1632" t="str">
        <f t="shared" si="1792"/>
        <v>CH</v>
      </c>
      <c r="D1632" t="s">
        <v>1787</v>
      </c>
      <c r="E1632" t="str">
        <f t="shared" ref="E1632:E1639" si="1831">E1631</f>
        <v>km/MJ</v>
      </c>
      <c r="F1632" s="1">
        <f>IFERROR(F1622/F1596,"-")</f>
        <v>0.268727764165409</v>
      </c>
      <c r="G1632" s="1">
        <f t="shared" ref="G1632:K1632" si="1832">IFERROR(G1622/G1596,"-")</f>
        <v>0.27095936300714646</v>
      </c>
      <c r="H1632" s="1">
        <f t="shared" si="1832"/>
        <v>0.27121988066897057</v>
      </c>
      <c r="I1632" s="1">
        <f t="shared" si="1832"/>
        <v>0.27377070138031345</v>
      </c>
      <c r="J1632" s="1">
        <f t="shared" si="1832"/>
        <v>0.30493885983865049</v>
      </c>
      <c r="K1632" s="1">
        <f t="shared" si="1832"/>
        <v>0.3113455900705519</v>
      </c>
      <c r="L1632" s="1">
        <f t="shared" ref="L1632:O1632" si="1833">IFERROR(L1622/L1596,"-")</f>
        <v>0.32701756201793869</v>
      </c>
      <c r="M1632" s="1">
        <f t="shared" si="1833"/>
        <v>0.3342938187818808</v>
      </c>
      <c r="N1632" s="1">
        <f t="shared" si="1833"/>
        <v>0.33941433665773929</v>
      </c>
      <c r="O1632" s="1">
        <f t="shared" si="1833"/>
        <v>0.33941433665773912</v>
      </c>
      <c r="P1632" s="1">
        <f>IFERROR(P1622/P1596,"-")</f>
        <v>0.3394143366577389</v>
      </c>
      <c r="Q1632" s="1">
        <f>IFERROR(Q1622/Q1596,"-")</f>
        <v>0.33941433665773929</v>
      </c>
      <c r="S1632" s="3"/>
    </row>
    <row r="1633" spans="2:19">
      <c r="B1633" t="str">
        <f t="shared" si="1791"/>
        <v>SPS1</v>
      </c>
      <c r="C1633" t="str">
        <f t="shared" si="1792"/>
        <v>CH</v>
      </c>
      <c r="D1633" t="s">
        <v>1788</v>
      </c>
      <c r="E1633" t="str">
        <f t="shared" si="1831"/>
        <v>km/MJ</v>
      </c>
      <c r="F1633" s="1">
        <f>IFERROR(F1623/F1598,"-")</f>
        <v>0.17445873125089909</v>
      </c>
      <c r="G1633" s="1">
        <f t="shared" ref="G1633:K1633" si="1834">IFERROR(G1623/G1598,"-")</f>
        <v>0.17519389580399242</v>
      </c>
      <c r="H1633" s="1">
        <f t="shared" si="1834"/>
        <v>0.17525456112827592</v>
      </c>
      <c r="I1633" s="1">
        <f t="shared" si="1834"/>
        <v>0.17917748583585053</v>
      </c>
      <c r="J1633" s="1">
        <f t="shared" si="1834"/>
        <v>0.19483264404592346</v>
      </c>
      <c r="K1633" s="1">
        <f t="shared" si="1834"/>
        <v>0.19941510199263365</v>
      </c>
      <c r="L1633" s="1">
        <f t="shared" ref="L1633:O1633" si="1835">IFERROR(L1623/L1598,"-")</f>
        <v>0.20905946384122931</v>
      </c>
      <c r="M1633" s="1">
        <f t="shared" si="1835"/>
        <v>0.21495675794974525</v>
      </c>
      <c r="N1633" s="1">
        <f t="shared" si="1835"/>
        <v>0.21890981102623205</v>
      </c>
      <c r="O1633" s="1">
        <f t="shared" si="1835"/>
        <v>0.21890981102623194</v>
      </c>
      <c r="P1633" s="1">
        <f>IFERROR(P1623/P1598,"-")</f>
        <v>0.21890981102623203</v>
      </c>
      <c r="Q1633" s="1">
        <f>IFERROR(Q1623/Q1598,"-")</f>
        <v>0.21890981102623211</v>
      </c>
      <c r="S1633" s="3"/>
    </row>
    <row r="1634" spans="2:19">
      <c r="B1634" t="str">
        <f t="shared" si="1791"/>
        <v>SPS1</v>
      </c>
      <c r="C1634" t="str">
        <f t="shared" si="1792"/>
        <v>CH</v>
      </c>
      <c r="D1634" t="s">
        <v>1789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>
      <c r="B1635" t="str">
        <f t="shared" si="1791"/>
        <v>SPS1</v>
      </c>
      <c r="C1635" t="str">
        <f t="shared" si="1792"/>
        <v>CH</v>
      </c>
      <c r="D1635" t="s">
        <v>1790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>
      <c r="B1636" t="str">
        <f t="shared" si="1791"/>
        <v>SPS1</v>
      </c>
      <c r="C1636" t="str">
        <f t="shared" si="1792"/>
        <v>CH</v>
      </c>
      <c r="D1636" t="s">
        <v>1791</v>
      </c>
      <c r="E1636" t="str">
        <f t="shared" si="1831"/>
        <v>km/MJ</v>
      </c>
      <c r="F1636" s="1">
        <f>IFERROR(F1626/F1611,"-")</f>
        <v>8.1953661871669775E-2</v>
      </c>
      <c r="G1636" s="1">
        <f t="shared" ref="G1636:K1636" si="1840">IFERROR(G1626/G1611,"-")</f>
        <v>8.399621061566033E-2</v>
      </c>
      <c r="H1636" s="1">
        <f t="shared" si="1840"/>
        <v>8.7060033731645961E-2</v>
      </c>
      <c r="I1636" s="1">
        <f t="shared" si="1840"/>
        <v>8.7060033731645947E-2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>
      <c r="B1637" t="str">
        <f t="shared" si="1791"/>
        <v>SPS1</v>
      </c>
      <c r="C1637" t="str">
        <f t="shared" si="1792"/>
        <v>CH</v>
      </c>
      <c r="D1637" t="s">
        <v>1792</v>
      </c>
      <c r="E1637" t="str">
        <f t="shared" si="1831"/>
        <v>km/MJ</v>
      </c>
      <c r="F1637" s="1">
        <f>IFERROR(F1627/F1612,"-")</f>
        <v>0.11870351496053497</v>
      </c>
      <c r="G1637" s="1">
        <f t="shared" ref="G1637:K1637" si="1843">IFERROR(G1627/G1612,"-")</f>
        <v>0.11870351496053477</v>
      </c>
      <c r="H1637" s="1">
        <f t="shared" si="1843"/>
        <v>0.11870351496053456</v>
      </c>
      <c r="I1637" s="1">
        <f t="shared" si="1843"/>
        <v>0.11870351496053505</v>
      </c>
      <c r="J1637" s="1">
        <f t="shared" si="1843"/>
        <v>0.11870351496053487</v>
      </c>
      <c r="K1637" s="1">
        <f t="shared" si="1843"/>
        <v>0.11870351496053501</v>
      </c>
      <c r="L1637" s="1">
        <f t="shared" ref="L1637:O1637" si="1844">IFERROR(L1627/L1612,"-")</f>
        <v>0.11870351496053501</v>
      </c>
      <c r="M1637" s="1">
        <f t="shared" si="1844"/>
        <v>0.11870351496053499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>
      <c r="B1638" t="str">
        <f t="shared" si="1791"/>
        <v>SPS1</v>
      </c>
      <c r="C1638" t="str">
        <f t="shared" si="1792"/>
        <v>CH</v>
      </c>
      <c r="D1638" t="s">
        <v>1793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0.16346685209675785</v>
      </c>
      <c r="H1638" s="1">
        <f t="shared" si="1845"/>
        <v>0.16346685209675799</v>
      </c>
      <c r="I1638" s="1">
        <f t="shared" si="1845"/>
        <v>0.1634668520967581</v>
      </c>
      <c r="J1638" s="1">
        <f t="shared" si="1845"/>
        <v>0.16346685209675782</v>
      </c>
      <c r="K1638" s="1">
        <f t="shared" si="1845"/>
        <v>0.16346685209675788</v>
      </c>
      <c r="L1638" s="1">
        <f t="shared" ref="L1638:O1638" si="1846">IFERROR(L1628/L1613,"-")</f>
        <v>0.1634668520967581</v>
      </c>
      <c r="M1638" s="1">
        <f t="shared" si="1846"/>
        <v>0.16346685209675793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>
      <c r="B1639" t="str">
        <f t="shared" si="1791"/>
        <v>SPS1</v>
      </c>
      <c r="C1639" t="str">
        <f t="shared" si="1792"/>
        <v>CH</v>
      </c>
      <c r="D1639" t="s">
        <v>1794</v>
      </c>
      <c r="E1639" t="str">
        <f t="shared" si="1831"/>
        <v>km/MJ</v>
      </c>
      <c r="F1639" s="1">
        <f>IFERROR(F1629/F1619,"-")</f>
        <v>0.10322365358775989</v>
      </c>
      <c r="G1639" s="1">
        <f t="shared" ref="G1639:K1639" si="1847">IFERROR(G1629/G1619,"-")</f>
        <v>0.10365056574653458</v>
      </c>
      <c r="H1639" s="1">
        <f t="shared" si="1847"/>
        <v>0.10406034999905613</v>
      </c>
      <c r="I1639" s="1">
        <f t="shared" si="1847"/>
        <v>0.10988551277364288</v>
      </c>
      <c r="J1639" s="1">
        <f t="shared" si="1847"/>
        <v>0.11530636629268788</v>
      </c>
      <c r="K1639" s="1">
        <f t="shared" si="1847"/>
        <v>0.11786179087377413</v>
      </c>
      <c r="L1639" s="1">
        <f t="shared" ref="L1639:O1639" si="1848">IFERROR(L1629/L1619,"-")</f>
        <v>0.12444560944021606</v>
      </c>
      <c r="M1639" s="1">
        <f t="shared" si="1848"/>
        <v>0.12521814892046412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>
      <c r="B1640" s="2" t="str">
        <f>B1639</f>
        <v>SPS1</v>
      </c>
      <c r="C1640" s="2" t="str">
        <f>C1639</f>
        <v>CH</v>
      </c>
      <c r="D1640" s="2" t="s">
        <v>147</v>
      </c>
      <c r="E1640" s="2" t="s">
        <v>6</v>
      </c>
      <c r="F1640" s="1">
        <f>F1641+F1645+F1649+F1655</f>
        <v>10.966836451279081</v>
      </c>
      <c r="G1640" s="1">
        <f t="shared" ref="G1640:K1640" si="1849">G1641+G1645+G1649+G1655</f>
        <v>10.359811002808673</v>
      </c>
      <c r="H1640" s="1">
        <f t="shared" si="1849"/>
        <v>11.550832505080869</v>
      </c>
      <c r="I1640" s="1">
        <f t="shared" si="1849"/>
        <v>12.708846115192937</v>
      </c>
      <c r="J1640" s="1">
        <f t="shared" si="1849"/>
        <v>13.678487512031543</v>
      </c>
      <c r="K1640" s="1">
        <f t="shared" si="1849"/>
        <v>15.325929087926571</v>
      </c>
      <c r="L1640" s="1">
        <f t="shared" ref="L1640:O1640" si="1850">L1641+L1645+L1649+L1655</f>
        <v>17.580101520947636</v>
      </c>
      <c r="M1640" s="1">
        <f t="shared" si="1850"/>
        <v>19.192399712876878</v>
      </c>
      <c r="N1640" s="1">
        <f t="shared" si="1850"/>
        <v>19.746974154877172</v>
      </c>
      <c r="O1640" s="1">
        <f t="shared" si="1850"/>
        <v>20.315974305413306</v>
      </c>
      <c r="P1640" s="1">
        <f>P1641+P1645+P1649+P1655</f>
        <v>20.822344538324259</v>
      </c>
      <c r="Q1640" s="1">
        <f>Q1641+Q1645+Q1649+Q1655</f>
        <v>21.327055182703564</v>
      </c>
      <c r="S1640" s="3"/>
    </row>
    <row r="1641" spans="2:19">
      <c r="B1641" t="str">
        <f t="shared" ref="B1641:B1662" si="1851">B1640</f>
        <v>SPS1</v>
      </c>
      <c r="C1641" t="str">
        <f t="shared" ref="C1641:C1687" si="1852">C1640</f>
        <v>CH</v>
      </c>
      <c r="D1641" t="s">
        <v>1795</v>
      </c>
      <c r="E1641" t="s">
        <v>6</v>
      </c>
      <c r="F1641" s="1">
        <f>SUM(F1642:F1644)</f>
        <v>9.2070286875507232</v>
      </c>
      <c r="G1641" s="1">
        <f t="shared" ref="G1641:K1641" si="1853">SUM(G1642:G1644)</f>
        <v>9.5634905782317183</v>
      </c>
      <c r="H1641" s="1">
        <f t="shared" si="1853"/>
        <v>9.9543049105434314</v>
      </c>
      <c r="I1641" s="1">
        <f t="shared" si="1853"/>
        <v>10.60628184904332</v>
      </c>
      <c r="J1641" s="1">
        <f t="shared" si="1853"/>
        <v>11.575902996488644</v>
      </c>
      <c r="K1641" s="1">
        <f t="shared" si="1853"/>
        <v>14.249830085527279</v>
      </c>
      <c r="L1641" s="1">
        <f t="shared" ref="L1641:O1641" si="1854">SUM(L1642:L1644)</f>
        <v>17.574875180926028</v>
      </c>
      <c r="M1641" s="1">
        <f t="shared" si="1854"/>
        <v>19.189150463978244</v>
      </c>
      <c r="N1641" s="1">
        <f t="shared" si="1854"/>
        <v>19.743757023838711</v>
      </c>
      <c r="O1641" s="1">
        <f t="shared" si="1854"/>
        <v>20.312734933526112</v>
      </c>
      <c r="P1641" s="1">
        <f>SUM(P1642:P1644)</f>
        <v>20.819141484757278</v>
      </c>
      <c r="Q1641" s="1">
        <f>SUM(Q1642:Q1644)</f>
        <v>21.323432061812898</v>
      </c>
      <c r="S1641" s="3"/>
    </row>
    <row r="1642" spans="2:19">
      <c r="B1642" t="str">
        <f t="shared" si="1851"/>
        <v>SPS1</v>
      </c>
      <c r="C1642" t="str">
        <f t="shared" si="1852"/>
        <v>CH</v>
      </c>
      <c r="D1642" t="s">
        <v>1796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9.7091937120471137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10.080527135507204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10.452449553115963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10.945964052461392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11.438291840373422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11.929423313335327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12.419252258790346</v>
      </c>
      <c r="S1642" s="3"/>
    </row>
    <row r="1643" spans="2:19">
      <c r="B1643" t="str">
        <f t="shared" si="1851"/>
        <v>SPS1</v>
      </c>
      <c r="C1643" t="str">
        <f t="shared" si="1852"/>
        <v>CH</v>
      </c>
      <c r="D1643" t="s">
        <v>1797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1.5023086744497767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1.657581854370201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1.7463991789261215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1.8944312381738388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1.9814745744856133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2.0282593089913785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2.1043589283767798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2.1804565887008653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2.2150332188831601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2.2673737164084313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2.2822982189733834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2.3117922083957949</v>
      </c>
      <c r="S1643" s="3"/>
    </row>
    <row r="1644" spans="2:19">
      <c r="B1644" t="str">
        <f t="shared" si="1851"/>
        <v>SPS1</v>
      </c>
      <c r="C1644" t="str">
        <f t="shared" si="1852"/>
        <v>CH</v>
      </c>
      <c r="D1644" t="s">
        <v>1798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3.2870105938646172E-6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4.2793129549886332E-6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4.0613693400525514E-5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0.38422304507243055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2.5123770644887857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5.3899891170420453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6.5562443221614171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6.582759752494157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6.6070693767442608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6.6074199524485673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6.5923875946267581</v>
      </c>
      <c r="S1644" s="3"/>
    </row>
    <row r="1645" spans="2:19">
      <c r="B1645" t="str">
        <f t="shared" si="1851"/>
        <v>SPS1</v>
      </c>
      <c r="C1645" t="str">
        <f t="shared" si="1852"/>
        <v>CH</v>
      </c>
      <c r="D1645" t="s">
        <v>1799</v>
      </c>
      <c r="E1645" t="s">
        <v>6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1.4066188720067052E-5</v>
      </c>
      <c r="K1645" s="1">
        <f t="shared" si="1856"/>
        <v>3.1958429905697074E-3</v>
      </c>
      <c r="L1645" s="1">
        <f t="shared" ref="L1645:O1645" si="1857">SUM(L1646:L1648)</f>
        <v>3.2710407283265005E-3</v>
      </c>
      <c r="M1645" s="1">
        <f t="shared" si="1857"/>
        <v>3.2492488986320556E-3</v>
      </c>
      <c r="N1645" s="1">
        <f t="shared" si="1857"/>
        <v>3.2171310384598436E-3</v>
      </c>
      <c r="O1645" s="1">
        <f t="shared" si="1857"/>
        <v>3.2393718871941571E-3</v>
      </c>
      <c r="P1645" s="1">
        <f>SUM(P1646:P1648)</f>
        <v>3.2030535669826362E-3</v>
      </c>
      <c r="Q1645" s="1">
        <f>SUM(Q1646:Q1648)</f>
        <v>3.6231208906646827E-3</v>
      </c>
      <c r="S1645" s="3"/>
    </row>
    <row r="1646" spans="2:19">
      <c r="B1646" t="str">
        <f t="shared" si="1851"/>
        <v>SPS1</v>
      </c>
      <c r="C1646" t="str">
        <f t="shared" si="1852"/>
        <v>CH</v>
      </c>
      <c r="D1646" t="s">
        <v>1800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1.3237670345941894E-4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1.7984570635159192E-4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1.4363573014011225E-4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1.3291652769236809E-4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1.0643761074514085E-4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8.0367543721008943E-5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2.3482225661452532E-4</v>
      </c>
      <c r="S1646" s="3"/>
    </row>
    <row r="1647" spans="2:19">
      <c r="B1647" t="str">
        <f t="shared" si="1851"/>
        <v>SPS1</v>
      </c>
      <c r="C1647" t="str">
        <f t="shared" si="1852"/>
        <v>CH</v>
      </c>
      <c r="D1647" t="s">
        <v>1801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0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0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6.8736797338362595E-6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1.368816259249021E-5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6.6183059872304176E-5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6.1007267764749793E-5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3.2275383873348604E-4</v>
      </c>
      <c r="S1647" s="3"/>
    </row>
    <row r="1648" spans="2:19">
      <c r="B1648" t="str">
        <f t="shared" si="1851"/>
        <v>SPS1</v>
      </c>
      <c r="C1648" t="str">
        <f t="shared" si="1852"/>
        <v>CH</v>
      </c>
      <c r="D1648" t="s">
        <v>1802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1.4066188720067052E-5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3.0634662871102886E-3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3.0911950219749086E-3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3.098739488758107E-3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3.0705263481749854E-3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3.0667512165767122E-3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3.0616787554968773E-3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3.0655447953166714E-3</v>
      </c>
      <c r="S1648" s="3"/>
    </row>
    <row r="1649" spans="2:19">
      <c r="B1649" t="str">
        <f t="shared" si="1851"/>
        <v>SPS1</v>
      </c>
      <c r="C1649" t="str">
        <f t="shared" si="1852"/>
        <v>CH</v>
      </c>
      <c r="D1649" t="s">
        <v>1803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0.79632042457695407</v>
      </c>
      <c r="H1649" s="1">
        <f t="shared" si="1859"/>
        <v>1.5965275945374375</v>
      </c>
      <c r="I1649" s="1">
        <f t="shared" si="1859"/>
        <v>2.1025642661496176</v>
      </c>
      <c r="J1649" s="1">
        <f t="shared" si="1859"/>
        <v>2.1025704493541784</v>
      </c>
      <c r="K1649" s="1">
        <f t="shared" si="1859"/>
        <v>1.0729031594087235</v>
      </c>
      <c r="L1649" s="1">
        <f t="shared" ref="L1649:O1649" si="1860">L1654</f>
        <v>1.9552992932807844E-3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>
      <c r="B1650" t="str">
        <f t="shared" si="1851"/>
        <v>SPS1</v>
      </c>
      <c r="C1650" t="str">
        <f t="shared" si="1852"/>
        <v>CH</v>
      </c>
      <c r="D1650" t="s">
        <v>1804</v>
      </c>
      <c r="E1650" t="str">
        <f t="shared" ref="E1650:E1662" si="1861">E1649</f>
        <v>PJ/yr.</v>
      </c>
      <c r="F1650" s="1">
        <f>F1649-F1651</f>
        <v>1.6634753471229553</v>
      </c>
      <c r="G1650" s="1">
        <f t="shared" ref="G1650:K1650" si="1862">G1649-G1651</f>
        <v>0.75272968874685919</v>
      </c>
      <c r="H1650" s="1">
        <f t="shared" si="1862"/>
        <v>1.509133272026383</v>
      </c>
      <c r="I1650" s="1">
        <f t="shared" si="1862"/>
        <v>1.9874403507137957</v>
      </c>
      <c r="J1650" s="1">
        <f t="shared" si="1862"/>
        <v>1.9816581794121801</v>
      </c>
      <c r="K1650" s="1">
        <f t="shared" si="1862"/>
        <v>0.98347424029086128</v>
      </c>
      <c r="L1650" s="1">
        <f t="shared" ref="L1650:O1650" si="1863">L1649-L1651</f>
        <v>7.3787296901695271E-4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>
      <c r="B1651" t="str">
        <f t="shared" si="1851"/>
        <v>SPS1</v>
      </c>
      <c r="C1651" t="str">
        <f t="shared" si="1852"/>
        <v>CH</v>
      </c>
      <c r="D1651" t="s">
        <v>1805</v>
      </c>
      <c r="E1651" t="str">
        <f t="shared" si="1861"/>
        <v>PJ/yr.</v>
      </c>
      <c r="F1651" s="1">
        <f>SUM(F1652:F1653)</f>
        <v>9.6332416605402815E-2</v>
      </c>
      <c r="G1651" s="1">
        <f t="shared" ref="G1651:K1651" si="1864">SUM(G1652:G1653)</f>
        <v>4.3590735830094894E-2</v>
      </c>
      <c r="H1651" s="1">
        <f t="shared" si="1864"/>
        <v>8.7394322511054404E-2</v>
      </c>
      <c r="I1651" s="1">
        <f t="shared" si="1864"/>
        <v>0.11512391543582189</v>
      </c>
      <c r="J1651" s="1">
        <f t="shared" si="1864"/>
        <v>0.12091226994199818</v>
      </c>
      <c r="K1651" s="1">
        <f t="shared" si="1864"/>
        <v>8.9428919117862188E-2</v>
      </c>
      <c r="L1651" s="1">
        <f t="shared" ref="L1651:O1651" si="1865">SUM(L1652:L1653)</f>
        <v>1.2174263242638317E-3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>
      <c r="B1652" t="str">
        <f t="shared" si="1851"/>
        <v>SPS1</v>
      </c>
      <c r="C1652" t="str">
        <f t="shared" si="1852"/>
        <v>CH</v>
      </c>
      <c r="D1652" t="s">
        <v>1806</v>
      </c>
      <c r="E1652" t="str">
        <f t="shared" si="1861"/>
        <v>PJ/yr.</v>
      </c>
      <c r="F1652" s="1">
        <f>[1]Transport!B$25/SUM([1]Transport!B$21,[1]Transport!B$25)*F1649*(F$35+F$600)/(F$35+F$600+F$39)</f>
        <v>9.6332416605402815E-2</v>
      </c>
      <c r="G1652" s="1">
        <f>[1]Transport!C$25/SUM([1]Transport!C$21,[1]Transport!C$25)*G1649*(G$35+G$600)/(G$35+G$600+G$39)</f>
        <v>4.3590735830094894E-2</v>
      </c>
      <c r="H1652" s="1">
        <f>[1]Transport!D$25/SUM([1]Transport!D$21,[1]Transport!D$25)*H1649*(H$35+H$600)/(H$35+H$600+H$39)</f>
        <v>8.7394322511054404E-2</v>
      </c>
      <c r="I1652" s="1">
        <f>[1]Transport!E$25/SUM([1]Transport!E$21,[1]Transport!E$25)*I1649*(I$35+I$600)/(I$35+I$600+I$39)</f>
        <v>0.11512391543582189</v>
      </c>
      <c r="J1652" s="1">
        <f>[1]Transport!F$25/SUM([1]Transport!F$21,[1]Transport!F$25)*J1649*(J$35+J$600)/(J$35+J$600+J$39)</f>
        <v>0.12091226994199818</v>
      </c>
      <c r="K1652" s="1">
        <f>[1]Transport!G$25/SUM([1]Transport!G$21,[1]Transport!G$25)*K1649*(K$35+K$600)/(K$35+K$600+K$39)</f>
        <v>5.9026049416922854E-2</v>
      </c>
      <c r="L1652" s="1">
        <f>[1]Transport!H$25/SUM([1]Transport!H$21,[1]Transport!H$25)*L1649*(L$35+L$600)/(L$35+L$600+L$39)</f>
        <v>1.1322311172003157E-3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>
      <c r="B1653" t="str">
        <f t="shared" si="1851"/>
        <v>SPS1</v>
      </c>
      <c r="C1653" t="str">
        <f t="shared" si="1852"/>
        <v>CH</v>
      </c>
      <c r="D1653" t="s">
        <v>1807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3.0402869700939326E-2</v>
      </c>
      <c r="L1653" s="1">
        <f>(L$39+L$719)/([1]Transport!H$21+[1]Transport!H$25)*L1649</f>
        <v>8.519520706351591E-5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>
      <c r="B1654" t="str">
        <f t="shared" si="1851"/>
        <v>SPS1</v>
      </c>
      <c r="C1654" t="str">
        <f t="shared" si="1852"/>
        <v>CH</v>
      </c>
      <c r="D1654" t="s">
        <v>1808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0.79632042457695407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1.5965275945374375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2.1025642661496176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2.1025704493541784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1.0729031594087235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1.9552992932807844E-3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>
      <c r="B1655" t="str">
        <f t="shared" si="1851"/>
        <v>SPS1</v>
      </c>
      <c r="C1655" t="str">
        <f t="shared" si="1852"/>
        <v>CH</v>
      </c>
      <c r="D1655" t="s">
        <v>1809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>
      <c r="B1656" t="str">
        <f t="shared" si="1851"/>
        <v>SPS1</v>
      </c>
      <c r="C1656" t="str">
        <f t="shared" si="1852"/>
        <v>CH</v>
      </c>
      <c r="D1656" t="s">
        <v>1810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>
      <c r="B1657" t="str">
        <f t="shared" si="1851"/>
        <v>SPS1</v>
      </c>
      <c r="C1657" t="str">
        <f t="shared" si="1852"/>
        <v>CH</v>
      </c>
      <c r="D1657" t="s">
        <v>1811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>
      <c r="B1658" t="str">
        <f t="shared" si="1851"/>
        <v>SPS1</v>
      </c>
      <c r="C1658" t="str">
        <f t="shared" si="1852"/>
        <v>CH</v>
      </c>
      <c r="D1658" t="s">
        <v>1812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>
      <c r="B1659" t="str">
        <f>B1658</f>
        <v>SPS1</v>
      </c>
      <c r="C1659" t="str">
        <f>C1658</f>
        <v>CH</v>
      </c>
      <c r="D1659" t="s">
        <v>1813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>
      <c r="B1660" t="str">
        <f>B1659</f>
        <v>SPS1</v>
      </c>
      <c r="C1660" t="str">
        <f>C1659</f>
        <v>CH</v>
      </c>
      <c r="D1660" t="s">
        <v>1814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>
      <c r="B1661" t="str">
        <f t="shared" si="1851"/>
        <v>SPS1</v>
      </c>
      <c r="C1661" t="str">
        <f t="shared" si="1852"/>
        <v>CH</v>
      </c>
      <c r="D1661" t="s">
        <v>1815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0.3960913477889027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0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0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0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0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0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0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0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4.0898334467558921E-5</v>
      </c>
      <c r="S1661" s="3"/>
    </row>
    <row r="1662" spans="2:19">
      <c r="B1662" t="str">
        <f t="shared" si="1851"/>
        <v>SPS1</v>
      </c>
      <c r="C1662" t="str">
        <f t="shared" si="1852"/>
        <v>CH</v>
      </c>
      <c r="D1662" t="s">
        <v>1816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17.380400588129987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15.762744453910884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14.414805150289054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13.875470146745776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10.619482074658841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4.8629470862917952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2.0429176289043336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2.0429175341608588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2.0429185861341996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2.0429174060901714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2.0429176599304313</v>
      </c>
      <c r="S1662" s="3"/>
    </row>
    <row r="1663" spans="2:19">
      <c r="B1663" t="str">
        <f t="shared" ref="B1663:C1665" si="1870">B1657</f>
        <v>SPS1</v>
      </c>
      <c r="C1663" t="str">
        <f t="shared" si="1870"/>
        <v>CH</v>
      </c>
      <c r="D1663" t="s">
        <v>1817</v>
      </c>
      <c r="E1663" t="str">
        <f>E1657</f>
        <v>PJ/yr.</v>
      </c>
      <c r="F1663" s="1">
        <f>IF([1]Transport!B$23+[1]Transport_Aviation_Intl!B$11&lt;0,0,[1]Transport!B$23+[1]Transport_Aviation_Intl!B$11)</f>
        <v>30.629631772518309</v>
      </c>
      <c r="G1663" s="1">
        <f>IF([1]Transport!C$23+[1]Transport_Aviation_Intl!C$11&lt;0,0,[1]Transport!C$23+[1]Transport_Aviation_Intl!C$11)</f>
        <v>59.879992712484572</v>
      </c>
      <c r="H1663" s="1">
        <f>IF([1]Transport!D$23+[1]Transport_Aviation_Intl!D$11&lt;0,0,[1]Transport!D$23+[1]Transport_Aviation_Intl!D$11)</f>
        <v>85.344485637124819</v>
      </c>
      <c r="I1663" s="1">
        <f>IF([1]Transport!E$23+[1]Transport_Aviation_Intl!E$11&lt;0,0,[1]Transport!E$23+[1]Transport_Aviation_Intl!E$11)</f>
        <v>85.56384450237671</v>
      </c>
      <c r="J1663" s="1">
        <f>IF([1]Transport!F$23+[1]Transport_Aviation_Intl!F$11&lt;0,0,[1]Transport!F$23+[1]Transport_Aviation_Intl!F$11)</f>
        <v>76.381902082836859</v>
      </c>
      <c r="K1663" s="1">
        <f>IF([1]Transport!G$23+[1]Transport_Aviation_Intl!G$11&lt;0,0,[1]Transport!G$23+[1]Transport_Aviation_Intl!G$11)</f>
        <v>54.630132304201062</v>
      </c>
      <c r="L1663" s="1">
        <f>IF([1]Transport!H$23+[1]Transport_Aviation_Intl!H$11&lt;0,0,[1]Transport!H$23+[1]Transport_Aviation_Intl!H$11)</f>
        <v>28.156802616670205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1.4391564324012229E-4</v>
      </c>
      <c r="O1663" s="1">
        <f>IF([1]Transport!K$23+[1]Transport_Aviation_Intl!K$11&lt;0,0,[1]Transport!K$23+[1]Transport_Aviation_Intl!K$11)</f>
        <v>1.9425878683998477E-4</v>
      </c>
      <c r="P1663" s="1">
        <f>IF([1]Transport!L$23+[1]Transport_Aviation_Intl!L$11&lt;0,0,[1]Transport!L$23+[1]Transport_Aviation_Intl!L$11)</f>
        <v>1.4074406906994241E-4</v>
      </c>
      <c r="Q1663" s="1">
        <f>IF([1]Transport!M$23+[1]Transport_Aviation_Intl!M$11&lt;0,0,[1]Transport!M$23+[1]Transport_Aviation_Intl!M$11)</f>
        <v>3.1397268395005895E-4</v>
      </c>
      <c r="S1663" s="3"/>
    </row>
    <row r="1664" spans="2:19">
      <c r="B1664" t="str">
        <f t="shared" si="1870"/>
        <v>SPS1</v>
      </c>
      <c r="C1664" t="str">
        <f t="shared" si="1870"/>
        <v>CH</v>
      </c>
      <c r="D1664" t="s">
        <v>1818</v>
      </c>
      <c r="E1664" t="str">
        <f>E1658</f>
        <v>PJ/yr.</v>
      </c>
      <c r="F1664" s="1">
        <f t="shared" ref="F1664:K1664" si="1871">F36</f>
        <v>3.6825130367994398E-4</v>
      </c>
      <c r="G1664" s="1">
        <f t="shared" si="1871"/>
        <v>7.3039650091745103E-6</v>
      </c>
      <c r="H1664" s="1">
        <f t="shared" si="1871"/>
        <v>4.75006200374729E-4</v>
      </c>
      <c r="I1664" s="1">
        <f t="shared" si="1871"/>
        <v>5.3186471853228374</v>
      </c>
      <c r="J1664" s="1">
        <f t="shared" si="1871"/>
        <v>5.3186471853228374</v>
      </c>
      <c r="K1664" s="1">
        <f t="shared" si="1871"/>
        <v>18.512587208948712</v>
      </c>
      <c r="L1664" s="1">
        <f t="shared" ref="L1664:O1664" si="1872">L36</f>
        <v>38.847373281964188</v>
      </c>
      <c r="M1664" s="1">
        <f t="shared" si="1872"/>
        <v>68.662735372575753</v>
      </c>
      <c r="N1664" s="1">
        <f t="shared" si="1872"/>
        <v>95.362736692920336</v>
      </c>
      <c r="O1664" s="1">
        <f t="shared" si="1872"/>
        <v>95.543940522415284</v>
      </c>
      <c r="P1664" s="1">
        <f>P36</f>
        <v>96.256771814368477</v>
      </c>
      <c r="Q1664" s="1">
        <f>Q36</f>
        <v>97.823906545742545</v>
      </c>
      <c r="S1664" s="3"/>
    </row>
    <row r="1665" spans="2:19">
      <c r="B1665" t="str">
        <f t="shared" si="1870"/>
        <v>SPS1</v>
      </c>
      <c r="C1665" t="str">
        <f t="shared" si="1870"/>
        <v>CH</v>
      </c>
      <c r="D1665" t="s">
        <v>1819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13.193940023625874</v>
      </c>
      <c r="K1665" s="1">
        <f t="shared" si="1873"/>
        <v>20.334786073015476</v>
      </c>
      <c r="L1665" s="1">
        <f t="shared" ref="L1665:O1665" si="1874">L40</f>
        <v>29.815362090611565</v>
      </c>
      <c r="M1665" s="1">
        <f t="shared" si="1874"/>
        <v>26.881205149839531</v>
      </c>
      <c r="N1665" s="1">
        <f t="shared" si="1874"/>
        <v>0</v>
      </c>
      <c r="O1665" s="1">
        <f t="shared" si="1874"/>
        <v>0.71283129195319361</v>
      </c>
      <c r="P1665" s="1">
        <f>P40</f>
        <v>1.5671347313740682</v>
      </c>
      <c r="Q1665" s="1">
        <f>Q40</f>
        <v>1.5794794133327912</v>
      </c>
      <c r="S1665" s="3"/>
    </row>
    <row r="1666" spans="2:19">
      <c r="B1666" s="2" t="str">
        <f>B1662</f>
        <v>SPS1</v>
      </c>
      <c r="C1666" s="2" t="str">
        <f>C1662</f>
        <v>CH</v>
      </c>
      <c r="D1666" s="2" t="s">
        <v>148</v>
      </c>
      <c r="E1666" s="19" t="s">
        <v>725</v>
      </c>
      <c r="F1666" s="19" t="s">
        <v>725</v>
      </c>
      <c r="G1666" s="19" t="s">
        <v>725</v>
      </c>
      <c r="H1666" s="19" t="s">
        <v>725</v>
      </c>
      <c r="I1666" s="19" t="s">
        <v>725</v>
      </c>
      <c r="J1666" s="19" t="s">
        <v>725</v>
      </c>
      <c r="K1666" s="19" t="s">
        <v>725</v>
      </c>
      <c r="L1666" s="19" t="s">
        <v>725</v>
      </c>
      <c r="M1666" s="19" t="s">
        <v>725</v>
      </c>
      <c r="N1666" s="19" t="s">
        <v>725</v>
      </c>
      <c r="O1666" s="19" t="s">
        <v>725</v>
      </c>
      <c r="P1666" s="19" t="s">
        <v>725</v>
      </c>
      <c r="Q1666" s="19" t="s">
        <v>725</v>
      </c>
      <c r="S1666" s="3"/>
    </row>
    <row r="1667" spans="2:19">
      <c r="B1667" t="str">
        <f t="shared" ref="B1667:B1687" si="1875">B1666</f>
        <v>SPS1</v>
      </c>
      <c r="C1667" t="str">
        <f t="shared" si="1852"/>
        <v>CH</v>
      </c>
      <c r="D1667" t="s">
        <v>1820</v>
      </c>
      <c r="E1667" t="s">
        <v>1672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0.24502240002288983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0.25420934834502357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0.26339757821437204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0.27583394763004804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0.28824041238882864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0.3006167304859067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0.31296022540702667</v>
      </c>
      <c r="S1667" s="3"/>
    </row>
    <row r="1668" spans="2:19">
      <c r="B1668" t="str">
        <f t="shared" si="1875"/>
        <v>SPS1</v>
      </c>
      <c r="C1668" t="str">
        <f t="shared" si="1852"/>
        <v>CH</v>
      </c>
      <c r="D1668" t="s">
        <v>1821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2.5094612501495105E-2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2.7688300701694802E-2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2.9171908152717915E-2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3.1644640439896107E-2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3.3098615134132141E-2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3.3880108846692639E-2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3.5151279340790521E-2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3.6422417110665115E-2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3.6999986255268499E-2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3.78742836123101E-2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3.8123582984013554E-2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3.8616251533604269E-2</v>
      </c>
      <c r="S1668" s="3"/>
    </row>
    <row r="1669" spans="2:19">
      <c r="B1669" t="str">
        <f t="shared" si="1875"/>
        <v>SPS1</v>
      </c>
      <c r="C1669" t="str">
        <f t="shared" si="1852"/>
        <v>CH</v>
      </c>
      <c r="D1669" t="s">
        <v>1822</v>
      </c>
      <c r="E1669" t="s">
        <v>6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8.1103413566007706E-6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1.0558739573722E-5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1.00209873933906E-4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0.53307176604244599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4.6787901022770297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11.338434372159499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14.1271644003772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14.127190224623201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14.127219545664399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14.1272055082605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14.127207974812899</v>
      </c>
      <c r="S1669" s="3"/>
    </row>
    <row r="1670" spans="2:19">
      <c r="B1670" t="str">
        <f t="shared" si="1875"/>
        <v>SPS1</v>
      </c>
      <c r="C1670" t="str">
        <f t="shared" si="1852"/>
        <v>CH</v>
      </c>
      <c r="D1670" t="s">
        <v>1823</v>
      </c>
      <c r="E1670" t="s">
        <v>1672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2.3750874319779882E-6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3.3507018646373185E-6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2.7750534207481845E-6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2.5679576000127184E-6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2.0563828756705758E-6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1.5527071634791833E-6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4.5367841681891226E-6</v>
      </c>
      <c r="S1670" s="3"/>
    </row>
    <row r="1671" spans="2:19">
      <c r="B1671" t="str">
        <f t="shared" si="1875"/>
        <v>SPS1</v>
      </c>
      <c r="C1671" t="str">
        <f t="shared" si="1852"/>
        <v>CH</v>
      </c>
      <c r="D1671" t="s">
        <v>1824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0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0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4.0789101710663506E-8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8.1226923254624115E-8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3.9273688405434376E-7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3.6202321701090426E-7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1.9152534981812161E-6</v>
      </c>
      <c r="S1671" s="3"/>
    </row>
    <row r="1672" spans="2:19">
      <c r="B1672" t="str">
        <f t="shared" si="1875"/>
        <v>SPS1</v>
      </c>
      <c r="C1672" t="str">
        <f t="shared" si="1852"/>
        <v>CH</v>
      </c>
      <c r="D1672" t="s">
        <v>1825</v>
      </c>
      <c r="E1672" t="s">
        <v>6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2.5227403682729199E-5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5.49426018883913E-3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5.5439910720202499E-3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5.5575219091857303E-3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5.5069222548790597E-3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5.5001516384256396E-3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5.4910542897498504E-3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5.4979879481223204E-3</v>
      </c>
      <c r="S1672" s="3"/>
    </row>
    <row r="1673" spans="2:19">
      <c r="B1673" t="str">
        <f t="shared" si="1875"/>
        <v>SPS1</v>
      </c>
      <c r="C1673" t="str">
        <f t="shared" si="1852"/>
        <v>CH</v>
      </c>
      <c r="D1673" t="s">
        <v>1826</v>
      </c>
      <c r="E1673" t="s">
        <v>6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0.72179460293362896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1.4471121995695799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1.9057900473093401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1.90579565184181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0.97249258719323495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1.7723072690993501E-3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>
      <c r="B1674" t="str">
        <f t="shared" si="1875"/>
        <v>SPS1</v>
      </c>
      <c r="C1674" t="str">
        <f t="shared" si="1852"/>
        <v>CH</v>
      </c>
      <c r="D1674" t="s">
        <v>1827</v>
      </c>
      <c r="E1674" t="s">
        <v>1672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>
      <c r="B1675" t="str">
        <f t="shared" si="1875"/>
        <v>SPS1</v>
      </c>
      <c r="C1675" t="str">
        <f t="shared" si="1852"/>
        <v>CH</v>
      </c>
      <c r="D1675" t="s">
        <v>1828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1.6053874985048802E-3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0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0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0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0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0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0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0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0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1.65763971443483E-7</v>
      </c>
      <c r="S1675" s="3"/>
    </row>
    <row r="1676" spans="2:19">
      <c r="B1676" t="str">
        <f t="shared" si="1875"/>
        <v>SPS1</v>
      </c>
      <c r="C1676" t="str">
        <f t="shared" si="1852"/>
        <v>CH</v>
      </c>
      <c r="D1676" t="s">
        <v>1829</v>
      </c>
      <c r="E1676" t="s">
        <v>6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17.176524668171801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15.5778439960468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14.2457163167992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13.712707831419699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10.4949132152432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4.8059036478567396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2.01895375598439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2.0189536623522799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2.0189547019857401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2.0189535357838899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2.0189537866465601</v>
      </c>
      <c r="S1676" s="3"/>
    </row>
    <row r="1677" spans="2:19">
      <c r="B1677" s="2" t="str">
        <f t="shared" si="1875"/>
        <v>SPS1</v>
      </c>
      <c r="C1677" s="2" t="str">
        <f t="shared" si="1852"/>
        <v>CH</v>
      </c>
      <c r="D1677" s="2" t="s">
        <v>151</v>
      </c>
      <c r="E1677" s="19" t="s">
        <v>725</v>
      </c>
      <c r="F1677" s="19" t="s">
        <v>725</v>
      </c>
      <c r="G1677" s="19" t="s">
        <v>725</v>
      </c>
      <c r="H1677" s="19" t="s">
        <v>725</v>
      </c>
      <c r="I1677" s="19" t="s">
        <v>725</v>
      </c>
      <c r="J1677" s="19" t="s">
        <v>725</v>
      </c>
      <c r="K1677" s="19" t="s">
        <v>725</v>
      </c>
      <c r="L1677" s="19" t="s">
        <v>725</v>
      </c>
      <c r="M1677" s="19" t="s">
        <v>725</v>
      </c>
      <c r="N1677" s="19" t="s">
        <v>725</v>
      </c>
      <c r="O1677" s="19" t="s">
        <v>725</v>
      </c>
      <c r="P1677" s="19" t="s">
        <v>725</v>
      </c>
      <c r="Q1677" s="19" t="s">
        <v>725</v>
      </c>
      <c r="S1677" s="3"/>
    </row>
    <row r="1678" spans="2:19">
      <c r="B1678" t="str">
        <f t="shared" si="1875"/>
        <v>SPS1</v>
      </c>
      <c r="C1678" t="str">
        <f t="shared" si="1852"/>
        <v>CH</v>
      </c>
      <c r="D1678" t="s">
        <v>1830</v>
      </c>
      <c r="E1678" t="s">
        <v>107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2.5236122307341277E-2</v>
      </c>
      <c r="L1678" s="7">
        <f t="shared" ref="L1678:O1678" si="1879">IFERROR(L1667/L1642,"-")</f>
        <v>2.521786261053827E-2</v>
      </c>
      <c r="M1678" s="7">
        <f t="shared" si="1879"/>
        <v>2.519960291373528E-2</v>
      </c>
      <c r="N1678" s="7">
        <f t="shared" si="1879"/>
        <v>2.5199602913735308E-2</v>
      </c>
      <c r="O1678" s="7">
        <f t="shared" si="1879"/>
        <v>2.5199602913735287E-2</v>
      </c>
      <c r="P1678" s="7">
        <f t="shared" ref="P1678:Q1680" si="1880">IFERROR(P1667/P1642,"-")</f>
        <v>2.5199602913735297E-2</v>
      </c>
      <c r="Q1678" s="7">
        <f t="shared" si="1880"/>
        <v>2.519960291373528E-2</v>
      </c>
      <c r="S1678" s="3"/>
    </row>
    <row r="1679" spans="2:19">
      <c r="B1679" t="str">
        <f t="shared" si="1875"/>
        <v>SPS1</v>
      </c>
      <c r="C1679" t="str">
        <f t="shared" si="1852"/>
        <v>CH</v>
      </c>
      <c r="D1679" t="s">
        <v>1831</v>
      </c>
      <c r="E1679" t="s">
        <v>107</v>
      </c>
      <c r="F1679" s="7">
        <f t="shared" si="1878"/>
        <v>1.6704032219401286E-2</v>
      </c>
      <c r="G1679" s="7">
        <f t="shared" si="1878"/>
        <v>1.6704032219401307E-2</v>
      </c>
      <c r="H1679" s="7">
        <f t="shared" si="1878"/>
        <v>1.6704032219401303E-2</v>
      </c>
      <c r="I1679" s="7">
        <f t="shared" si="1878"/>
        <v>1.6704032219401303E-2</v>
      </c>
      <c r="J1679" s="7">
        <f t="shared" si="1878"/>
        <v>1.6704032219401289E-2</v>
      </c>
      <c r="K1679" s="7">
        <f t="shared" si="1878"/>
        <v>1.6704032219401317E-2</v>
      </c>
      <c r="L1679" s="7">
        <f t="shared" ref="L1679:O1679" si="1881">IFERROR(L1668/L1643,"-")</f>
        <v>1.67040322194013E-2</v>
      </c>
      <c r="M1679" s="7">
        <f t="shared" si="1881"/>
        <v>1.6704032219401307E-2</v>
      </c>
      <c r="N1679" s="7">
        <f t="shared" si="1881"/>
        <v>1.670403221940131E-2</v>
      </c>
      <c r="O1679" s="7">
        <f t="shared" si="1881"/>
        <v>1.67040322194013E-2</v>
      </c>
      <c r="P1679" s="7">
        <f t="shared" si="1880"/>
        <v>1.6704032219401279E-2</v>
      </c>
      <c r="Q1679" s="7">
        <f t="shared" si="1880"/>
        <v>1.670403221940131E-2</v>
      </c>
      <c r="S1679" s="3"/>
    </row>
    <row r="1680" spans="2:19">
      <c r="B1680" t="str">
        <f t="shared" si="1875"/>
        <v>SPS1</v>
      </c>
      <c r="C1680" t="str">
        <f t="shared" si="1852"/>
        <v>CH</v>
      </c>
      <c r="D1680" t="s">
        <v>1832</v>
      </c>
      <c r="E1680" t="s">
        <v>21</v>
      </c>
      <c r="F1680" t="str">
        <f t="shared" si="1878"/>
        <v>-</v>
      </c>
      <c r="G1680">
        <f t="shared" si="1878"/>
        <v>2.4673913043478355</v>
      </c>
      <c r="H1680">
        <f t="shared" si="1878"/>
        <v>2.4673913043478368</v>
      </c>
      <c r="I1680">
        <f t="shared" si="1878"/>
        <v>2.4673913043478422</v>
      </c>
      <c r="J1680">
        <f t="shared" si="1878"/>
        <v>1.387401856497066</v>
      </c>
      <c r="K1680">
        <f t="shared" si="1878"/>
        <v>1.8622961371560929</v>
      </c>
      <c r="L1680">
        <f t="shared" ref="L1680:O1680" si="1882">IFERROR(L1669/L1644,"-")</f>
        <v>2.1036098823112064</v>
      </c>
      <c r="M1680">
        <f t="shared" si="1882"/>
        <v>2.1547647870023026</v>
      </c>
      <c r="N1680">
        <f t="shared" si="1882"/>
        <v>2.1460892932133087</v>
      </c>
      <c r="O1680">
        <f t="shared" si="1882"/>
        <v>2.1381975487331437</v>
      </c>
      <c r="P1680">
        <f t="shared" si="1880"/>
        <v>2.138081976010207</v>
      </c>
      <c r="Q1680">
        <f t="shared" si="1880"/>
        <v>2.1429577329960892</v>
      </c>
      <c r="S1680" s="3"/>
    </row>
    <row r="1681" spans="2:19">
      <c r="B1681" t="str">
        <f t="shared" si="1875"/>
        <v>SPS1</v>
      </c>
      <c r="C1681" t="str">
        <f t="shared" si="1852"/>
        <v>CH</v>
      </c>
      <c r="D1681" t="s">
        <v>1833</v>
      </c>
      <c r="E1681" t="s">
        <v>107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1.7941883805152232E-2</v>
      </c>
      <c r="L1681">
        <f t="shared" ref="L1681:O1681" si="1884">IFERROR(L1670/L1646,"-")</f>
        <v>1.8630980592257321E-2</v>
      </c>
      <c r="M1681">
        <f t="shared" si="1884"/>
        <v>1.9320077379362401E-2</v>
      </c>
      <c r="N1681">
        <f t="shared" si="1884"/>
        <v>1.9320077379362411E-2</v>
      </c>
      <c r="O1681">
        <f t="shared" si="1884"/>
        <v>1.9320077379362397E-2</v>
      </c>
      <c r="P1681">
        <f t="shared" ref="P1681:Q1683" si="1885">IFERROR(P1670/P1646,"-")</f>
        <v>1.9320077379362397E-2</v>
      </c>
      <c r="Q1681">
        <f t="shared" si="1885"/>
        <v>1.9320077379362397E-2</v>
      </c>
      <c r="S1681" s="3"/>
    </row>
    <row r="1682" spans="2:19">
      <c r="B1682" t="str">
        <f t="shared" si="1875"/>
        <v>SPS1</v>
      </c>
      <c r="C1682" t="str">
        <f t="shared" si="1852"/>
        <v>CH</v>
      </c>
      <c r="D1682" t="s">
        <v>1834</v>
      </c>
      <c r="E1682" t="s">
        <v>107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 t="str">
        <f t="shared" si="1883"/>
        <v>-</v>
      </c>
      <c r="L1682" t="str">
        <f t="shared" ref="L1682:O1682" si="1886">IFERROR(L1671/L1647,"-")</f>
        <v>-</v>
      </c>
      <c r="M1682">
        <f t="shared" si="1886"/>
        <v>5.9340998257273701E-3</v>
      </c>
      <c r="N1682">
        <f t="shared" si="1886"/>
        <v>5.9340998257273736E-3</v>
      </c>
      <c r="O1682">
        <f t="shared" si="1886"/>
        <v>5.9340998257273615E-3</v>
      </c>
      <c r="P1682">
        <f t="shared" si="1885"/>
        <v>5.9340998257273623E-3</v>
      </c>
      <c r="Q1682">
        <f t="shared" si="1885"/>
        <v>5.9340998257273606E-3</v>
      </c>
      <c r="S1682" s="3"/>
    </row>
    <row r="1683" spans="2:19">
      <c r="B1683" t="str">
        <f t="shared" si="1875"/>
        <v>SPS1</v>
      </c>
      <c r="C1683" t="str">
        <f t="shared" si="1852"/>
        <v>CH</v>
      </c>
      <c r="D1683" t="s">
        <v>1835</v>
      </c>
      <c r="E1683" t="s">
        <v>21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1.7934782608695827</v>
      </c>
      <c r="K1683">
        <f t="shared" si="1883"/>
        <v>1.7934782608695736</v>
      </c>
      <c r="L1683">
        <f t="shared" ref="L1683:O1683" si="1887">IFERROR(L1672/L1648,"-")</f>
        <v>1.7934782608695761</v>
      </c>
      <c r="M1683">
        <f t="shared" si="1887"/>
        <v>1.7934782608695636</v>
      </c>
      <c r="N1683">
        <f t="shared" si="1887"/>
        <v>1.7934782608695683</v>
      </c>
      <c r="O1683">
        <f t="shared" si="1887"/>
        <v>1.7934782608695699</v>
      </c>
      <c r="P1683">
        <f t="shared" si="1885"/>
        <v>1.7934782608695705</v>
      </c>
      <c r="Q1683">
        <f t="shared" si="1885"/>
        <v>1.7934782608695747</v>
      </c>
      <c r="S1683" s="3"/>
    </row>
    <row r="1684" spans="2:19">
      <c r="B1684" t="str">
        <f t="shared" si="1875"/>
        <v>SPS1</v>
      </c>
      <c r="C1684" t="str">
        <f t="shared" si="1852"/>
        <v>CH</v>
      </c>
      <c r="D1684" t="s">
        <v>1836</v>
      </c>
      <c r="E1684" t="s">
        <v>21</v>
      </c>
      <c r="F1684" s="4">
        <f t="shared" ref="F1684:K1684" si="1888">IFERROR(F1673/F1654,"-")</f>
        <v>0.90641226905247907</v>
      </c>
      <c r="G1684" s="4">
        <f t="shared" si="1888"/>
        <v>0.90641226905247718</v>
      </c>
      <c r="H1684" s="4">
        <f t="shared" si="1888"/>
        <v>0.90641226905248218</v>
      </c>
      <c r="I1684" s="4">
        <f t="shared" si="1888"/>
        <v>0.90641226905248129</v>
      </c>
      <c r="J1684" s="4">
        <f t="shared" si="1888"/>
        <v>0.9064122690524784</v>
      </c>
      <c r="K1684" s="4">
        <f t="shared" si="1888"/>
        <v>0.90641226905247929</v>
      </c>
      <c r="L1684" s="4">
        <f t="shared" ref="L1684:O1684" si="1889">IFERROR(L1673/L1654,"-")</f>
        <v>0.90641226905248196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>
      <c r="B1685" t="str">
        <f t="shared" si="1875"/>
        <v>SPS1</v>
      </c>
      <c r="C1685" t="str">
        <f t="shared" si="1852"/>
        <v>CH</v>
      </c>
      <c r="D1685" t="s">
        <v>1837</v>
      </c>
      <c r="E1685" t="s">
        <v>107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>
      <c r="B1686" t="str">
        <f t="shared" si="1875"/>
        <v>SPS1</v>
      </c>
      <c r="C1686" t="str">
        <f t="shared" si="1852"/>
        <v>CH</v>
      </c>
      <c r="D1686" t="s">
        <v>1838</v>
      </c>
      <c r="E1686" t="s">
        <v>107</v>
      </c>
      <c r="F1686" s="1">
        <f t="shared" si="1890"/>
        <v>4.053073886785513E-3</v>
      </c>
      <c r="G1686" s="1" t="str">
        <f t="shared" si="1890"/>
        <v>-</v>
      </c>
      <c r="H1686" t="str">
        <f t="shared" si="1890"/>
        <v>-</v>
      </c>
      <c r="I1686" t="str">
        <f t="shared" si="1890"/>
        <v>-</v>
      </c>
      <c r="J1686" t="str">
        <f t="shared" si="1890"/>
        <v>-</v>
      </c>
      <c r="K1686" t="str">
        <f t="shared" si="1890"/>
        <v>-</v>
      </c>
      <c r="L1686" t="str">
        <f t="shared" ref="L1686:O1686" si="1893">IFERROR(L1675/L1661,"-")</f>
        <v>-</v>
      </c>
      <c r="M1686" t="str">
        <f t="shared" si="1893"/>
        <v>-</v>
      </c>
      <c r="N1686" t="str">
        <f t="shared" si="1893"/>
        <v>-</v>
      </c>
      <c r="O1686" t="str">
        <f t="shared" si="1893"/>
        <v>-</v>
      </c>
      <c r="P1686" t="str">
        <f t="shared" si="1892"/>
        <v>-</v>
      </c>
      <c r="Q1686">
        <f t="shared" si="1892"/>
        <v>4.0530738867855139E-3</v>
      </c>
      <c r="S1686" s="3"/>
    </row>
    <row r="1687" spans="2:19">
      <c r="B1687" t="str">
        <f t="shared" si="1875"/>
        <v>SPS1</v>
      </c>
      <c r="C1687" t="str">
        <f t="shared" si="1852"/>
        <v>CH</v>
      </c>
      <c r="D1687" t="s">
        <v>1839</v>
      </c>
      <c r="E1687" t="s">
        <v>21</v>
      </c>
      <c r="F1687" s="4">
        <f t="shared" si="1890"/>
        <v>0.98826978015125178</v>
      </c>
      <c r="G1687" s="4">
        <f t="shared" si="1890"/>
        <v>0.98826978015124556</v>
      </c>
      <c r="H1687" s="4">
        <f t="shared" si="1890"/>
        <v>0.98826978015124722</v>
      </c>
      <c r="I1687" s="4">
        <f t="shared" si="1890"/>
        <v>0.98826978015124523</v>
      </c>
      <c r="J1687" s="4">
        <f t="shared" si="1890"/>
        <v>0.98826978015125133</v>
      </c>
      <c r="K1687" s="4">
        <f t="shared" si="1890"/>
        <v>0.98826978015124689</v>
      </c>
      <c r="L1687" s="4">
        <f t="shared" ref="L1687:O1687" si="1894">IFERROR(L1676/L1662,"-")</f>
        <v>0.988269780151247</v>
      </c>
      <c r="M1687" s="4">
        <f t="shared" si="1894"/>
        <v>0.98826978015124578</v>
      </c>
      <c r="N1687" s="4">
        <f t="shared" si="1894"/>
        <v>0.98826978015124722</v>
      </c>
      <c r="O1687" s="4">
        <f t="shared" si="1894"/>
        <v>0.98826978015124611</v>
      </c>
      <c r="P1687" s="4">
        <f t="shared" si="1892"/>
        <v>0.98826978015124722</v>
      </c>
      <c r="Q1687" s="4">
        <f t="shared" si="1892"/>
        <v>0.98826978015125322</v>
      </c>
      <c r="S1687" s="3"/>
    </row>
    <row r="1688" spans="2:19">
      <c r="B1688" s="2" t="str">
        <f>B1687</f>
        <v>SPS1</v>
      </c>
      <c r="C1688" s="2" t="str">
        <f>C1687</f>
        <v>CH</v>
      </c>
      <c r="D1688" s="2" t="s">
        <v>154</v>
      </c>
      <c r="E1688" s="2" t="s">
        <v>71</v>
      </c>
      <c r="F1688" s="3">
        <f>SUM(F1689:F1691,F1694:F1696,-F1701)</f>
        <v>34.610429442098727</v>
      </c>
      <c r="G1688" s="3">
        <f t="shared" ref="G1688:K1688" si="1895">SUM(G1689:G1691,G1694:G1696,-G1701)</f>
        <v>32.350360751974172</v>
      </c>
      <c r="H1688" s="3">
        <f t="shared" si="1895"/>
        <v>30.880270519416044</v>
      </c>
      <c r="I1688" s="3">
        <f t="shared" si="1895"/>
        <v>24.778328783138669</v>
      </c>
      <c r="J1688" s="3">
        <f t="shared" si="1895"/>
        <v>17.968341554645214</v>
      </c>
      <c r="K1688" s="3">
        <f t="shared" si="1895"/>
        <v>13.065550508354262</v>
      </c>
      <c r="L1688" s="3">
        <f t="shared" ref="L1688:O1688" si="1896">SUM(L1689:L1691,L1694:L1696,-L1701)</f>
        <v>6.5659187571563029</v>
      </c>
      <c r="M1688" s="3">
        <f>SUM(M1689:M1691,M1694:M1696,-M1701)</f>
        <v>-1.1377803464374177E-2</v>
      </c>
      <c r="N1688" s="3">
        <f t="shared" si="1896"/>
        <v>-1.4073946631750665</v>
      </c>
      <c r="O1688" s="3">
        <f t="shared" si="1896"/>
        <v>-2.8034151040131987</v>
      </c>
      <c r="P1688" s="3">
        <f>SUM(P1689:P1691,P1694:P1696,-P1701)</f>
        <v>-3.6366989834048207</v>
      </c>
      <c r="Q1688" s="3">
        <f>SUM(Q1689:Q1691,Q1694:Q1696,-Q1701)</f>
        <v>-4.469986774828091</v>
      </c>
      <c r="S1688" s="3"/>
    </row>
    <row r="1689" spans="2:19">
      <c r="B1689" t="str">
        <f>B1688</f>
        <v>SPS1</v>
      </c>
      <c r="C1689" t="str">
        <f t="shared" ref="C1689" si="1897">C1688</f>
        <v>CH</v>
      </c>
      <c r="D1689" t="s">
        <v>1840</v>
      </c>
      <c r="E1689" t="str">
        <f>E1688</f>
        <v>Mt/yr.</v>
      </c>
      <c r="F1689" s="1">
        <f>[1]Summary!B53+[1]Summary!B59</f>
        <v>2.6031594031811611</v>
      </c>
      <c r="G1689" s="1">
        <f>[1]Summary!C53+[1]Summary!C59</f>
        <v>2.3605440668146493</v>
      </c>
      <c r="H1689" s="1">
        <f>[1]Summary!D53+[1]Summary!D59</f>
        <v>2.3623356725378679</v>
      </c>
      <c r="I1689" s="1">
        <f>[1]Summary!E53+[1]Summary!E59</f>
        <v>2.2433378844610496</v>
      </c>
      <c r="J1689" s="1">
        <f>[1]Summary!F53+[1]Summary!F59</f>
        <v>2.2405382615703715</v>
      </c>
      <c r="K1689" s="1">
        <f>[1]Summary!G53+[1]Summary!G59</f>
        <v>1.2978817087265084</v>
      </c>
      <c r="L1689" s="1">
        <f>[1]Summary!H53+[1]Summary!H59</f>
        <v>9.214422154681845E-2</v>
      </c>
      <c r="M1689" s="1">
        <f>[1]Summary!I53+[1]Summary!I59</f>
        <v>-8.9331955690846954E-2</v>
      </c>
      <c r="N1689" s="1">
        <f>[1]Summary!J53+[1]Summary!J59</f>
        <v>-0.10262632508247949</v>
      </c>
      <c r="O1689" s="1">
        <f>[1]Summary!K53+[1]Summary!K59</f>
        <v>-0.10510469360804287</v>
      </c>
      <c r="P1689" s="1">
        <f>[1]Summary!L53+[1]Summary!L59</f>
        <v>-0.10490084490038454</v>
      </c>
      <c r="Q1689" s="1">
        <f>[1]Summary!M53+[1]Summary!M59</f>
        <v>-0.10932568239108109</v>
      </c>
      <c r="S1689" s="3"/>
    </row>
    <row r="1690" spans="2:19">
      <c r="B1690" t="str">
        <f t="shared" ref="B1690:B1701" si="1898">B1689</f>
        <v>SPS1</v>
      </c>
      <c r="C1690" t="str">
        <f t="shared" ref="C1690:C1701" si="1899">C1689</f>
        <v>CH</v>
      </c>
      <c r="D1690" t="s">
        <v>1841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-1.8997360690282937E-5</v>
      </c>
      <c r="L1690" s="1">
        <f>[1]Summary!H54+[1]Summary!H61+[1]Summary!H62</f>
        <v>-2.6989127547339801E-5</v>
      </c>
      <c r="M1690" s="1">
        <f>[1]Summary!I54+[1]Summary!I61+[1]Summary!I62</f>
        <v>-1.45248711952718</v>
      </c>
      <c r="N1690" s="1">
        <f>[1]Summary!J54+[1]Summary!J61+[1]Summary!J62</f>
        <v>-1.543160117627562</v>
      </c>
      <c r="O1690" s="1">
        <f>[1]Summary!K54+[1]Summary!K61+[1]Summary!K62</f>
        <v>-1.5486941409082862</v>
      </c>
      <c r="P1690" s="1">
        <f>[1]Summary!L54+[1]Summary!L61+[1]Summary!L62</f>
        <v>-1.6399266618273787</v>
      </c>
      <c r="Q1690" s="1">
        <f>[1]Summary!M54+[1]Summary!M61+[1]Summary!M62</f>
        <v>-1.6508722147341537</v>
      </c>
      <c r="S1690" s="3"/>
    </row>
    <row r="1691" spans="2:19">
      <c r="B1691" t="str">
        <f t="shared" si="1898"/>
        <v>SPS1</v>
      </c>
      <c r="C1691" t="str">
        <f t="shared" si="1899"/>
        <v>CH</v>
      </c>
      <c r="D1691" t="s">
        <v>1842</v>
      </c>
      <c r="E1691" t="str">
        <f t="shared" si="1900"/>
        <v>Mt/yr.</v>
      </c>
      <c r="F1691" s="1">
        <f>[1]Summary!B55+[1]Summary!B60</f>
        <v>6.4915092514588739</v>
      </c>
      <c r="G1691" s="1">
        <f>[1]Summary!C55+[1]Summary!C60</f>
        <v>6.1378473383726542</v>
      </c>
      <c r="H1691" s="1">
        <f>[1]Summary!D55+[1]Summary!D60</f>
        <v>5.5996106090519655</v>
      </c>
      <c r="I1691" s="1">
        <f>[1]Summary!E55+[1]Summary!E60</f>
        <v>4.8978289581052303</v>
      </c>
      <c r="J1691" s="1">
        <f>[1]Summary!F55+[1]Summary!F60</f>
        <v>4.0354466277074428</v>
      </c>
      <c r="K1691" s="1">
        <f>[1]Summary!G55+[1]Summary!G60</f>
        <v>3.0514987973415084</v>
      </c>
      <c r="L1691" s="1">
        <f>[1]Summary!H55+[1]Summary!H60</f>
        <v>0.78583394774384852</v>
      </c>
      <c r="M1691" s="1">
        <f>[1]Summary!I55+[1]Summary!I60</f>
        <v>0.16287371926391003</v>
      </c>
      <c r="N1691" s="1">
        <f>[1]Summary!J55+[1]Summary!J60</f>
        <v>6.3019461108523078E-2</v>
      </c>
      <c r="O1691" s="1">
        <f>[1]Summary!K55+[1]Summary!K60</f>
        <v>5.6057727581976469E-2</v>
      </c>
      <c r="P1691" s="1">
        <f>[1]Summary!L55+[1]Summary!L60</f>
        <v>4.5172718764031394E-2</v>
      </c>
      <c r="Q1691" s="1">
        <f>[1]Summary!M55+[1]Summary!M60</f>
        <v>4.0072515913245788E-2</v>
      </c>
      <c r="S1691" s="3"/>
    </row>
    <row r="1692" spans="2:19">
      <c r="B1692" t="str">
        <f t="shared" si="1898"/>
        <v>SPS1</v>
      </c>
      <c r="C1692" t="str">
        <f t="shared" si="1899"/>
        <v>CH</v>
      </c>
      <c r="D1692" t="s">
        <v>1843</v>
      </c>
      <c r="E1692" t="str">
        <f t="shared" si="1900"/>
        <v>Mt/yr.</v>
      </c>
      <c r="F1692" s="1">
        <f>F1691-F1693</f>
        <v>4.4021624509742345</v>
      </c>
      <c r="G1692" s="1">
        <f t="shared" ref="G1692:K1692" si="1901">G1691-G1693</f>
        <v>4.0268341684985742</v>
      </c>
      <c r="H1692" s="1">
        <f t="shared" si="1901"/>
        <v>3.4973411379907056</v>
      </c>
      <c r="I1692" s="1">
        <f t="shared" si="1901"/>
        <v>2.8041717637510004</v>
      </c>
      <c r="J1692" s="1">
        <f t="shared" si="1901"/>
        <v>1.9499115072502131</v>
      </c>
      <c r="K1692" s="1">
        <f t="shared" si="1901"/>
        <v>0.97411205969681314</v>
      </c>
      <c r="L1692" s="1">
        <f t="shared" ref="L1692:O1692" si="1902">L1691-L1693</f>
        <v>-0.24945580317300142</v>
      </c>
      <c r="M1692" s="1">
        <f t="shared" si="1902"/>
        <v>-0.86899819575502013</v>
      </c>
      <c r="N1692" s="1">
        <f t="shared" si="1902"/>
        <v>-0.96885117582011704</v>
      </c>
      <c r="O1692" s="1">
        <f t="shared" si="1902"/>
        <v>-0.9758112933070735</v>
      </c>
      <c r="P1692" s="1">
        <f>P1691-P1693</f>
        <v>-0.98669609196701846</v>
      </c>
      <c r="Q1692" s="1">
        <f>Q1691-Q1693</f>
        <v>-0.99179585288802441</v>
      </c>
      <c r="S1692" s="3"/>
    </row>
    <row r="1693" spans="2:19">
      <c r="B1693" t="str">
        <f t="shared" si="1898"/>
        <v>SPS1</v>
      </c>
      <c r="C1693" t="str">
        <f t="shared" si="1899"/>
        <v>CH</v>
      </c>
      <c r="D1693" t="s">
        <v>1844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2.0936571943542299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2.0855351204572297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2.0773867376446953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1.0352897509168499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1.0318719150189302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1.0318706369286401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1.03186902088905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1.0318688107310499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1.0318683688012702</v>
      </c>
      <c r="S1693" s="3"/>
    </row>
    <row r="1694" spans="2:19">
      <c r="B1694" t="str">
        <f t="shared" si="1898"/>
        <v>SPS1</v>
      </c>
      <c r="C1694" t="str">
        <f t="shared" si="1899"/>
        <v>CH</v>
      </c>
      <c r="D1694" t="s">
        <v>1845</v>
      </c>
      <c r="E1694" t="str">
        <f t="shared" si="1900"/>
        <v>Mt/yr.</v>
      </c>
      <c r="F1694" s="1">
        <f>[1]Summary!B56</f>
        <v>3.7895974802054702</v>
      </c>
      <c r="G1694" s="1">
        <f>[1]Summary!C56</f>
        <v>3.4094384967651199</v>
      </c>
      <c r="H1694" s="1">
        <f>[1]Summary!D56</f>
        <v>3.5162906055386101</v>
      </c>
      <c r="I1694" s="1">
        <f>[1]Summary!E56</f>
        <v>3.1426315939643401</v>
      </c>
      <c r="J1694" s="1">
        <f>[1]Summary!F56</f>
        <v>2.7491748593933298</v>
      </c>
      <c r="K1694" s="1">
        <f>[1]Summary!G56</f>
        <v>2.3967216038224937</v>
      </c>
      <c r="L1694" s="1">
        <f>[1]Summary!H56</f>
        <v>1.7403719583724142</v>
      </c>
      <c r="M1694" s="1">
        <f>[1]Summary!I56</f>
        <v>0.37693515016518597</v>
      </c>
      <c r="N1694" s="1">
        <f>[1]Summary!J56</f>
        <v>0.20096173223866504</v>
      </c>
      <c r="O1694" s="1">
        <f>[1]Summary!K56</f>
        <v>9.303793999094527E-2</v>
      </c>
      <c r="P1694" s="1">
        <f>[1]Summary!L56</f>
        <v>5.8387451950066414E-2</v>
      </c>
      <c r="Q1694" s="1">
        <f>[1]Summary!M56</f>
        <v>4.102342248209593E-2</v>
      </c>
      <c r="S1694" s="3"/>
    </row>
    <row r="1695" spans="2:19">
      <c r="B1695" t="str">
        <f t="shared" si="1898"/>
        <v>SPS1</v>
      </c>
      <c r="C1695" t="str">
        <f t="shared" si="1899"/>
        <v>CH</v>
      </c>
      <c r="D1695" t="s">
        <v>1846</v>
      </c>
      <c r="E1695" t="str">
        <f t="shared" si="1900"/>
        <v>Mt/yr.</v>
      </c>
      <c r="F1695" s="1">
        <f>[1]Summary!B57</f>
        <v>7.1742523408215089</v>
      </c>
      <c r="G1695" s="1">
        <f>[1]Summary!C57</f>
        <v>6.5876351598993814</v>
      </c>
      <c r="H1695" s="1">
        <f>[1]Summary!D57</f>
        <v>6.5009887540866513</v>
      </c>
      <c r="I1695" s="1">
        <f>[1]Summary!E57</f>
        <v>6.1057248248285356</v>
      </c>
      <c r="J1695" s="1">
        <f>[1]Summary!F57</f>
        <v>4.4794837056797112</v>
      </c>
      <c r="K1695" s="1">
        <f>[1]Summary!G57</f>
        <v>3.6367192546998415</v>
      </c>
      <c r="L1695" s="1">
        <f>[1]Summary!H57</f>
        <v>2.8042671035930411</v>
      </c>
      <c r="M1695" s="1">
        <f>[1]Summary!I57</f>
        <v>1.0275480258953</v>
      </c>
      <c r="N1695" s="1">
        <f>[1]Summary!J57</f>
        <v>0.37861460050734208</v>
      </c>
      <c r="O1695" s="1">
        <f>[1]Summary!K57</f>
        <v>0.22670718110119881</v>
      </c>
      <c r="P1695" s="1">
        <f>[1]Summary!L57</f>
        <v>0.22654460326616427</v>
      </c>
      <c r="Q1695" s="1">
        <f>[1]Summary!M57</f>
        <v>0.15252753820228424</v>
      </c>
      <c r="S1695" s="3"/>
    </row>
    <row r="1696" spans="2:19">
      <c r="B1696" t="str">
        <f t="shared" si="1898"/>
        <v>SPS1</v>
      </c>
      <c r="C1696" t="str">
        <f t="shared" si="1899"/>
        <v>CH</v>
      </c>
      <c r="D1696" t="s">
        <v>1847</v>
      </c>
      <c r="E1696" t="str">
        <f t="shared" si="1900"/>
        <v>Mt/yr.</v>
      </c>
      <c r="F1696" s="1">
        <f>[1]Summary!B58</f>
        <v>14.551910966431715</v>
      </c>
      <c r="G1696" s="1">
        <f>[1]Summary!C58</f>
        <v>13.854895690122369</v>
      </c>
      <c r="H1696" s="1">
        <f>[1]Summary!D58</f>
        <v>12.901044878200951</v>
      </c>
      <c r="I1696" s="1">
        <f>[1]Summary!E58</f>
        <v>8.3888055217795117</v>
      </c>
      <c r="J1696" s="1">
        <f>[1]Summary!F58</f>
        <v>4.4636981002943585</v>
      </c>
      <c r="K1696" s="1">
        <f>[1]Summary!G58</f>
        <v>2.6827502165722747</v>
      </c>
      <c r="L1696" s="1">
        <f>[1]Summary!H58</f>
        <v>1.1433318702208772</v>
      </c>
      <c r="M1696" s="1">
        <f>[1]Summary!I58</f>
        <v>2.6003652044208313E-2</v>
      </c>
      <c r="N1696" s="1">
        <f>[1]Summary!J58</f>
        <v>2.2447673352008677E-2</v>
      </c>
      <c r="O1696" s="1">
        <f>[1]Summary!K58</f>
        <v>1.5340660579401085E-2</v>
      </c>
      <c r="P1696" s="1">
        <f>[1]Summary!L58</f>
        <v>1.3979867363490219E-2</v>
      </c>
      <c r="Q1696" s="1">
        <f>[1]Summary!M58</f>
        <v>1.1975110793397853E-2</v>
      </c>
      <c r="S1696" s="3"/>
    </row>
    <row r="1697" spans="2:19">
      <c r="B1697" t="str">
        <f t="shared" si="1898"/>
        <v>SPS1</v>
      </c>
      <c r="C1697" t="str">
        <f t="shared" si="1899"/>
        <v>CH</v>
      </c>
      <c r="D1697" t="s">
        <v>1848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1.0279768910188589</v>
      </c>
      <c r="L1697" s="1">
        <f>-[1]Summary!H59</f>
        <v>2.2598852129826912</v>
      </c>
      <c r="M1697" s="1">
        <f>-[1]Summary!I59</f>
        <v>2.4299010215794699</v>
      </c>
      <c r="N1697" s="1">
        <f>-[1]Summary!J59</f>
        <v>2.4203428547273353</v>
      </c>
      <c r="O1697" s="1">
        <f>-[1]Summary!K59</f>
        <v>2.4227244272948627</v>
      </c>
      <c r="P1697" s="1">
        <f>-[1]Summary!L59</f>
        <v>2.4224475334597853</v>
      </c>
      <c r="Q1697" s="1">
        <f>-[1]Summary!M59</f>
        <v>2.4270002086526974</v>
      </c>
      <c r="S1697" s="3"/>
    </row>
    <row r="1698" spans="2:19">
      <c r="B1698" t="str">
        <f t="shared" si="1898"/>
        <v>SPS1</v>
      </c>
      <c r="C1698" t="str">
        <f t="shared" si="1899"/>
        <v>CH</v>
      </c>
      <c r="D1698" t="s">
        <v>1849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0.81619110300958997</v>
      </c>
      <c r="L1698" s="1">
        <f>-[1]Summary!H60</f>
        <v>2.8822733003883321</v>
      </c>
      <c r="M1698" s="1">
        <f>-[1]Summary!I60</f>
        <v>3.0102805095342893</v>
      </c>
      <c r="N1698" s="1">
        <f>-[1]Summary!J60</f>
        <v>2.9873756867948313</v>
      </c>
      <c r="O1698" s="1">
        <f>-[1]Summary!K60</f>
        <v>2.994303756011107</v>
      </c>
      <c r="P1698" s="1">
        <f>-[1]Summary!L60</f>
        <v>3.0051867970499404</v>
      </c>
      <c r="Q1698" s="1">
        <f>-[1]Summary!M60</f>
        <v>3.0102800755602352</v>
      </c>
      <c r="S1698" s="3"/>
    </row>
    <row r="1699" spans="2:19">
      <c r="B1699" t="str">
        <f t="shared" si="1898"/>
        <v>SPS1</v>
      </c>
      <c r="C1699" t="str">
        <f t="shared" si="1899"/>
        <v>CH</v>
      </c>
      <c r="D1699" t="s">
        <v>1850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0.84807307822063627</v>
      </c>
      <c r="N1699" s="1">
        <f>-[1]Summary!J61</f>
        <v>0.84807426299641786</v>
      </c>
      <c r="O1699" s="1">
        <f>-[1]Summary!K61</f>
        <v>0.94428603686003687</v>
      </c>
      <c r="P1699" s="1">
        <f>-[1]Summary!L61</f>
        <v>0.94429681575184288</v>
      </c>
      <c r="Q1699" s="1">
        <f>-[1]Summary!M61</f>
        <v>0.94429752088182872</v>
      </c>
      <c r="S1699" s="3"/>
    </row>
    <row r="1700" spans="2:19">
      <c r="B1700" t="str">
        <f t="shared" si="1898"/>
        <v>SPS1</v>
      </c>
      <c r="C1700" t="str">
        <f t="shared" si="1899"/>
        <v>CH</v>
      </c>
      <c r="D1700" t="s">
        <v>1851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1.8997360690282937E-5</v>
      </c>
      <c r="L1700" s="1">
        <f>-[1]Summary!H62</f>
        <v>2.6989127547339801E-5</v>
      </c>
      <c r="M1700" s="1">
        <f>-[1]Summary!I62</f>
        <v>0.60441404130654375</v>
      </c>
      <c r="N1700" s="1">
        <f>-[1]Summary!J62</f>
        <v>0.69508585463114414</v>
      </c>
      <c r="O1700" s="1">
        <f>-[1]Summary!K62</f>
        <v>0.60440810404824918</v>
      </c>
      <c r="P1700" s="1">
        <f>-[1]Summary!L62</f>
        <v>0.69562984607553591</v>
      </c>
      <c r="Q1700" s="1">
        <f>-[1]Summary!M62</f>
        <v>0.70657469385232485</v>
      </c>
      <c r="S1700" s="3"/>
    </row>
    <row r="1701" spans="2:19">
      <c r="B1701" t="str">
        <f t="shared" si="1898"/>
        <v>SPS1</v>
      </c>
      <c r="C1701" t="str">
        <f t="shared" si="1899"/>
        <v>CH</v>
      </c>
      <c r="D1701" t="s">
        <v>1852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2.0754476757019022E-6</v>
      </c>
      <c r="L1701" s="1">
        <f>-[1]Summary!H63</f>
        <v>3.3551931491588611E-6</v>
      </c>
      <c r="M1701" s="1">
        <f>-[1]Summary!I63</f>
        <v>6.2919275614951448E-2</v>
      </c>
      <c r="N1701" s="1">
        <f>-[1]Summary!J63</f>
        <v>0.42665168767156386</v>
      </c>
      <c r="O1701" s="1">
        <f>-[1]Summary!K63</f>
        <v>1.5407597787503913</v>
      </c>
      <c r="P1701" s="1">
        <f>-[1]Summary!L63</f>
        <v>2.2359561180208098</v>
      </c>
      <c r="Q1701" s="1">
        <f>-[1]Summary!M63</f>
        <v>2.9553874650938798</v>
      </c>
      <c r="S1701" s="3"/>
    </row>
    <row r="1702" spans="2:19">
      <c r="B1702" s="2" t="str">
        <f>B1701</f>
        <v>SPS1</v>
      </c>
      <c r="C1702" s="2" t="str">
        <f>C1701</f>
        <v>CH</v>
      </c>
      <c r="D1702" s="2" t="s">
        <v>155</v>
      </c>
      <c r="E1702" s="2" t="s">
        <v>71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1.8441785227378533</v>
      </c>
      <c r="K1702" s="3">
        <f t="shared" si="1903"/>
        <v>1.8441785227378533</v>
      </c>
      <c r="L1702" s="3">
        <f t="shared" ref="L1702:O1702" si="1904">SUM(L1703:L1705)</f>
        <v>5.1421765786087903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>
      <c r="B1703" t="str">
        <f>B1702</f>
        <v>SPS1</v>
      </c>
      <c r="C1703" t="str">
        <f>C1702</f>
        <v>CH</v>
      </c>
      <c r="D1703" t="s">
        <v>1853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0.83333313707943968</v>
      </c>
      <c r="K1703" s="1">
        <f>[1]Summary!B$77</f>
        <v>0.83333313707943968</v>
      </c>
      <c r="L1703" s="1">
        <f>[1]Summary!C$77</f>
        <v>0.27081498359007594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>
      <c r="B1704" t="str">
        <f t="shared" ref="B1704:B1705" si="1905">B1703</f>
        <v>SPS1</v>
      </c>
      <c r="C1704" t="str">
        <f t="shared" ref="C1704:C1705" si="1906">C1703</f>
        <v>CH</v>
      </c>
      <c r="D1704" t="s">
        <v>1854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2.2097513869470464E-2</v>
      </c>
      <c r="K1704" s="1">
        <f>[1]Summary!B$78</f>
        <v>2.2097513869470464E-2</v>
      </c>
      <c r="L1704" s="1">
        <f>[1]Summary!C$78</f>
        <v>1.2327569505540516E-2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>
      <c r="B1705" t="str">
        <f t="shared" si="1905"/>
        <v>SPS1</v>
      </c>
      <c r="C1705" t="str">
        <f t="shared" si="1906"/>
        <v>CH</v>
      </c>
      <c r="D1705" t="s">
        <v>1855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0.98874787178894319</v>
      </c>
      <c r="K1705" s="1">
        <f>[1]Summary!B$79</f>
        <v>0.98874787178894319</v>
      </c>
      <c r="L1705" s="1">
        <f>[1]Summary!C$79</f>
        <v>4.8590340255131741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>
      <c r="B1706" s="2" t="str">
        <f t="shared" ref="B1706:C1711" si="1907">B1705</f>
        <v>SPS1</v>
      </c>
      <c r="C1706" s="2" t="str">
        <f t="shared" si="1907"/>
        <v>CH</v>
      </c>
      <c r="D1706" s="2" t="s">
        <v>157</v>
      </c>
      <c r="E1706" s="19" t="s">
        <v>725</v>
      </c>
      <c r="F1706" s="19" t="s">
        <v>725</v>
      </c>
      <c r="G1706" s="19" t="s">
        <v>725</v>
      </c>
      <c r="H1706" s="19" t="s">
        <v>725</v>
      </c>
      <c r="I1706" s="19" t="s">
        <v>725</v>
      </c>
      <c r="J1706" s="19" t="s">
        <v>725</v>
      </c>
      <c r="K1706" s="19" t="s">
        <v>725</v>
      </c>
      <c r="L1706" s="19" t="s">
        <v>725</v>
      </c>
      <c r="M1706" s="19" t="s">
        <v>725</v>
      </c>
      <c r="N1706" s="19" t="s">
        <v>725</v>
      </c>
      <c r="O1706" s="19" t="s">
        <v>725</v>
      </c>
      <c r="P1706" s="19" t="s">
        <v>725</v>
      </c>
      <c r="Q1706" s="19" t="s">
        <v>725</v>
      </c>
      <c r="S1706" s="3"/>
    </row>
    <row r="1707" spans="2:19">
      <c r="B1707" t="str">
        <f t="shared" si="1907"/>
        <v>SPS1</v>
      </c>
      <c r="C1707" t="str">
        <f t="shared" si="1907"/>
        <v>CH</v>
      </c>
      <c r="D1707" t="s">
        <v>1856</v>
      </c>
      <c r="E1707" t="s">
        <v>6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1.6677979967104859E-5</v>
      </c>
      <c r="L1707" s="1">
        <f t="shared" ref="L1707:O1707" si="1909">SUM(L1708:L1709)</f>
        <v>2.5700137818949108E-5</v>
      </c>
      <c r="M1707" s="1">
        <f t="shared" si="1909"/>
        <v>0.45828956308982099</v>
      </c>
      <c r="N1707" s="1">
        <f t="shared" si="1909"/>
        <v>3.1076329729402072</v>
      </c>
      <c r="O1707" s="1">
        <f t="shared" si="1909"/>
        <v>11.222540611419442</v>
      </c>
      <c r="P1707" s="1">
        <f>SUM(P1708:P1709)</f>
        <v>16.286191193407006</v>
      </c>
      <c r="Q1707" s="1">
        <f>SUM(Q1708:Q1709)</f>
        <v>21.526364010096081</v>
      </c>
      <c r="S1707" s="3"/>
    </row>
    <row r="1708" spans="2:19">
      <c r="B1708" t="str">
        <f t="shared" si="1907"/>
        <v>SPS1</v>
      </c>
      <c r="C1708" t="str">
        <f t="shared" si="1907"/>
        <v>CH</v>
      </c>
      <c r="D1708" t="s">
        <v>1857</v>
      </c>
      <c r="E1708" t="s">
        <v>6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2.8779541103066352E-6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3.8528801329507584E-6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5.725654080960587E-2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0.38825303578112297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1.402091398662854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2.0347200673989381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2.6894025932354313</v>
      </c>
      <c r="S1708" s="3"/>
    </row>
    <row r="1709" spans="2:19">
      <c r="B1709" t="str">
        <f t="shared" si="1907"/>
        <v>SPS1</v>
      </c>
      <c r="C1709" t="str">
        <f t="shared" si="1907"/>
        <v>CH</v>
      </c>
      <c r="D1709" t="s">
        <v>1858</v>
      </c>
      <c r="E1709" t="s">
        <v>6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1.3800025856798224E-5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2.1847257685998349E-5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0.40103302228021515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2.7193799371590841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9.8204492127565874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14.251471126008067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18.83696141686065</v>
      </c>
      <c r="S1709" s="3"/>
    </row>
    <row r="1710" spans="2:19">
      <c r="B1710" t="str">
        <f t="shared" si="1907"/>
        <v>SPS1</v>
      </c>
      <c r="C1710" t="str">
        <f t="shared" si="1907"/>
        <v>CH</v>
      </c>
      <c r="D1710" t="s">
        <v>1859</v>
      </c>
      <c r="E1710" t="s">
        <v>71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2.0754476757019022E-6</v>
      </c>
      <c r="L1710" s="1">
        <f t="shared" ref="L1710:O1710" si="1911">L1701</f>
        <v>3.3551931491588611E-6</v>
      </c>
      <c r="M1710" s="1">
        <f t="shared" si="1911"/>
        <v>6.2919275614951448E-2</v>
      </c>
      <c r="N1710" s="1">
        <f t="shared" si="1911"/>
        <v>0.42665168767156386</v>
      </c>
      <c r="O1710" s="1">
        <f t="shared" si="1911"/>
        <v>1.5407597787503913</v>
      </c>
      <c r="P1710" s="1">
        <f>P1701</f>
        <v>2.2359561180208098</v>
      </c>
      <c r="Q1710" s="1">
        <f>Q1701</f>
        <v>2.9553874650938798</v>
      </c>
      <c r="S1710" s="3"/>
    </row>
    <row r="1711" spans="2:19">
      <c r="B1711" s="2" t="str">
        <f t="shared" si="1907"/>
        <v>SPS1</v>
      </c>
      <c r="C1711" s="2" t="str">
        <f t="shared" si="1907"/>
        <v>CH</v>
      </c>
      <c r="D1711" s="2" t="s">
        <v>159</v>
      </c>
      <c r="E1711" s="2" t="s">
        <v>6</v>
      </c>
      <c r="F1711" s="3">
        <f>SUM(F1712:F1713,F1730,F1739:F1740,F1741,F1742,F1747,F1750,,F1755:F1758,F1751)</f>
        <v>962.40209947381527</v>
      </c>
      <c r="G1711" s="3">
        <f t="shared" ref="G1711:K1711" si="1912">SUM(G1712:G1713,G1730,G1739:G1740,G1741,G1742,G1747,G1750,,G1755:G1758,G1751)</f>
        <v>960.6154468479466</v>
      </c>
      <c r="H1711" s="3">
        <f t="shared" si="1912"/>
        <v>925.13901986881217</v>
      </c>
      <c r="I1711" s="3">
        <f t="shared" si="1912"/>
        <v>880.52645424093657</v>
      </c>
      <c r="J1711" s="3">
        <f t="shared" si="1912"/>
        <v>829.22899259240319</v>
      </c>
      <c r="K1711" s="3">
        <f t="shared" si="1912"/>
        <v>764.22968312122816</v>
      </c>
      <c r="L1711" s="3">
        <f t="shared" ref="L1711:O1711" si="1913">SUM(L1712:L1713,L1730,L1739:L1740,L1741,L1742,L1747,L1750,,L1755:L1758,L1751)</f>
        <v>712.54707828450967</v>
      </c>
      <c r="M1711" s="3">
        <f t="shared" si="1913"/>
        <v>731.07013328566131</v>
      </c>
      <c r="N1711" s="3">
        <f t="shared" si="1913"/>
        <v>758.21416410113511</v>
      </c>
      <c r="O1711" s="3">
        <f t="shared" si="1913"/>
        <v>858.62307908845332</v>
      </c>
      <c r="P1711" s="3">
        <f>SUM(P1712:P1713,P1730,P1739:P1740,P1741,P1742,P1747,P1750,,P1755:P1758,P1751)</f>
        <v>863.8881019895889</v>
      </c>
      <c r="Q1711" s="3">
        <f>SUM(Q1712:Q1713,Q1730,Q1739:Q1740,Q1741,Q1742,Q1747,Q1750,,Q1755:Q1758,Q1751)</f>
        <v>864.59963106767236</v>
      </c>
      <c r="S1711" s="3"/>
    </row>
    <row r="1712" spans="2:19">
      <c r="B1712" t="str">
        <f>B1711</f>
        <v>SPS1</v>
      </c>
      <c r="C1712" t="str">
        <f t="shared" ref="C1712" si="1914">C1711</f>
        <v>CH</v>
      </c>
      <c r="D1712" t="s">
        <v>1860</v>
      </c>
      <c r="E1712" t="str">
        <f>E1711</f>
        <v>PJ/yr.</v>
      </c>
      <c r="F1712" s="1">
        <f t="shared" ref="F1712:K1722" si="1915">F21</f>
        <v>3.6600033428346466</v>
      </c>
      <c r="G1712" s="1">
        <f t="shared" si="1915"/>
        <v>3.5647172840055887</v>
      </c>
      <c r="H1712" s="1">
        <f t="shared" si="1915"/>
        <v>0.53774444603436422</v>
      </c>
      <c r="I1712" s="1">
        <f t="shared" si="1915"/>
        <v>5.0201713471671055E-4</v>
      </c>
      <c r="J1712" s="1">
        <f t="shared" si="1915"/>
        <v>2.353311167629825E-4</v>
      </c>
      <c r="K1712" s="1">
        <f t="shared" si="1915"/>
        <v>4.7065756896726732E-4</v>
      </c>
      <c r="L1712" s="1">
        <f t="shared" ref="L1712:O1712" si="1916">L21</f>
        <v>2.7125711997792826E-4</v>
      </c>
      <c r="M1712" s="1">
        <f t="shared" si="1916"/>
        <v>1.4806131320924582E-4</v>
      </c>
      <c r="N1712" s="1">
        <f t="shared" si="1916"/>
        <v>1.2999919716919135E-4</v>
      </c>
      <c r="O1712" s="1">
        <f t="shared" si="1916"/>
        <v>1.1804089122704278E-4</v>
      </c>
      <c r="P1712" s="1">
        <f t="shared" ref="P1712:Q1722" si="1917">P21</f>
        <v>1.4036058140326482E-4</v>
      </c>
      <c r="Q1712" s="1">
        <f t="shared" si="1917"/>
        <v>9.7471516991608096E-5</v>
      </c>
      <c r="S1712" s="3"/>
    </row>
    <row r="1713" spans="2:19">
      <c r="B1713" t="str">
        <f t="shared" ref="B1713:B1765" si="1918">B1712</f>
        <v>SPS1</v>
      </c>
      <c r="C1713" t="str">
        <f t="shared" ref="C1713:C1765" si="1919">C1712</f>
        <v>CH</v>
      </c>
      <c r="D1713" t="s">
        <v>1861</v>
      </c>
      <c r="E1713" t="str">
        <f t="shared" ref="E1713:E1741" si="1920">E1712</f>
        <v>PJ/yr.</v>
      </c>
      <c r="F1713" s="1">
        <f t="shared" si="1915"/>
        <v>310.63243767230171</v>
      </c>
      <c r="G1713" s="1">
        <f t="shared" si="1915"/>
        <v>286.87870339127471</v>
      </c>
      <c r="H1713" s="1">
        <f t="shared" si="1915"/>
        <v>269.56399835803336</v>
      </c>
      <c r="I1713" s="1">
        <f t="shared" si="1915"/>
        <v>195.35454411101864</v>
      </c>
      <c r="J1713" s="1">
        <f t="shared" si="1915"/>
        <v>124.83854009939654</v>
      </c>
      <c r="K1713" s="1">
        <f t="shared" si="1915"/>
        <v>102.85646084005469</v>
      </c>
      <c r="L1713" s="1">
        <f t="shared" ref="L1713:O1713" si="1921">L22</f>
        <v>106.19749707216683</v>
      </c>
      <c r="M1713" s="1">
        <f t="shared" si="1921"/>
        <v>111.42898935944885</v>
      </c>
      <c r="N1713" s="1">
        <f t="shared" si="1921"/>
        <v>104.3828920542651</v>
      </c>
      <c r="O1713" s="1">
        <f t="shared" si="1921"/>
        <v>102.49189233171829</v>
      </c>
      <c r="P1713" s="1">
        <f t="shared" si="1917"/>
        <v>103.34994834349864</v>
      </c>
      <c r="Q1713" s="1">
        <f t="shared" si="1917"/>
        <v>102.25171646149592</v>
      </c>
      <c r="S1713" s="3"/>
    </row>
    <row r="1714" spans="2:19">
      <c r="B1714" t="str">
        <f t="shared" si="1918"/>
        <v>SPS1</v>
      </c>
      <c r="C1714" t="str">
        <f t="shared" si="1919"/>
        <v>CH</v>
      </c>
      <c r="D1714" t="s">
        <v>1862</v>
      </c>
      <c r="E1714" t="str">
        <f t="shared" si="1920"/>
        <v>PJ/yr.</v>
      </c>
      <c r="F1714" s="1">
        <f t="shared" si="1915"/>
        <v>303.91450765930648</v>
      </c>
      <c r="G1714" s="1">
        <f t="shared" si="1915"/>
        <v>280.10207558917682</v>
      </c>
      <c r="H1714" s="1">
        <f t="shared" si="1915"/>
        <v>261.14363510968468</v>
      </c>
      <c r="I1714" s="1">
        <f t="shared" si="1915"/>
        <v>182.6985329615365</v>
      </c>
      <c r="J1714" s="1">
        <f t="shared" si="1915"/>
        <v>100.53442740651744</v>
      </c>
      <c r="K1714" s="1">
        <f t="shared" si="1915"/>
        <v>58.959789593012211</v>
      </c>
      <c r="L1714" s="1">
        <f t="shared" ref="L1714:O1714" si="1922">L23</f>
        <v>27.595757862901973</v>
      </c>
      <c r="M1714" s="1">
        <f t="shared" si="1922"/>
        <v>0</v>
      </c>
      <c r="N1714" s="1">
        <f t="shared" si="1922"/>
        <v>0.24252398495501293</v>
      </c>
      <c r="O1714" s="1">
        <f t="shared" si="1922"/>
        <v>0.10397378738242288</v>
      </c>
      <c r="P1714" s="1">
        <f t="shared" si="1917"/>
        <v>9.3418454496609335E-2</v>
      </c>
      <c r="Q1714" s="1">
        <f t="shared" si="1917"/>
        <v>8.2753509567738748E-2</v>
      </c>
      <c r="S1714" s="3"/>
    </row>
    <row r="1715" spans="2:19">
      <c r="B1715" t="str">
        <f t="shared" si="1918"/>
        <v>SPS1</v>
      </c>
      <c r="C1715" t="str">
        <f t="shared" si="1919"/>
        <v>CH</v>
      </c>
      <c r="D1715" t="s">
        <v>1863</v>
      </c>
      <c r="E1715" t="str">
        <f t="shared" si="1920"/>
        <v>PJ/yr.</v>
      </c>
      <c r="F1715" s="1">
        <f t="shared" si="1915"/>
        <v>101.726857328816</v>
      </c>
      <c r="G1715" s="1">
        <f t="shared" si="1915"/>
        <v>88.510264633841288</v>
      </c>
      <c r="H1715" s="1">
        <f t="shared" si="1915"/>
        <v>84.385295569767052</v>
      </c>
      <c r="I1715" s="1">
        <f t="shared" si="1915"/>
        <v>68.572565041209131</v>
      </c>
      <c r="J1715" s="1">
        <f t="shared" si="1915"/>
        <v>39.77123193597393</v>
      </c>
      <c r="K1715" s="1">
        <f t="shared" si="1915"/>
        <v>22.712845587766711</v>
      </c>
      <c r="L1715" s="1">
        <f t="shared" ref="L1715:O1715" si="1923">L24</f>
        <v>12.17307336548793</v>
      </c>
      <c r="M1715" s="1">
        <f t="shared" si="1923"/>
        <v>0</v>
      </c>
      <c r="N1715" s="1">
        <f t="shared" si="1923"/>
        <v>5.6481611822463652E-3</v>
      </c>
      <c r="O1715" s="1">
        <f t="shared" si="1923"/>
        <v>5.0494867046988407E-3</v>
      </c>
      <c r="P1715" s="1">
        <f t="shared" si="1917"/>
        <v>3.3601242918231168E-3</v>
      </c>
      <c r="Q1715" s="1">
        <f t="shared" si="1917"/>
        <v>6.2668261571535711E-3</v>
      </c>
      <c r="S1715" s="3"/>
    </row>
    <row r="1716" spans="2:19">
      <c r="B1716" t="str">
        <f t="shared" si="1918"/>
        <v>SPS1</v>
      </c>
      <c r="C1716" t="str">
        <f t="shared" si="1919"/>
        <v>CH</v>
      </c>
      <c r="D1716" t="s">
        <v>1864</v>
      </c>
      <c r="E1716" t="str">
        <f t="shared" si="1920"/>
        <v>PJ/yr.</v>
      </c>
      <c r="F1716" s="1">
        <f t="shared" si="1915"/>
        <v>2.7763699772958192</v>
      </c>
      <c r="G1716" s="1">
        <f t="shared" si="1915"/>
        <v>2.4673559806754515</v>
      </c>
      <c r="H1716" s="1">
        <f t="shared" si="1915"/>
        <v>1.0673497855220842E-3</v>
      </c>
      <c r="I1716" s="1">
        <f t="shared" si="1915"/>
        <v>1.4384456541622731E-4</v>
      </c>
      <c r="J1716" s="1">
        <f t="shared" si="1915"/>
        <v>1.2163432710164576E-4</v>
      </c>
      <c r="K1716" s="1">
        <f t="shared" si="1915"/>
        <v>5.8190239468776861E-4</v>
      </c>
      <c r="L1716" s="1">
        <f t="shared" ref="L1716:O1716" si="1924">L25</f>
        <v>3.7811524185897105E-4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>
      <c r="B1717" t="str">
        <f t="shared" si="1918"/>
        <v>SPS1</v>
      </c>
      <c r="C1717" t="str">
        <f t="shared" si="1919"/>
        <v>CH</v>
      </c>
      <c r="D1717" t="s">
        <v>1865</v>
      </c>
      <c r="E1717" t="str">
        <f t="shared" si="1920"/>
        <v>PJ/yr.</v>
      </c>
      <c r="F1717" s="1">
        <f t="shared" si="1915"/>
        <v>118.55243717220442</v>
      </c>
      <c r="G1717" s="1">
        <f t="shared" si="1915"/>
        <v>111.76311889929771</v>
      </c>
      <c r="H1717" s="1">
        <f t="shared" si="1915"/>
        <v>95.759926108227049</v>
      </c>
      <c r="I1717" s="1">
        <f t="shared" si="1915"/>
        <v>63.206663607984851</v>
      </c>
      <c r="J1717" s="1">
        <f t="shared" si="1915"/>
        <v>36.634246656780306</v>
      </c>
      <c r="K1717" s="1">
        <f t="shared" si="1915"/>
        <v>24.321185697121873</v>
      </c>
      <c r="L1717" s="1">
        <f t="shared" ref="L1717:O1717" si="1925">L26</f>
        <v>10.620089104194992</v>
      </c>
      <c r="M1717" s="1">
        <f t="shared" si="1925"/>
        <v>0</v>
      </c>
      <c r="N1717" s="1">
        <f t="shared" si="1925"/>
        <v>1.2703564201075969E-4</v>
      </c>
      <c r="O1717" s="1">
        <f t="shared" si="1925"/>
        <v>1.5641341925639167E-4</v>
      </c>
      <c r="P1717" s="1">
        <f t="shared" si="1917"/>
        <v>1.0758282752857067E-4</v>
      </c>
      <c r="Q1717" s="1">
        <f t="shared" si="1917"/>
        <v>2.026301777412996E-4</v>
      </c>
      <c r="S1717" s="3"/>
    </row>
    <row r="1718" spans="2:19">
      <c r="B1718" t="str">
        <f t="shared" si="1918"/>
        <v>SPS1</v>
      </c>
      <c r="C1718" t="str">
        <f t="shared" si="1919"/>
        <v>CH</v>
      </c>
      <c r="D1718" t="s">
        <v>1866</v>
      </c>
      <c r="E1718" t="str">
        <f t="shared" si="1920"/>
        <v>PJ/yr.</v>
      </c>
      <c r="F1718" s="1">
        <f t="shared" si="1915"/>
        <v>79.749830931405214</v>
      </c>
      <c r="G1718" s="1">
        <f t="shared" si="1915"/>
        <v>75.956128291710897</v>
      </c>
      <c r="H1718" s="1">
        <f t="shared" si="1915"/>
        <v>79.14886870529206</v>
      </c>
      <c r="I1718" s="1">
        <f t="shared" si="1915"/>
        <v>48.349632476383761</v>
      </c>
      <c r="J1718" s="1">
        <f t="shared" si="1915"/>
        <v>21.759242982633822</v>
      </c>
      <c r="K1718" s="1">
        <f t="shared" si="1915"/>
        <v>9.7732411667080683</v>
      </c>
      <c r="L1718" s="1">
        <f t="shared" ref="L1718:O1718" si="1926">L27</f>
        <v>2.8719590201748066</v>
      </c>
      <c r="M1718" s="1">
        <f t="shared" si="1926"/>
        <v>0</v>
      </c>
      <c r="N1718" s="1">
        <f t="shared" si="1926"/>
        <v>0.23663917184644487</v>
      </c>
      <c r="O1718" s="1">
        <f t="shared" si="1926"/>
        <v>9.8628299667145217E-2</v>
      </c>
      <c r="P1718" s="1">
        <f t="shared" si="1917"/>
        <v>8.9852580003770319E-2</v>
      </c>
      <c r="Q1718" s="1">
        <f t="shared" si="1917"/>
        <v>7.6082011268647179E-2</v>
      </c>
      <c r="S1718" s="3"/>
    </row>
    <row r="1719" spans="2:19">
      <c r="B1719" t="str">
        <f t="shared" si="1918"/>
        <v>SPS1</v>
      </c>
      <c r="C1719" t="str">
        <f t="shared" si="1919"/>
        <v>CH</v>
      </c>
      <c r="D1719" t="s">
        <v>1867</v>
      </c>
      <c r="E1719" t="str">
        <f t="shared" si="1920"/>
        <v>PJ/yr.</v>
      </c>
      <c r="F1719" s="1">
        <f t="shared" si="1915"/>
        <v>1.1090122495850314</v>
      </c>
      <c r="G1719" s="1">
        <f t="shared" si="1915"/>
        <v>1.4052077836514638</v>
      </c>
      <c r="H1719" s="1">
        <f t="shared" si="1915"/>
        <v>1.8484773766130158</v>
      </c>
      <c r="I1719" s="1">
        <f t="shared" si="1915"/>
        <v>2.5695279913933406</v>
      </c>
      <c r="J1719" s="1">
        <f t="shared" si="1915"/>
        <v>2.3695841968022759</v>
      </c>
      <c r="K1719" s="1">
        <f t="shared" si="1915"/>
        <v>2.1519352390208755</v>
      </c>
      <c r="L1719" s="1">
        <f t="shared" ref="L1719:O1719" si="1927">L28</f>
        <v>1.930258257802385</v>
      </c>
      <c r="M1719" s="1">
        <f t="shared" si="1927"/>
        <v>0</v>
      </c>
      <c r="N1719" s="1">
        <f t="shared" si="1927"/>
        <v>1.0961628431093859E-4</v>
      </c>
      <c r="O1719" s="1">
        <f t="shared" si="1927"/>
        <v>1.3958759132242868E-4</v>
      </c>
      <c r="P1719" s="1">
        <f t="shared" si="1917"/>
        <v>9.8167373487328735E-5</v>
      </c>
      <c r="Q1719" s="1">
        <f t="shared" si="1917"/>
        <v>2.0204196419669343E-4</v>
      </c>
      <c r="S1719" s="3"/>
    </row>
    <row r="1720" spans="2:19">
      <c r="B1720" t="str">
        <f t="shared" si="1918"/>
        <v>SPS1</v>
      </c>
      <c r="C1720" t="str">
        <f t="shared" si="1919"/>
        <v>CH</v>
      </c>
      <c r="D1720" t="s">
        <v>1868</v>
      </c>
      <c r="E1720" t="str">
        <f t="shared" si="1920"/>
        <v>PJ/yr.</v>
      </c>
      <c r="F1720" s="1">
        <f t="shared" si="1915"/>
        <v>6.71793001299522</v>
      </c>
      <c r="G1720" s="1">
        <f t="shared" si="1915"/>
        <v>6.7766278020978739</v>
      </c>
      <c r="H1720" s="1">
        <f t="shared" si="1915"/>
        <v>8.4203632483486643</v>
      </c>
      <c r="I1720" s="1">
        <f t="shared" si="1915"/>
        <v>12.656011149482126</v>
      </c>
      <c r="J1720" s="1">
        <f t="shared" si="1915"/>
        <v>24.304112692879109</v>
      </c>
      <c r="K1720" s="1">
        <f t="shared" si="1915"/>
        <v>43.896671247042477</v>
      </c>
      <c r="L1720" s="1">
        <f t="shared" ref="L1720:O1720" si="1928">L29</f>
        <v>78.601739209264849</v>
      </c>
      <c r="M1720" s="1">
        <f t="shared" si="1928"/>
        <v>111.42898935944885</v>
      </c>
      <c r="N1720" s="1">
        <f t="shared" si="1928"/>
        <v>104.14036806931009</v>
      </c>
      <c r="O1720" s="1">
        <f t="shared" si="1928"/>
        <v>102.38791854433586</v>
      </c>
      <c r="P1720" s="1">
        <f t="shared" si="1917"/>
        <v>103.25652988900202</v>
      </c>
      <c r="Q1720" s="1">
        <f t="shared" si="1917"/>
        <v>102.16896295192818</v>
      </c>
      <c r="S1720" s="3"/>
    </row>
    <row r="1721" spans="2:19">
      <c r="B1721" t="str">
        <f t="shared" si="1918"/>
        <v>SPS1</v>
      </c>
      <c r="C1721" t="str">
        <f t="shared" si="1919"/>
        <v>CH</v>
      </c>
      <c r="D1721" t="s">
        <v>1869</v>
      </c>
      <c r="E1721" t="str">
        <f t="shared" si="1920"/>
        <v>PJ/yr.</v>
      </c>
      <c r="F1721" s="1">
        <f t="shared" si="1915"/>
        <v>2.2834115356353122</v>
      </c>
      <c r="G1721" s="1">
        <f t="shared" si="1915"/>
        <v>2.3780054222558098</v>
      </c>
      <c r="H1721" s="1">
        <f t="shared" si="1915"/>
        <v>4.0205353898865743</v>
      </c>
      <c r="I1721" s="1">
        <f t="shared" si="1915"/>
        <v>4.5367046054917433</v>
      </c>
      <c r="J1721" s="1">
        <f t="shared" si="1915"/>
        <v>4.4639096342794602</v>
      </c>
      <c r="K1721" s="1">
        <f t="shared" si="1915"/>
        <v>4.4630563586402658</v>
      </c>
      <c r="L1721" s="1">
        <f t="shared" ref="L1721:O1721" si="1929">L30</f>
        <v>5.37961979854704</v>
      </c>
      <c r="M1721" s="1">
        <f t="shared" si="1929"/>
        <v>13.89241138432844</v>
      </c>
      <c r="N1721" s="1">
        <f t="shared" si="1929"/>
        <v>7.0581153553637108</v>
      </c>
      <c r="O1721" s="1">
        <f t="shared" si="1929"/>
        <v>4.9588245742800581</v>
      </c>
      <c r="P1721" s="1">
        <f t="shared" si="1917"/>
        <v>4.363319608128208</v>
      </c>
      <c r="Q1721" s="1">
        <f t="shared" si="1917"/>
        <v>1.8590616183138877</v>
      </c>
      <c r="S1721" s="3"/>
    </row>
    <row r="1722" spans="2:19">
      <c r="B1722" t="str">
        <f t="shared" si="1918"/>
        <v>SPS1</v>
      </c>
      <c r="C1722" t="str">
        <f t="shared" si="1919"/>
        <v>CH</v>
      </c>
      <c r="D1722" t="s">
        <v>1870</v>
      </c>
      <c r="E1722" t="str">
        <f t="shared" si="1920"/>
        <v>PJ/yr.</v>
      </c>
      <c r="F1722" s="1">
        <f t="shared" si="1915"/>
        <v>4.4341502260562278</v>
      </c>
      <c r="G1722" s="1">
        <f t="shared" si="1915"/>
        <v>4.3986150758770552</v>
      </c>
      <c r="H1722" s="1">
        <f t="shared" si="1915"/>
        <v>4.399352852261714</v>
      </c>
      <c r="I1722" s="1">
        <f t="shared" si="1915"/>
        <v>2.8006593586675446</v>
      </c>
      <c r="J1722" s="1">
        <f t="shared" si="1915"/>
        <v>1.3276158496509367</v>
      </c>
      <c r="K1722" s="1">
        <f t="shared" si="1915"/>
        <v>0.58624160643802581</v>
      </c>
      <c r="L1722" s="1">
        <f t="shared" ref="L1722:O1722" si="1930">L31</f>
        <v>4.5593840381420501</v>
      </c>
      <c r="M1722" s="1">
        <f t="shared" si="1930"/>
        <v>1.9926374527051325</v>
      </c>
      <c r="N1722" s="1">
        <f t="shared" si="1930"/>
        <v>1.719516021026031</v>
      </c>
      <c r="O1722" s="1">
        <f t="shared" si="1930"/>
        <v>1.1723221556873276</v>
      </c>
      <c r="P1722" s="1">
        <f t="shared" si="1917"/>
        <v>1.0693037351312675</v>
      </c>
      <c r="Q1722" s="1">
        <f t="shared" si="1917"/>
        <v>0.90651537453895548</v>
      </c>
      <c r="S1722" s="3"/>
    </row>
    <row r="1723" spans="2:19">
      <c r="B1723" t="str">
        <f t="shared" si="1918"/>
        <v>SPS1</v>
      </c>
      <c r="C1723" t="str">
        <f t="shared" si="1919"/>
        <v>CH</v>
      </c>
      <c r="D1723" t="s">
        <v>1871</v>
      </c>
      <c r="E1723" t="str">
        <f t="shared" si="1920"/>
        <v>PJ/yr.</v>
      </c>
      <c r="F1723" s="1">
        <f t="shared" ref="F1723:K1725" si="1931">F33</f>
        <v>6.71793001299522</v>
      </c>
      <c r="G1723" s="1">
        <f t="shared" si="1931"/>
        <v>6.7766278020978739</v>
      </c>
      <c r="H1723" s="1">
        <f t="shared" si="1931"/>
        <v>8.4203632483486643</v>
      </c>
      <c r="I1723" s="1">
        <f t="shared" si="1931"/>
        <v>12.656011149482126</v>
      </c>
      <c r="J1723" s="1">
        <f t="shared" si="1931"/>
        <v>11.110172669253235</v>
      </c>
      <c r="K1723" s="1">
        <f t="shared" si="1931"/>
        <v>23.561885174027005</v>
      </c>
      <c r="L1723" s="1">
        <f t="shared" ref="L1723:O1723" si="1932">L33</f>
        <v>47.783430739717645</v>
      </c>
      <c r="M1723" s="1">
        <f t="shared" si="1932"/>
        <v>76.034992623827918</v>
      </c>
      <c r="N1723" s="1">
        <f t="shared" si="1932"/>
        <v>104.14036806931009</v>
      </c>
      <c r="O1723" s="1">
        <f t="shared" si="1932"/>
        <v>101.67508725238267</v>
      </c>
      <c r="P1723" s="1">
        <f t="shared" ref="P1723:Q1725" si="1933">P33</f>
        <v>101.68939515762796</v>
      </c>
      <c r="Q1723" s="1">
        <f t="shared" si="1933"/>
        <v>100.58948353859539</v>
      </c>
      <c r="S1723" s="3"/>
    </row>
    <row r="1724" spans="2:19">
      <c r="B1724" t="str">
        <f t="shared" si="1918"/>
        <v>SPS1</v>
      </c>
      <c r="C1724" t="str">
        <f t="shared" si="1919"/>
        <v>CH</v>
      </c>
      <c r="D1724" t="s">
        <v>1872</v>
      </c>
      <c r="E1724" t="str">
        <f t="shared" si="1920"/>
        <v>PJ/yr.</v>
      </c>
      <c r="F1724" s="1">
        <f t="shared" si="1931"/>
        <v>2.2834115356353122</v>
      </c>
      <c r="G1724" s="1">
        <f t="shared" si="1931"/>
        <v>2.3780054222558098</v>
      </c>
      <c r="H1724" s="1">
        <f t="shared" si="1931"/>
        <v>4.0205353898865743</v>
      </c>
      <c r="I1724" s="1">
        <f t="shared" si="1931"/>
        <v>4.5367046054917433</v>
      </c>
      <c r="J1724" s="1">
        <f t="shared" si="1931"/>
        <v>4.4639096342794602</v>
      </c>
      <c r="K1724" s="1">
        <f t="shared" si="1931"/>
        <v>4.4630563586402658</v>
      </c>
      <c r="L1724" s="1">
        <f t="shared" ref="L1724:O1724" si="1934">L34</f>
        <v>4.5367046054917433</v>
      </c>
      <c r="M1724" s="1">
        <f t="shared" si="1934"/>
        <v>5.37961979854704</v>
      </c>
      <c r="N1724" s="1">
        <f t="shared" si="1934"/>
        <v>7.0581153553637108</v>
      </c>
      <c r="O1724" s="1">
        <f t="shared" si="1934"/>
        <v>4.9588245742800581</v>
      </c>
      <c r="P1724" s="1">
        <f t="shared" si="1933"/>
        <v>4.363319608128208</v>
      </c>
      <c r="Q1724" s="1">
        <f t="shared" si="1933"/>
        <v>1.8590616183138877</v>
      </c>
      <c r="S1724" s="3"/>
    </row>
    <row r="1725" spans="2:19">
      <c r="B1725" t="str">
        <f t="shared" si="1918"/>
        <v>SPS1</v>
      </c>
      <c r="C1725" t="str">
        <f t="shared" si="1919"/>
        <v>CH</v>
      </c>
      <c r="D1725" t="s">
        <v>1873</v>
      </c>
      <c r="E1725" t="str">
        <f t="shared" si="1920"/>
        <v>PJ/yr.</v>
      </c>
      <c r="F1725" s="1">
        <f t="shared" si="1931"/>
        <v>4.4341502260562278</v>
      </c>
      <c r="G1725" s="1">
        <f t="shared" si="1931"/>
        <v>4.3986150758770552</v>
      </c>
      <c r="H1725" s="1">
        <f t="shared" si="1931"/>
        <v>4.399352852261714</v>
      </c>
      <c r="I1725" s="1">
        <f t="shared" si="1931"/>
        <v>2.8006593586675446</v>
      </c>
      <c r="J1725" s="1">
        <f t="shared" si="1931"/>
        <v>1.3276158496509367</v>
      </c>
      <c r="K1725" s="1">
        <f t="shared" si="1931"/>
        <v>0.58624160643802581</v>
      </c>
      <c r="L1725" s="1">
        <f t="shared" ref="L1725:O1725" si="1935">L35</f>
        <v>4.399352852261714</v>
      </c>
      <c r="M1725" s="1">
        <f t="shared" si="1935"/>
        <v>1.9926374527051325</v>
      </c>
      <c r="N1725" s="1">
        <f t="shared" si="1935"/>
        <v>1.719516021026031</v>
      </c>
      <c r="O1725" s="1">
        <f t="shared" si="1935"/>
        <v>1.1723221556873276</v>
      </c>
      <c r="P1725" s="1">
        <f t="shared" si="1933"/>
        <v>1.0693037351312675</v>
      </c>
      <c r="Q1725" s="1">
        <f t="shared" si="1933"/>
        <v>0.90651537453895548</v>
      </c>
      <c r="S1725" s="3"/>
    </row>
    <row r="1726" spans="2:19">
      <c r="B1726" t="str">
        <f t="shared" si="1918"/>
        <v>SPS1</v>
      </c>
      <c r="C1726" t="str">
        <f t="shared" si="1919"/>
        <v>CH</v>
      </c>
      <c r="D1726" t="s">
        <v>1874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13.193940023625874</v>
      </c>
      <c r="K1726" s="1">
        <f t="shared" si="1936"/>
        <v>20.334786073015476</v>
      </c>
      <c r="L1726" s="1">
        <f t="shared" ref="L1726:O1726" si="1937">L37</f>
        <v>30.818308469547198</v>
      </c>
      <c r="M1726" s="1">
        <f t="shared" si="1937"/>
        <v>35.393996735620931</v>
      </c>
      <c r="N1726" s="1">
        <f t="shared" si="1937"/>
        <v>0</v>
      </c>
      <c r="O1726" s="1">
        <f t="shared" si="1937"/>
        <v>0.71283129195319361</v>
      </c>
      <c r="P1726" s="1">
        <f t="shared" ref="P1726:Q1739" si="1938">P37</f>
        <v>1.5671347313740682</v>
      </c>
      <c r="Q1726" s="1">
        <f t="shared" si="1938"/>
        <v>1.5794794133327912</v>
      </c>
      <c r="S1726" s="3"/>
    </row>
    <row r="1727" spans="2:19">
      <c r="B1727" t="str">
        <f t="shared" si="1918"/>
        <v>SPS1</v>
      </c>
      <c r="C1727" t="str">
        <f t="shared" si="1919"/>
        <v>CH</v>
      </c>
      <c r="D1727" t="s">
        <v>1875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0.84291519305529672</v>
      </c>
      <c r="M1727" s="1">
        <f t="shared" si="1939"/>
        <v>8.5127915857814003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>
      <c r="B1728" t="str">
        <f t="shared" si="1918"/>
        <v>SPS1</v>
      </c>
      <c r="C1728" t="str">
        <f t="shared" si="1919"/>
        <v>CH</v>
      </c>
      <c r="D1728" t="s">
        <v>1876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0.16003118588033605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>
      <c r="B1729" t="str">
        <f t="shared" si="1918"/>
        <v>SPS1</v>
      </c>
      <c r="C1729" t="str">
        <f t="shared" si="1919"/>
        <v>CH</v>
      </c>
      <c r="D1729" t="s">
        <v>1877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13.193940023625874</v>
      </c>
      <c r="K1729" s="1">
        <f t="shared" si="1936"/>
        <v>20.334786073015476</v>
      </c>
      <c r="L1729" s="1">
        <f t="shared" ref="L1729:O1729" si="1941">L40</f>
        <v>29.815362090611565</v>
      </c>
      <c r="M1729" s="1">
        <f t="shared" si="1941"/>
        <v>26.881205149839531</v>
      </c>
      <c r="N1729" s="1">
        <f t="shared" si="1941"/>
        <v>0</v>
      </c>
      <c r="O1729" s="1">
        <f t="shared" si="1941"/>
        <v>0.71283129195319361</v>
      </c>
      <c r="P1729" s="1">
        <f t="shared" si="1938"/>
        <v>1.5671347313740682</v>
      </c>
      <c r="Q1729" s="1">
        <f t="shared" si="1938"/>
        <v>1.5794794133327912</v>
      </c>
      <c r="S1729" s="3"/>
    </row>
    <row r="1730" spans="2:19">
      <c r="B1730" t="str">
        <f t="shared" si="1918"/>
        <v>SPS1</v>
      </c>
      <c r="C1730" t="str">
        <f t="shared" si="1919"/>
        <v>CH</v>
      </c>
      <c r="D1730" t="s">
        <v>1878</v>
      </c>
      <c r="E1730" t="str">
        <f t="shared" si="1920"/>
        <v>PJ/yr.</v>
      </c>
      <c r="F1730" s="1">
        <f t="shared" si="1936"/>
        <v>116.98550566679128</v>
      </c>
      <c r="G1730" s="1">
        <f t="shared" si="1936"/>
        <v>107.23650067307841</v>
      </c>
      <c r="H1730" s="1">
        <f t="shared" si="1936"/>
        <v>113.35369356194616</v>
      </c>
      <c r="I1730" s="1">
        <f t="shared" si="1936"/>
        <v>110.58993871931605</v>
      </c>
      <c r="J1730" s="1">
        <f t="shared" si="1936"/>
        <v>98.960052065518354</v>
      </c>
      <c r="K1730" s="1">
        <f t="shared" si="1936"/>
        <v>100.27010955065424</v>
      </c>
      <c r="L1730" s="1">
        <f t="shared" ref="L1730:O1730" si="1942">L41</f>
        <v>87.72917179279807</v>
      </c>
      <c r="M1730" s="1">
        <f t="shared" si="1942"/>
        <v>43.691200112753307</v>
      </c>
      <c r="N1730" s="1">
        <f t="shared" si="1942"/>
        <v>33.254674372687134</v>
      </c>
      <c r="O1730" s="1">
        <f t="shared" si="1942"/>
        <v>34.750244160495768</v>
      </c>
      <c r="P1730" s="1">
        <f t="shared" si="1938"/>
        <v>39.5952847802495</v>
      </c>
      <c r="Q1730" s="1">
        <f t="shared" si="1938"/>
        <v>41.326255765376303</v>
      </c>
      <c r="S1730" s="3"/>
    </row>
    <row r="1731" spans="2:19">
      <c r="B1731" t="str">
        <f t="shared" si="1918"/>
        <v>SPS1</v>
      </c>
      <c r="C1731" t="str">
        <f t="shared" si="1919"/>
        <v>CH</v>
      </c>
      <c r="D1731" t="s">
        <v>1879</v>
      </c>
      <c r="E1731" t="str">
        <f t="shared" si="1920"/>
        <v>PJ/yr.</v>
      </c>
      <c r="F1731" s="1">
        <f t="shared" si="1936"/>
        <v>116.98550566679128</v>
      </c>
      <c r="G1731" s="1">
        <f t="shared" si="1936"/>
        <v>106.72000043204221</v>
      </c>
      <c r="H1731" s="1">
        <f t="shared" si="1936"/>
        <v>112.18655208137299</v>
      </c>
      <c r="I1731" s="1">
        <f t="shared" si="1936"/>
        <v>106.22296987645797</v>
      </c>
      <c r="J1731" s="1">
        <f t="shared" si="1936"/>
        <v>93.029763722033209</v>
      </c>
      <c r="K1731" s="1">
        <f t="shared" si="1936"/>
        <v>92.041931456262859</v>
      </c>
      <c r="L1731" s="1">
        <f t="shared" ref="L1731:O1731" si="1943">L42</f>
        <v>76.124819156133768</v>
      </c>
      <c r="M1731" s="1">
        <f t="shared" si="1943"/>
        <v>27.126270948745812</v>
      </c>
      <c r="N1731" s="1">
        <f t="shared" si="1943"/>
        <v>9.4011795070468658</v>
      </c>
      <c r="O1731" s="1">
        <f t="shared" si="1943"/>
        <v>2.3209361638147086</v>
      </c>
      <c r="P1731" s="1">
        <f t="shared" si="1938"/>
        <v>1.510718447213026</v>
      </c>
      <c r="Q1731" s="1">
        <f t="shared" si="1938"/>
        <v>1.7799001191634509E-3</v>
      </c>
      <c r="S1731" s="3"/>
    </row>
    <row r="1732" spans="2:19">
      <c r="B1732" t="str">
        <f t="shared" si="1918"/>
        <v>SPS1</v>
      </c>
      <c r="C1732" t="str">
        <f t="shared" si="1919"/>
        <v>CH</v>
      </c>
      <c r="D1732" t="s">
        <v>1880</v>
      </c>
      <c r="E1732" t="str">
        <f t="shared" si="1920"/>
        <v>PJ/yr.</v>
      </c>
      <c r="F1732" s="1">
        <f t="shared" si="1936"/>
        <v>116.98550566679128</v>
      </c>
      <c r="G1732" s="1">
        <f t="shared" si="1936"/>
        <v>106.72000043204221</v>
      </c>
      <c r="H1732" s="1">
        <f t="shared" si="1936"/>
        <v>112.18655208137299</v>
      </c>
      <c r="I1732" s="1">
        <f t="shared" si="1936"/>
        <v>106.222825047607</v>
      </c>
      <c r="J1732" s="1">
        <f t="shared" si="1936"/>
        <v>93.029175809459034</v>
      </c>
      <c r="K1732" s="1">
        <f t="shared" si="1936"/>
        <v>92.041547441327609</v>
      </c>
      <c r="L1732" s="1">
        <f t="shared" ref="L1732:O1732" si="1944">L43</f>
        <v>76.124558134935953</v>
      </c>
      <c r="M1732" s="1">
        <f t="shared" si="1944"/>
        <v>27.126058361783006</v>
      </c>
      <c r="N1732" s="1">
        <f t="shared" si="1944"/>
        <v>9.4008931650676359</v>
      </c>
      <c r="O1732" s="1">
        <f t="shared" si="1944"/>
        <v>2.3194046502657915</v>
      </c>
      <c r="P1732" s="1">
        <f t="shared" si="1938"/>
        <v>1.509578011276429</v>
      </c>
      <c r="Q1732" s="1">
        <f t="shared" si="1938"/>
        <v>6.5144544926358365E-4</v>
      </c>
      <c r="S1732" s="3"/>
    </row>
    <row r="1733" spans="2:19">
      <c r="B1733" t="str">
        <f t="shared" si="1918"/>
        <v>SPS1</v>
      </c>
      <c r="C1733" t="str">
        <f t="shared" si="1919"/>
        <v>CH</v>
      </c>
      <c r="D1733" t="s">
        <v>1881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1.4482885096026547E-4</v>
      </c>
      <c r="J1733" s="1">
        <f t="shared" si="1936"/>
        <v>5.8791257417401216E-4</v>
      </c>
      <c r="K1733" s="1">
        <f t="shared" si="1936"/>
        <v>3.8401493524543168E-4</v>
      </c>
      <c r="L1733" s="1">
        <f t="shared" ref="L1733:O1733" si="1945">L44</f>
        <v>2.6102119781563031E-4</v>
      </c>
      <c r="M1733" s="1">
        <f t="shared" si="1945"/>
        <v>2.1258696280755871E-4</v>
      </c>
      <c r="N1733" s="1">
        <f t="shared" si="1945"/>
        <v>2.8634197923050491E-4</v>
      </c>
      <c r="O1733" s="1">
        <f t="shared" si="1945"/>
        <v>1.5315135489171886E-3</v>
      </c>
      <c r="P1733" s="1">
        <f t="shared" si="1938"/>
        <v>1.1404359365970338E-3</v>
      </c>
      <c r="Q1733" s="1">
        <f t="shared" si="1938"/>
        <v>1.1284546698998672E-3</v>
      </c>
      <c r="S1733" s="3"/>
    </row>
    <row r="1734" spans="2:19">
      <c r="B1734" t="str">
        <f t="shared" si="1918"/>
        <v>SPS1</v>
      </c>
      <c r="C1734" t="str">
        <f t="shared" si="1919"/>
        <v>CH</v>
      </c>
      <c r="D1734" t="s">
        <v>1882</v>
      </c>
      <c r="E1734" t="str">
        <f t="shared" si="1920"/>
        <v>PJ/yr.</v>
      </c>
      <c r="F1734" s="1">
        <f t="shared" si="1936"/>
        <v>0</v>
      </c>
      <c r="G1734" s="1">
        <f t="shared" si="1936"/>
        <v>0.51650024103619918</v>
      </c>
      <c r="H1734" s="1">
        <f t="shared" si="1936"/>
        <v>1.1671414805731637</v>
      </c>
      <c r="I1734" s="1">
        <f t="shared" si="1936"/>
        <v>4.3669688428580899</v>
      </c>
      <c r="J1734" s="1">
        <f t="shared" si="1936"/>
        <v>5.9302883434851479</v>
      </c>
      <c r="K1734" s="1">
        <f t="shared" si="1936"/>
        <v>8.228178094391378</v>
      </c>
      <c r="L1734" s="1">
        <f t="shared" ref="L1734:O1734" si="1946">L45</f>
        <v>11.604352636664304</v>
      </c>
      <c r="M1734" s="1">
        <f t="shared" si="1946"/>
        <v>16.564929164007491</v>
      </c>
      <c r="N1734" s="1">
        <f t="shared" si="1946"/>
        <v>23.853494865640265</v>
      </c>
      <c r="O1734" s="1">
        <f t="shared" si="1946"/>
        <v>32.429307996681061</v>
      </c>
      <c r="P1734" s="1">
        <f t="shared" si="1938"/>
        <v>38.084566333036477</v>
      </c>
      <c r="Q1734" s="1">
        <f t="shared" si="1938"/>
        <v>41.324475865257142</v>
      </c>
      <c r="S1734" s="3"/>
    </row>
    <row r="1735" spans="2:19">
      <c r="B1735" t="str">
        <f t="shared" si="1918"/>
        <v>SPS1</v>
      </c>
      <c r="C1735" t="str">
        <f t="shared" si="1919"/>
        <v>CH</v>
      </c>
      <c r="D1735" t="s">
        <v>1883</v>
      </c>
      <c r="E1735" t="str">
        <f t="shared" si="1920"/>
        <v>PJ/yr.</v>
      </c>
      <c r="F1735" s="1">
        <f t="shared" si="1936"/>
        <v>0</v>
      </c>
      <c r="G1735" s="1">
        <f t="shared" si="1936"/>
        <v>0.51650024103619918</v>
      </c>
      <c r="H1735" s="1">
        <f t="shared" si="1936"/>
        <v>1.1671414805731637</v>
      </c>
      <c r="I1735" s="1">
        <f t="shared" si="1936"/>
        <v>4.3669688428580899</v>
      </c>
      <c r="J1735" s="1">
        <f t="shared" si="1936"/>
        <v>4.3669688428580899</v>
      </c>
      <c r="K1735" s="1">
        <f t="shared" si="1936"/>
        <v>5.9302883434851479</v>
      </c>
      <c r="L1735" s="1">
        <f t="shared" ref="L1735:O1735" si="1947">L46</f>
        <v>8.228178094391378</v>
      </c>
      <c r="M1735" s="1">
        <f t="shared" si="1947"/>
        <v>11.604352636664304</v>
      </c>
      <c r="N1735" s="1">
        <f t="shared" si="1947"/>
        <v>16.564929164007491</v>
      </c>
      <c r="O1735" s="1">
        <f t="shared" si="1947"/>
        <v>23.853494865640265</v>
      </c>
      <c r="P1735" s="1">
        <f t="shared" si="1938"/>
        <v>32.429307996681061</v>
      </c>
      <c r="Q1735" s="1">
        <f t="shared" si="1938"/>
        <v>38.084566333036477</v>
      </c>
      <c r="S1735" s="3"/>
    </row>
    <row r="1736" spans="2:19">
      <c r="B1736" t="str">
        <f t="shared" si="1918"/>
        <v>SPS1</v>
      </c>
      <c r="C1736" t="str">
        <f t="shared" si="1919"/>
        <v>CH</v>
      </c>
      <c r="D1736" t="s">
        <v>1884</v>
      </c>
      <c r="E1736" t="str">
        <f t="shared" si="1920"/>
        <v>PJ/yr.</v>
      </c>
      <c r="F1736" s="1">
        <f t="shared" si="1936"/>
        <v>0</v>
      </c>
      <c r="G1736" s="1">
        <f t="shared" si="1936"/>
        <v>0.51650024103619918</v>
      </c>
      <c r="H1736" s="1">
        <f t="shared" si="1936"/>
        <v>1.1671414805731637</v>
      </c>
      <c r="I1736" s="1">
        <f t="shared" si="1936"/>
        <v>4.3669688428580899</v>
      </c>
      <c r="J1736" s="1">
        <f t="shared" si="1936"/>
        <v>4.3669688428580899</v>
      </c>
      <c r="K1736" s="1">
        <f t="shared" si="1936"/>
        <v>5.9302883434851479</v>
      </c>
      <c r="L1736" s="1">
        <f t="shared" ref="L1736:O1736" si="1948">L47</f>
        <v>8.228178094391378</v>
      </c>
      <c r="M1736" s="1">
        <f t="shared" si="1948"/>
        <v>11.604352636664304</v>
      </c>
      <c r="N1736" s="1">
        <f t="shared" si="1948"/>
        <v>16.564929164007491</v>
      </c>
      <c r="O1736" s="1">
        <f t="shared" si="1948"/>
        <v>23.853494865640265</v>
      </c>
      <c r="P1736" s="1">
        <f t="shared" si="1938"/>
        <v>32.429307996681061</v>
      </c>
      <c r="Q1736" s="1">
        <f t="shared" si="1938"/>
        <v>38.084566333036477</v>
      </c>
      <c r="S1736" s="3"/>
    </row>
    <row r="1737" spans="2:19">
      <c r="B1737" t="str">
        <f t="shared" si="1918"/>
        <v>SPS1</v>
      </c>
      <c r="C1737" t="str">
        <f t="shared" si="1919"/>
        <v>CH</v>
      </c>
      <c r="D1737" t="s">
        <v>1885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1.5633195006270579</v>
      </c>
      <c r="K1737" s="1">
        <f t="shared" si="1936"/>
        <v>2.2978897509062302</v>
      </c>
      <c r="L1737" s="1">
        <f t="shared" ref="L1737:O1737" si="1949">L48</f>
        <v>3.3761745422729259</v>
      </c>
      <c r="M1737" s="1">
        <f t="shared" si="1949"/>
        <v>4.9605765273431874</v>
      </c>
      <c r="N1737" s="1">
        <f t="shared" si="1949"/>
        <v>7.2885657016327734</v>
      </c>
      <c r="O1737" s="1">
        <f t="shared" si="1949"/>
        <v>8.5758131310407961</v>
      </c>
      <c r="P1737" s="1">
        <f t="shared" si="1938"/>
        <v>5.6552583363554163</v>
      </c>
      <c r="Q1737" s="1">
        <f t="shared" si="1938"/>
        <v>3.2399095322206648</v>
      </c>
      <c r="S1737" s="3"/>
    </row>
    <row r="1738" spans="2:19">
      <c r="B1738" t="str">
        <f t="shared" si="1918"/>
        <v>SPS1</v>
      </c>
      <c r="C1738" t="str">
        <f t="shared" si="1919"/>
        <v>CH</v>
      </c>
      <c r="D1738" t="s">
        <v>1886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1.5633195006270579</v>
      </c>
      <c r="K1738" s="1">
        <f t="shared" si="1936"/>
        <v>2.2978897509062302</v>
      </c>
      <c r="L1738" s="1">
        <f t="shared" ref="L1738:O1738" si="1950">L49</f>
        <v>3.3761745422729259</v>
      </c>
      <c r="M1738" s="1">
        <f t="shared" si="1950"/>
        <v>4.9605765273431874</v>
      </c>
      <c r="N1738" s="1">
        <f t="shared" si="1950"/>
        <v>7.2885657016327734</v>
      </c>
      <c r="O1738" s="1">
        <f t="shared" si="1950"/>
        <v>8.5758131310407961</v>
      </c>
      <c r="P1738" s="1">
        <f t="shared" si="1938"/>
        <v>5.6552583363554163</v>
      </c>
      <c r="Q1738" s="1">
        <f t="shared" si="1938"/>
        <v>3.2399095322206648</v>
      </c>
      <c r="S1738" s="3"/>
    </row>
    <row r="1739" spans="2:19">
      <c r="B1739" t="str">
        <f t="shared" si="1918"/>
        <v>SPS1</v>
      </c>
      <c r="C1739" t="str">
        <f t="shared" si="1919"/>
        <v>CH</v>
      </c>
      <c r="D1739" t="s">
        <v>1887</v>
      </c>
      <c r="E1739" t="str">
        <f t="shared" si="1920"/>
        <v>PJ/yr.</v>
      </c>
      <c r="F1739" s="1">
        <f t="shared" si="1936"/>
        <v>250.94818035658054</v>
      </c>
      <c r="G1739" s="1">
        <f t="shared" si="1936"/>
        <v>254.3925393022536</v>
      </c>
      <c r="H1739" s="1">
        <f t="shared" si="1936"/>
        <v>224.18691654461463</v>
      </c>
      <c r="I1739" s="1">
        <f t="shared" si="1936"/>
        <v>221.53743643626373</v>
      </c>
      <c r="J1739" s="1">
        <f t="shared" si="1936"/>
        <v>190.49803017823328</v>
      </c>
      <c r="K1739" s="1">
        <f t="shared" si="1936"/>
        <v>100.03575474187697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48.952719052288636</v>
      </c>
      <c r="O1739" s="1">
        <f t="shared" si="1951"/>
        <v>182.45295855904894</v>
      </c>
      <c r="P1739" s="1">
        <f t="shared" si="1938"/>
        <v>182.4530143338167</v>
      </c>
      <c r="Q1739" s="1">
        <f t="shared" si="1938"/>
        <v>182.45308795171343</v>
      </c>
      <c r="S1739" s="3"/>
    </row>
    <row r="1740" spans="2:19">
      <c r="B1740" t="str">
        <f t="shared" si="1918"/>
        <v>SPS1</v>
      </c>
      <c r="C1740" t="str">
        <f t="shared" si="1919"/>
        <v>CH</v>
      </c>
      <c r="D1740" t="s">
        <v>1888</v>
      </c>
      <c r="E1740" t="str">
        <f t="shared" si="1920"/>
        <v>PJ/yr.</v>
      </c>
      <c r="F1740" s="1">
        <f>-F58+F51</f>
        <v>-20.010000849057135</v>
      </c>
      <c r="G1740" s="1">
        <f t="shared" ref="G1740:K1740" si="1952">-G58+G51</f>
        <v>14.615551272875713</v>
      </c>
      <c r="H1740" s="1">
        <f t="shared" si="1952"/>
        <v>-13.978790059008332</v>
      </c>
      <c r="I1740" s="1">
        <f t="shared" si="1952"/>
        <v>-23.755298991034735</v>
      </c>
      <c r="J1740" s="1">
        <f t="shared" si="1952"/>
        <v>-7.1440049615206149</v>
      </c>
      <c r="K1740" s="1">
        <f t="shared" si="1952"/>
        <v>19.554938426976754</v>
      </c>
      <c r="L1740" s="1">
        <f t="shared" ref="L1740:O1740" si="1953">-L58+L51</f>
        <v>46.482423949421815</v>
      </c>
      <c r="M1740" s="1">
        <f t="shared" si="1953"/>
        <v>55.492794820481123</v>
      </c>
      <c r="N1740" s="1">
        <f t="shared" si="1953"/>
        <v>48.585481231146602</v>
      </c>
      <c r="O1740" s="1">
        <f t="shared" si="1953"/>
        <v>12.473475413260154</v>
      </c>
      <c r="P1740" s="1">
        <f>-P58+P51</f>
        <v>10.675186251786663</v>
      </c>
      <c r="Q1740" s="1">
        <f>-Q58+Q51</f>
        <v>7.7047319272798518</v>
      </c>
      <c r="S1740" s="3"/>
    </row>
    <row r="1741" spans="2:19">
      <c r="B1741" t="str">
        <f t="shared" si="1918"/>
        <v>SPS1</v>
      </c>
      <c r="C1741" t="str">
        <f t="shared" si="1919"/>
        <v>CH</v>
      </c>
      <c r="D1741" t="s">
        <v>1889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5.7697484038498956</v>
      </c>
      <c r="L1741" s="1">
        <f t="shared" ref="L1741:O1741" si="1955">L56</f>
        <v>9.4274180860382835</v>
      </c>
      <c r="M1741" s="1">
        <f t="shared" si="1955"/>
        <v>11.026744360181043</v>
      </c>
      <c r="N1741" s="1">
        <f t="shared" si="1955"/>
        <v>7.7870305385512522</v>
      </c>
      <c r="O1741" s="1">
        <f t="shared" si="1955"/>
        <v>5.3919410660795126</v>
      </c>
      <c r="P1741" s="1">
        <f>P56</f>
        <v>5.3863929384307729</v>
      </c>
      <c r="Q1741" s="1">
        <f>Q56</f>
        <v>5.1850845881928747</v>
      </c>
      <c r="S1741" s="3"/>
    </row>
    <row r="1742" spans="2:19">
      <c r="B1742" t="str">
        <f t="shared" si="1918"/>
        <v>SPS1</v>
      </c>
      <c r="C1742" t="str">
        <f t="shared" si="1919"/>
        <v>CH</v>
      </c>
      <c r="D1742" t="s">
        <v>1890</v>
      </c>
      <c r="E1742" t="str">
        <f t="shared" ref="E1742:K1751" si="1956">E3</f>
        <v>PJ/yr.</v>
      </c>
      <c r="F1742" s="1">
        <f t="shared" si="1956"/>
        <v>44.972430969095882</v>
      </c>
      <c r="G1742" s="1">
        <f t="shared" si="1956"/>
        <v>48.190468496972514</v>
      </c>
      <c r="H1742" s="1">
        <f t="shared" si="1956"/>
        <v>48.190468858692491</v>
      </c>
      <c r="I1742" s="1">
        <f t="shared" si="1956"/>
        <v>48.190468160642688</v>
      </c>
      <c r="J1742" s="1">
        <f t="shared" si="1956"/>
        <v>48.190473663382164</v>
      </c>
      <c r="K1742" s="1">
        <f t="shared" si="1956"/>
        <v>48.190475536800953</v>
      </c>
      <c r="L1742" s="1">
        <f t="shared" ref="L1742:O1742" si="1957">L3</f>
        <v>48.955947231854474</v>
      </c>
      <c r="M1742" s="1">
        <f t="shared" si="1957"/>
        <v>62.702716104987786</v>
      </c>
      <c r="N1742" s="1">
        <f t="shared" si="1957"/>
        <v>62.761480495498589</v>
      </c>
      <c r="O1742" s="1">
        <f t="shared" si="1957"/>
        <v>62.820236322716852</v>
      </c>
      <c r="P1742" s="1">
        <f t="shared" ref="P1742:Q1758" si="1958">P3</f>
        <v>62.879015490823818</v>
      </c>
      <c r="Q1742" s="1">
        <f t="shared" si="1958"/>
        <v>62.879026352045486</v>
      </c>
      <c r="S1742" s="3"/>
    </row>
    <row r="1743" spans="2:19">
      <c r="B1743" t="str">
        <f t="shared" si="1918"/>
        <v>SPS1</v>
      </c>
      <c r="C1743" t="str">
        <f t="shared" si="1919"/>
        <v>CH</v>
      </c>
      <c r="D1743" t="s">
        <v>1891</v>
      </c>
      <c r="E1743" t="str">
        <f t="shared" si="1956"/>
        <v>PJ/yr.</v>
      </c>
      <c r="F1743" s="1">
        <f t="shared" si="1956"/>
        <v>11.111877314171748</v>
      </c>
      <c r="G1743" s="1">
        <f t="shared" si="1956"/>
        <v>11.952883480196697</v>
      </c>
      <c r="H1743" s="1">
        <f t="shared" si="1956"/>
        <v>13.2143935838524</v>
      </c>
      <c r="I1743" s="1">
        <f t="shared" si="1956"/>
        <v>15.31691054759731</v>
      </c>
      <c r="J1743" s="1">
        <f t="shared" si="1956"/>
        <v>15.849140174169424</v>
      </c>
      <c r="K1743" s="1">
        <f t="shared" si="1956"/>
        <v>16.266397325862968</v>
      </c>
      <c r="L1743" s="1">
        <f t="shared" ref="L1743:O1743" si="1959">L4</f>
        <v>16.611696697625717</v>
      </c>
      <c r="M1743" s="1">
        <f t="shared" si="1959"/>
        <v>16.956995434180286</v>
      </c>
      <c r="N1743" s="1">
        <f t="shared" si="1959"/>
        <v>17.015762514348818</v>
      </c>
      <c r="O1743" s="1">
        <f t="shared" si="1959"/>
        <v>17.07452948769712</v>
      </c>
      <c r="P1743" s="1">
        <f t="shared" si="1958"/>
        <v>17.133297231555137</v>
      </c>
      <c r="Q1743" s="1">
        <f t="shared" si="1958"/>
        <v>17.192064777182821</v>
      </c>
      <c r="S1743" s="3"/>
    </row>
    <row r="1744" spans="2:19">
      <c r="B1744" t="str">
        <f t="shared" si="1918"/>
        <v>SPS1</v>
      </c>
      <c r="C1744" t="str">
        <f t="shared" si="1919"/>
        <v>CH</v>
      </c>
      <c r="D1744" t="s">
        <v>1892</v>
      </c>
      <c r="E1744" t="str">
        <f t="shared" si="1956"/>
        <v>PJ/yr.</v>
      </c>
      <c r="F1744" s="1">
        <f t="shared" si="1956"/>
        <v>7.5116703449077011</v>
      </c>
      <c r="G1744" s="1">
        <f t="shared" si="1956"/>
        <v>7.5431412275303549</v>
      </c>
      <c r="H1744" s="1">
        <f t="shared" si="1956"/>
        <v>7.5903483995062775</v>
      </c>
      <c r="I1744" s="1">
        <f t="shared" si="1956"/>
        <v>7.6690271508199483</v>
      </c>
      <c r="J1744" s="1">
        <f t="shared" si="1956"/>
        <v>7.6690272218733018</v>
      </c>
      <c r="K1744" s="1">
        <f t="shared" si="1956"/>
        <v>7.6690274546062165</v>
      </c>
      <c r="L1744" s="1">
        <f t="shared" ref="L1744:O1744" si="1960">L5</f>
        <v>7.6690270877674731</v>
      </c>
      <c r="M1744" s="1">
        <f t="shared" si="1960"/>
        <v>7.6690280888733495</v>
      </c>
      <c r="N1744" s="1">
        <f t="shared" si="1960"/>
        <v>7.6690276165311939</v>
      </c>
      <c r="O1744" s="1">
        <f t="shared" si="1960"/>
        <v>7.6690272705845661</v>
      </c>
      <c r="P1744" s="1">
        <f t="shared" si="1958"/>
        <v>7.6690275872013514</v>
      </c>
      <c r="Q1744" s="1">
        <f t="shared" si="1958"/>
        <v>7.6690276916623343</v>
      </c>
      <c r="S1744" s="3"/>
    </row>
    <row r="1745" spans="2:19">
      <c r="B1745" t="str">
        <f t="shared" si="1918"/>
        <v>SPS1</v>
      </c>
      <c r="C1745" t="str">
        <f t="shared" si="1919"/>
        <v>CH</v>
      </c>
      <c r="D1745" t="s">
        <v>1893</v>
      </c>
      <c r="E1745" t="str">
        <f t="shared" si="1956"/>
        <v>PJ/yr.</v>
      </c>
      <c r="F1745" s="1">
        <f t="shared" si="1956"/>
        <v>3.1682441305922935</v>
      </c>
      <c r="G1745" s="1">
        <f t="shared" si="1956"/>
        <v>3.4956716388601503</v>
      </c>
      <c r="H1745" s="1">
        <f t="shared" si="1956"/>
        <v>3.9868144420502034</v>
      </c>
      <c r="I1745" s="1">
        <f t="shared" si="1956"/>
        <v>4.8053862028935086</v>
      </c>
      <c r="J1745" s="1">
        <f t="shared" si="1956"/>
        <v>4.8053858996801448</v>
      </c>
      <c r="K1745" s="1">
        <f t="shared" si="1956"/>
        <v>4.8053861097696773</v>
      </c>
      <c r="L1745" s="1">
        <f t="shared" ref="L1745:O1745" si="1961">L6</f>
        <v>4.8053863495582219</v>
      </c>
      <c r="M1745" s="1">
        <f t="shared" si="1961"/>
        <v>4.8053874531678105</v>
      </c>
      <c r="N1745" s="1">
        <f t="shared" si="1961"/>
        <v>4.8053864568871205</v>
      </c>
      <c r="O1745" s="1">
        <f t="shared" si="1961"/>
        <v>4.8053865217497442</v>
      </c>
      <c r="P1745" s="1">
        <f t="shared" si="1958"/>
        <v>4.8053863816020446</v>
      </c>
      <c r="Q1745" s="1">
        <f t="shared" si="1958"/>
        <v>4.8053868338950476</v>
      </c>
      <c r="S1745" s="3"/>
    </row>
    <row r="1746" spans="2:19">
      <c r="B1746" t="str">
        <f t="shared" si="1918"/>
        <v>SPS1</v>
      </c>
      <c r="C1746" t="str">
        <f t="shared" si="1919"/>
        <v>CH</v>
      </c>
      <c r="D1746" t="s">
        <v>1894</v>
      </c>
      <c r="E1746" t="str">
        <f t="shared" si="1956"/>
        <v>PJ/yr.</v>
      </c>
      <c r="F1746" s="1">
        <f t="shared" si="1956"/>
        <v>23.180639179424144</v>
      </c>
      <c r="G1746" s="1">
        <f t="shared" si="1956"/>
        <v>25.198772150385313</v>
      </c>
      <c r="H1746" s="1">
        <f t="shared" si="1956"/>
        <v>23.398912433283609</v>
      </c>
      <c r="I1746" s="1">
        <f t="shared" si="1956"/>
        <v>20.399144259331919</v>
      </c>
      <c r="J1746" s="1">
        <f t="shared" si="1956"/>
        <v>19.866920367659294</v>
      </c>
      <c r="K1746" s="1">
        <f t="shared" si="1956"/>
        <v>19.449664646562091</v>
      </c>
      <c r="L1746" s="1">
        <f t="shared" ref="L1746:O1746" si="1962">L7</f>
        <v>19.869837096903058</v>
      </c>
      <c r="M1746" s="1">
        <f t="shared" si="1962"/>
        <v>33.271305128766343</v>
      </c>
      <c r="N1746" s="1">
        <f t="shared" si="1962"/>
        <v>33.271303907731458</v>
      </c>
      <c r="O1746" s="1">
        <f t="shared" si="1962"/>
        <v>33.271293042685421</v>
      </c>
      <c r="P1746" s="1">
        <f t="shared" si="1958"/>
        <v>33.271304290465288</v>
      </c>
      <c r="Q1746" s="1">
        <f t="shared" si="1958"/>
        <v>33.212547049305279</v>
      </c>
      <c r="S1746" s="3"/>
    </row>
    <row r="1747" spans="2:19">
      <c r="B1747" t="str">
        <f t="shared" si="1918"/>
        <v>SPS1</v>
      </c>
      <c r="C1747" t="str">
        <f t="shared" si="1919"/>
        <v>CH</v>
      </c>
      <c r="D1747" t="s">
        <v>1895</v>
      </c>
      <c r="E1747" t="str">
        <f t="shared" si="1956"/>
        <v>PJ/yr.</v>
      </c>
      <c r="F1747" s="1">
        <f t="shared" si="1956"/>
        <v>70.031498514377077</v>
      </c>
      <c r="G1747" s="1">
        <f t="shared" si="1956"/>
        <v>70.629825947674533</v>
      </c>
      <c r="H1747" s="1">
        <f t="shared" si="1956"/>
        <v>70.236906475618014</v>
      </c>
      <c r="I1747" s="1">
        <f t="shared" si="1956"/>
        <v>69.787411231907512</v>
      </c>
      <c r="J1747" s="1">
        <f t="shared" si="1956"/>
        <v>69.685043445353131</v>
      </c>
      <c r="K1747" s="1">
        <f t="shared" si="1956"/>
        <v>70.15109316577346</v>
      </c>
      <c r="L1747" s="1">
        <f t="shared" ref="L1747:O1747" si="1963">L8</f>
        <v>76.419748059101977</v>
      </c>
      <c r="M1747" s="1">
        <f t="shared" si="1963"/>
        <v>78.003748374130168</v>
      </c>
      <c r="N1747" s="1">
        <f t="shared" si="1963"/>
        <v>78.298962365571668</v>
      </c>
      <c r="O1747" s="1">
        <f t="shared" si="1963"/>
        <v>78.299024754746966</v>
      </c>
      <c r="P1747" s="1">
        <f t="shared" si="1958"/>
        <v>78.299141057578993</v>
      </c>
      <c r="Q1747" s="1">
        <f t="shared" si="1958"/>
        <v>78.299549322987048</v>
      </c>
      <c r="S1747" s="3"/>
    </row>
    <row r="1748" spans="2:19">
      <c r="B1748" t="str">
        <f t="shared" si="1918"/>
        <v>SPS1</v>
      </c>
      <c r="C1748" t="str">
        <f t="shared" si="1919"/>
        <v>CH</v>
      </c>
      <c r="D1748" t="s">
        <v>1896</v>
      </c>
      <c r="E1748" t="str">
        <f t="shared" si="1956"/>
        <v>PJ/yr.</v>
      </c>
      <c r="F1748" s="1">
        <f t="shared" si="1956"/>
        <v>35.9310650565169</v>
      </c>
      <c r="G1748" s="1">
        <f t="shared" si="1956"/>
        <v>35.882383651622654</v>
      </c>
      <c r="H1748" s="1">
        <f t="shared" si="1956"/>
        <v>35.489463152265465</v>
      </c>
      <c r="I1748" s="1">
        <f t="shared" si="1956"/>
        <v>35.039964225517323</v>
      </c>
      <c r="J1748" s="1">
        <f t="shared" si="1956"/>
        <v>34.93758403023584</v>
      </c>
      <c r="K1748" s="1">
        <f t="shared" si="1956"/>
        <v>35.403628988868626</v>
      </c>
      <c r="L1748" s="1">
        <f t="shared" ref="L1748:O1748" si="1964">L9</f>
        <v>35.628242043590348</v>
      </c>
      <c r="M1748" s="1">
        <f t="shared" si="1964"/>
        <v>35.852894751000804</v>
      </c>
      <c r="N1748" s="1">
        <f t="shared" si="1964"/>
        <v>35.603176267111145</v>
      </c>
      <c r="O1748" s="1">
        <f t="shared" si="1964"/>
        <v>35.6031776167559</v>
      </c>
      <c r="P1748" s="1">
        <f t="shared" si="1958"/>
        <v>35.603176671015085</v>
      </c>
      <c r="Q1748" s="1">
        <f t="shared" si="1958"/>
        <v>35.603179243381248</v>
      </c>
      <c r="S1748" s="3"/>
    </row>
    <row r="1749" spans="2:19">
      <c r="B1749" t="str">
        <f t="shared" si="1918"/>
        <v>SPS1</v>
      </c>
      <c r="C1749" t="str">
        <f t="shared" si="1919"/>
        <v>CH</v>
      </c>
      <c r="D1749" t="s">
        <v>1897</v>
      </c>
      <c r="E1749" t="str">
        <f t="shared" si="1956"/>
        <v>PJ/yr.</v>
      </c>
      <c r="F1749" s="1">
        <f t="shared" si="1956"/>
        <v>34.100433457860177</v>
      </c>
      <c r="G1749" s="1">
        <f t="shared" si="1956"/>
        <v>34.747442296051887</v>
      </c>
      <c r="H1749" s="1">
        <f t="shared" si="1956"/>
        <v>34.747443323352542</v>
      </c>
      <c r="I1749" s="1">
        <f t="shared" si="1956"/>
        <v>34.747447006390189</v>
      </c>
      <c r="J1749" s="1">
        <f t="shared" si="1956"/>
        <v>34.747459415117298</v>
      </c>
      <c r="K1749" s="1">
        <f t="shared" si="1956"/>
        <v>34.747464176904842</v>
      </c>
      <c r="L1749" s="1">
        <f t="shared" ref="L1749:O1749" si="1965">L10</f>
        <v>40.791506015511629</v>
      </c>
      <c r="M1749" s="1">
        <f t="shared" si="1965"/>
        <v>42.150853623129358</v>
      </c>
      <c r="N1749" s="1">
        <f t="shared" si="1965"/>
        <v>42.695786098460523</v>
      </c>
      <c r="O1749" s="1">
        <f t="shared" si="1965"/>
        <v>42.695847137991073</v>
      </c>
      <c r="P1749" s="1">
        <f t="shared" si="1958"/>
        <v>42.695964386563901</v>
      </c>
      <c r="Q1749" s="1">
        <f t="shared" si="1958"/>
        <v>42.696370079605799</v>
      </c>
      <c r="S1749" s="3"/>
    </row>
    <row r="1750" spans="2:19">
      <c r="B1750" t="str">
        <f t="shared" si="1918"/>
        <v>SPS1</v>
      </c>
      <c r="C1750" t="str">
        <f t="shared" si="1919"/>
        <v>CH</v>
      </c>
      <c r="D1750" t="s">
        <v>1898</v>
      </c>
      <c r="E1750" t="str">
        <f t="shared" si="1956"/>
        <v>PJ/yr.</v>
      </c>
      <c r="F1750" s="1">
        <f t="shared" si="1956"/>
        <v>3.7980816467795826</v>
      </c>
      <c r="G1750" s="1">
        <f t="shared" si="1956"/>
        <v>10.220424978558874</v>
      </c>
      <c r="H1750" s="1">
        <f t="shared" si="1956"/>
        <v>12.540325488548564</v>
      </c>
      <c r="I1750" s="1">
        <f t="shared" si="1956"/>
        <v>12.54042667663721</v>
      </c>
      <c r="J1750" s="1">
        <f t="shared" si="1956"/>
        <v>12.540427471428883</v>
      </c>
      <c r="K1750" s="1">
        <f t="shared" si="1956"/>
        <v>12.541494804921077</v>
      </c>
      <c r="L1750" s="1">
        <f t="shared" ref="L1750:O1750" si="1966">L11</f>
        <v>12.556596168774568</v>
      </c>
      <c r="M1750" s="1">
        <f t="shared" si="1966"/>
        <v>18.811555703877278</v>
      </c>
      <c r="N1750" s="1">
        <f t="shared" si="1966"/>
        <v>18.81155492221286</v>
      </c>
      <c r="O1750" s="1">
        <f t="shared" si="1966"/>
        <v>18.811561463266408</v>
      </c>
      <c r="P1750" s="1">
        <f t="shared" si="1958"/>
        <v>18.811565447188958</v>
      </c>
      <c r="Q1750" s="1">
        <f t="shared" si="1958"/>
        <v>18.812272428670894</v>
      </c>
      <c r="S1750" s="3"/>
    </row>
    <row r="1751" spans="2:19">
      <c r="B1751" t="str">
        <f t="shared" si="1918"/>
        <v>SPS1</v>
      </c>
      <c r="C1751" t="str">
        <f t="shared" si="1919"/>
        <v>CH</v>
      </c>
      <c r="D1751" t="s">
        <v>1899</v>
      </c>
      <c r="E1751" t="str">
        <f t="shared" si="1956"/>
        <v>PJ/yr.</v>
      </c>
      <c r="F1751" s="1">
        <f t="shared" si="1956"/>
        <v>149.4304826796463</v>
      </c>
      <c r="G1751" s="1">
        <f t="shared" si="1956"/>
        <v>125.60473696524636</v>
      </c>
      <c r="H1751" s="1">
        <f t="shared" si="1956"/>
        <v>141.17445530617476</v>
      </c>
      <c r="I1751" s="1">
        <f t="shared" si="1956"/>
        <v>151.12447305660882</v>
      </c>
      <c r="J1751" s="1">
        <f t="shared" si="1956"/>
        <v>151.47470704566138</v>
      </c>
      <c r="K1751" s="1">
        <f t="shared" si="1956"/>
        <v>151.55897589893442</v>
      </c>
      <c r="L1751" s="1">
        <f t="shared" ref="L1751:O1751" si="1967">L12</f>
        <v>151.8315133413796</v>
      </c>
      <c r="M1751" s="1">
        <f t="shared" si="1967"/>
        <v>151.93142148964125</v>
      </c>
      <c r="N1751" s="1">
        <f t="shared" si="1967"/>
        <v>151.98090693581489</v>
      </c>
      <c r="O1751" s="1">
        <f t="shared" si="1967"/>
        <v>153.70509097509131</v>
      </c>
      <c r="P1751" s="1">
        <f t="shared" si="1958"/>
        <v>153.63525940674668</v>
      </c>
      <c r="Q1751" s="1">
        <f t="shared" si="1958"/>
        <v>154.37579041378604</v>
      </c>
      <c r="S1751" s="3"/>
    </row>
    <row r="1752" spans="2:19">
      <c r="B1752" t="str">
        <f t="shared" si="1918"/>
        <v>SPS1</v>
      </c>
      <c r="C1752" t="str">
        <f t="shared" si="1919"/>
        <v>CH</v>
      </c>
      <c r="D1752" t="s">
        <v>1900</v>
      </c>
      <c r="E1752" t="str">
        <f t="shared" ref="E1752:K1758" si="1968">E13</f>
        <v>PJ/yr.</v>
      </c>
      <c r="F1752" s="1">
        <f t="shared" si="1968"/>
        <v>66.745680088377071</v>
      </c>
      <c r="G1752" s="1">
        <f t="shared" si="1968"/>
        <v>49.798799722341876</v>
      </c>
      <c r="H1752" s="1">
        <f t="shared" si="1968"/>
        <v>68.759755657448594</v>
      </c>
      <c r="I1752" s="1">
        <f t="shared" si="1968"/>
        <v>70.433937115459273</v>
      </c>
      <c r="J1752" s="1">
        <f t="shared" si="1968"/>
        <v>71.412754713245391</v>
      </c>
      <c r="K1752" s="1">
        <f t="shared" si="1968"/>
        <v>72.497214989103384</v>
      </c>
      <c r="L1752" s="1">
        <f t="shared" ref="L1752:O1752" si="1969">L13</f>
        <v>73.751516415820063</v>
      </c>
      <c r="M1752" s="1">
        <f t="shared" si="1969"/>
        <v>74.836042025299747</v>
      </c>
      <c r="N1752" s="1">
        <f t="shared" si="1969"/>
        <v>74.836040768483002</v>
      </c>
      <c r="O1752" s="1">
        <f t="shared" si="1969"/>
        <v>74.836031988774351</v>
      </c>
      <c r="P1752" s="1">
        <f t="shared" si="1958"/>
        <v>74.836043919688052</v>
      </c>
      <c r="Q1752" s="1">
        <f t="shared" si="1958"/>
        <v>74.836046431157499</v>
      </c>
      <c r="S1752" s="3"/>
    </row>
    <row r="1753" spans="2:19">
      <c r="B1753" t="str">
        <f t="shared" si="1918"/>
        <v>SPS1</v>
      </c>
      <c r="C1753" t="str">
        <f t="shared" si="1919"/>
        <v>CH</v>
      </c>
      <c r="D1753" t="s">
        <v>1901</v>
      </c>
      <c r="E1753" t="str">
        <f t="shared" si="1968"/>
        <v>PJ/yr.</v>
      </c>
      <c r="F1753" s="1">
        <f t="shared" si="1968"/>
        <v>66.632400800332718</v>
      </c>
      <c r="G1753" s="1">
        <f t="shared" si="1968"/>
        <v>55.764000177773013</v>
      </c>
      <c r="H1753" s="1">
        <f t="shared" si="1968"/>
        <v>65.549981576886267</v>
      </c>
      <c r="I1753" s="1">
        <f t="shared" si="1968"/>
        <v>64.714132717575382</v>
      </c>
      <c r="J1753" s="1">
        <f t="shared" si="1968"/>
        <v>63.735335557976605</v>
      </c>
      <c r="K1753" s="1">
        <f t="shared" si="1968"/>
        <v>62.650879471046949</v>
      </c>
      <c r="L1753" s="1">
        <f t="shared" ref="L1753:O1753" si="1970">L14</f>
        <v>61.565654120856394</v>
      </c>
      <c r="M1753" s="1">
        <f t="shared" si="1970"/>
        <v>60.481131486524234</v>
      </c>
      <c r="N1753" s="1">
        <f t="shared" si="1970"/>
        <v>60.481132757118907</v>
      </c>
      <c r="O1753" s="1">
        <f t="shared" si="1970"/>
        <v>60.481142542782081</v>
      </c>
      <c r="P1753" s="1">
        <f t="shared" si="1958"/>
        <v>60.481130642433271</v>
      </c>
      <c r="Q1753" s="1">
        <f t="shared" si="1958"/>
        <v>60.481130502249073</v>
      </c>
      <c r="S1753" s="3"/>
    </row>
    <row r="1754" spans="2:19">
      <c r="B1754" t="str">
        <f t="shared" si="1918"/>
        <v>SPS1</v>
      </c>
      <c r="C1754" t="str">
        <f t="shared" si="1919"/>
        <v>CH</v>
      </c>
      <c r="D1754" t="s">
        <v>1902</v>
      </c>
      <c r="E1754" t="str">
        <f t="shared" si="1968"/>
        <v>PJ/yr.</v>
      </c>
      <c r="F1754" s="1">
        <f t="shared" si="1968"/>
        <v>16.052401790936504</v>
      </c>
      <c r="G1754" s="1">
        <f t="shared" si="1968"/>
        <v>20.04193706513146</v>
      </c>
      <c r="H1754" s="1">
        <f t="shared" si="1968"/>
        <v>6.8647180718398744</v>
      </c>
      <c r="I1754" s="1">
        <f t="shared" si="1968"/>
        <v>15.976403223574179</v>
      </c>
      <c r="J1754" s="1">
        <f t="shared" si="1968"/>
        <v>16.326616774439383</v>
      </c>
      <c r="K1754" s="1">
        <f t="shared" si="1968"/>
        <v>16.410881438784099</v>
      </c>
      <c r="L1754" s="1">
        <f t="shared" ref="L1754:O1754" si="1971">L15</f>
        <v>16.514342804703144</v>
      </c>
      <c r="M1754" s="1">
        <f t="shared" si="1971"/>
        <v>16.614247977817282</v>
      </c>
      <c r="N1754" s="1">
        <f t="shared" si="1971"/>
        <v>16.663733410212984</v>
      </c>
      <c r="O1754" s="1">
        <f t="shared" si="1971"/>
        <v>18.387916443534905</v>
      </c>
      <c r="P1754" s="1">
        <f t="shared" si="1958"/>
        <v>18.318084844625361</v>
      </c>
      <c r="Q1754" s="1">
        <f t="shared" si="1958"/>
        <v>19.058613480379453</v>
      </c>
      <c r="S1754" s="3"/>
    </row>
    <row r="1755" spans="2:19">
      <c r="B1755" t="str">
        <f t="shared" si="1918"/>
        <v>SPS1</v>
      </c>
      <c r="C1755" t="str">
        <f t="shared" si="1919"/>
        <v>CH</v>
      </c>
      <c r="D1755" t="s">
        <v>1903</v>
      </c>
      <c r="E1755" t="str">
        <f t="shared" si="1968"/>
        <v>PJ/yr.</v>
      </c>
      <c r="F1755" s="1">
        <f t="shared" si="1968"/>
        <v>12.556451440693374</v>
      </c>
      <c r="G1755" s="1">
        <f t="shared" si="1968"/>
        <v>16.52214956526652</v>
      </c>
      <c r="H1755" s="1">
        <f t="shared" si="1968"/>
        <v>32.461458862119962</v>
      </c>
      <c r="I1755" s="1">
        <f t="shared" si="1968"/>
        <v>57.823493519273022</v>
      </c>
      <c r="J1755" s="1">
        <f t="shared" si="1968"/>
        <v>83.371456545060553</v>
      </c>
      <c r="K1755" s="1">
        <f t="shared" si="1968"/>
        <v>91.190402366487064</v>
      </c>
      <c r="L1755" s="1">
        <f t="shared" ref="L1755:O1755" si="1972">L16</f>
        <v>98.442327335225045</v>
      </c>
      <c r="M1755" s="1">
        <f t="shared" si="1972"/>
        <v>109.33839788379527</v>
      </c>
      <c r="N1755" s="1">
        <f t="shared" si="1972"/>
        <v>112.8860530063159</v>
      </c>
      <c r="O1755" s="1">
        <f t="shared" si="1972"/>
        <v>115.79573569734669</v>
      </c>
      <c r="P1755" s="1">
        <f t="shared" si="1958"/>
        <v>116.50838240950122</v>
      </c>
      <c r="Q1755" s="1">
        <f t="shared" si="1958"/>
        <v>116.7014304096856</v>
      </c>
      <c r="S1755" s="3"/>
    </row>
    <row r="1756" spans="2:19">
      <c r="B1756" t="str">
        <f t="shared" si="1918"/>
        <v>SPS1</v>
      </c>
      <c r="C1756" t="str">
        <f t="shared" si="1919"/>
        <v>CH</v>
      </c>
      <c r="D1756" t="s">
        <v>1904</v>
      </c>
      <c r="E1756" t="str">
        <f t="shared" si="1968"/>
        <v>PJ/yr.</v>
      </c>
      <c r="F1756" s="1">
        <f t="shared" si="1968"/>
        <v>0.524006195902607</v>
      </c>
      <c r="G1756" s="1">
        <f t="shared" si="1968"/>
        <v>0.54529266626890172</v>
      </c>
      <c r="H1756" s="1">
        <f t="shared" si="1968"/>
        <v>0.50316529202014892</v>
      </c>
      <c r="I1756" s="1">
        <f t="shared" si="1968"/>
        <v>0.88321626130079223</v>
      </c>
      <c r="J1756" s="1">
        <f t="shared" si="1968"/>
        <v>0.93305516198889871</v>
      </c>
      <c r="K1756" s="1">
        <f t="shared" si="1968"/>
        <v>0.93305618542919522</v>
      </c>
      <c r="L1756" s="1">
        <f t="shared" ref="L1756:O1756" si="1973">L17</f>
        <v>1.0395475873003428</v>
      </c>
      <c r="M1756" s="1">
        <f t="shared" si="1973"/>
        <v>1.0396127358733696</v>
      </c>
      <c r="N1756" s="1">
        <f t="shared" si="1973"/>
        <v>1.0397318239347506</v>
      </c>
      <c r="O1756" s="1">
        <f t="shared" si="1973"/>
        <v>1.0397370232780891</v>
      </c>
      <c r="P1756" s="1">
        <f t="shared" si="1958"/>
        <v>1.0397393967479955</v>
      </c>
      <c r="Q1756" s="1">
        <f t="shared" si="1958"/>
        <v>1.039774279949035</v>
      </c>
      <c r="S1756" s="3"/>
    </row>
    <row r="1757" spans="2:19">
      <c r="B1757" t="str">
        <f t="shared" si="1918"/>
        <v>SPS1</v>
      </c>
      <c r="C1757" t="str">
        <f t="shared" si="1919"/>
        <v>CH</v>
      </c>
      <c r="D1757" t="s">
        <v>1905</v>
      </c>
      <c r="E1757" t="str">
        <f t="shared" si="1968"/>
        <v>PJ/yr.</v>
      </c>
      <c r="F1757" s="1">
        <f t="shared" si="1968"/>
        <v>18.87302183786943</v>
      </c>
      <c r="G1757" s="1">
        <f t="shared" si="1968"/>
        <v>22.214536304470954</v>
      </c>
      <c r="H1757" s="1">
        <f t="shared" si="1968"/>
        <v>26.368676734018248</v>
      </c>
      <c r="I1757" s="1">
        <f t="shared" si="1968"/>
        <v>36.449843041868057</v>
      </c>
      <c r="J1757" s="1">
        <f t="shared" si="1968"/>
        <v>55.88097654678382</v>
      </c>
      <c r="K1757" s="1">
        <f t="shared" si="1968"/>
        <v>61.176548232814781</v>
      </c>
      <c r="L1757" s="1">
        <f t="shared" ref="L1757:O1757" si="1974">L18</f>
        <v>73.411952584986111</v>
      </c>
      <c r="M1757" s="1">
        <f t="shared" si="1974"/>
        <v>87.561334818598411</v>
      </c>
      <c r="N1757" s="1">
        <f t="shared" si="1974"/>
        <v>89.472547303650472</v>
      </c>
      <c r="O1757" s="1">
        <f t="shared" si="1974"/>
        <v>90.591063280513282</v>
      </c>
      <c r="P1757" s="1">
        <f t="shared" si="1958"/>
        <v>91.255031772637508</v>
      </c>
      <c r="Q1757" s="1">
        <f t="shared" si="1958"/>
        <v>93.570813694972969</v>
      </c>
      <c r="S1757" s="3"/>
    </row>
    <row r="1758" spans="2:19">
      <c r="B1758" t="str">
        <f t="shared" si="1918"/>
        <v>SPS1</v>
      </c>
      <c r="C1758" t="str">
        <f t="shared" si="1919"/>
        <v>CH</v>
      </c>
      <c r="D1758" t="s">
        <v>1906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1.5430908564742247E-4</v>
      </c>
      <c r="L1758" s="1">
        <f t="shared" ref="L1758:O1758" si="1975">L19</f>
        <v>5.2663818342612211E-2</v>
      </c>
      <c r="M1758" s="1">
        <f t="shared" si="1975"/>
        <v>4.1469460580134725E-2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>
      <c r="B1759" s="9" t="str">
        <f t="shared" si="1918"/>
        <v>SPS1</v>
      </c>
      <c r="C1759" s="2" t="str">
        <f t="shared" si="1919"/>
        <v>CH</v>
      </c>
      <c r="D1759" s="2" t="s">
        <v>1907</v>
      </c>
      <c r="E1759" s="2" t="s">
        <v>163</v>
      </c>
      <c r="F1759" s="3">
        <f t="shared" ref="F1759:K1759" si="1976">SUM(F1760,F1762,F1766,F1770,F1786,F1793,F1801,F1803,F1811,F1815,F1809)</f>
        <v>22.32478484106591</v>
      </c>
      <c r="G1759" s="3">
        <f t="shared" si="1976"/>
        <v>24.403953167178589</v>
      </c>
      <c r="H1759" s="3">
        <f t="shared" si="1976"/>
        <v>28.824488394912521</v>
      </c>
      <c r="I1759" s="3">
        <f t="shared" si="1976"/>
        <v>34.002226870848084</v>
      </c>
      <c r="J1759" s="3">
        <f t="shared" si="1976"/>
        <v>40.267167309211906</v>
      </c>
      <c r="K1759" s="3">
        <f t="shared" si="1976"/>
        <v>41.166219379737626</v>
      </c>
      <c r="L1759" s="3">
        <f t="shared" ref="L1759:O1759" si="1977">SUM(L1760,L1762,L1766,L1770,L1786,L1793,L1801,L1803,L1811,L1815,L1809)</f>
        <v>42.442399534439168</v>
      </c>
      <c r="M1759" s="3">
        <f t="shared" si="1977"/>
        <v>44.471891587476073</v>
      </c>
      <c r="N1759" s="3">
        <f t="shared" si="1977"/>
        <v>46.026947240682375</v>
      </c>
      <c r="O1759" s="3">
        <f t="shared" si="1977"/>
        <v>48.257469673076571</v>
      </c>
      <c r="P1759" s="3">
        <f>SUM(P1760,P1762,P1766,P1770,P1786,P1793,P1801,P1803,P1811,P1815,P1809)</f>
        <v>48.699347038943316</v>
      </c>
      <c r="Q1759" s="3">
        <f>SUM(Q1760,Q1762,Q1766,Q1770,Q1786,Q1793,Q1801,Q1803,Q1811,Q1815,Q1809)</f>
        <v>49.31059038247421</v>
      </c>
      <c r="S1759" s="3"/>
    </row>
    <row r="1760" spans="2:19">
      <c r="B1760" s="5" t="str">
        <f t="shared" si="1918"/>
        <v>SPS1</v>
      </c>
      <c r="C1760" s="5" t="str">
        <f t="shared" si="1919"/>
        <v>CH</v>
      </c>
      <c r="D1760" t="s">
        <v>1908</v>
      </c>
      <c r="E1760" t="str">
        <f>E1759</f>
        <v>GWe/yr.</v>
      </c>
      <c r="F1760" s="1">
        <f>+F1761</f>
        <v>3.0935587219222112</v>
      </c>
      <c r="G1760" s="1">
        <f t="shared" ref="G1760:O1760" si="1978">+G1761</f>
        <v>3.0935586181501256</v>
      </c>
      <c r="H1760" s="1">
        <f t="shared" si="1978"/>
        <v>2.8346965215179027</v>
      </c>
      <c r="I1760" s="1">
        <f t="shared" si="1978"/>
        <v>2.7577517671968819</v>
      </c>
      <c r="J1760" s="1">
        <f t="shared" si="1978"/>
        <v>2.3634326122577169</v>
      </c>
      <c r="K1760" s="1">
        <f t="shared" si="1978"/>
        <v>1.3535311699324843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0.69936679926706846</v>
      </c>
      <c r="O1760" s="1">
        <f t="shared" si="1978"/>
        <v>2.2765695309917131</v>
      </c>
      <c r="P1760" s="1">
        <f>+P1761</f>
        <v>2.276569770921399</v>
      </c>
      <c r="Q1760" s="1">
        <f>+Q1761</f>
        <v>2.2765711608003718</v>
      </c>
      <c r="S1760" s="3"/>
    </row>
    <row r="1761" spans="2:19">
      <c r="B1761" s="5" t="str">
        <f t="shared" si="1918"/>
        <v>SPS1</v>
      </c>
      <c r="C1761" s="5" t="str">
        <f t="shared" si="1919"/>
        <v>CH</v>
      </c>
      <c r="D1761" t="s">
        <v>1909</v>
      </c>
      <c r="E1761" t="str">
        <f t="shared" ref="E1761:E1822" si="1979">E1760</f>
        <v>GWe/yr.</v>
      </c>
      <c r="F1761" s="1">
        <f>'[1]Electricity and CHPs_CAP'!B$14</f>
        <v>3.0935587219222112</v>
      </c>
      <c r="G1761" s="1">
        <f>'[1]Electricity and CHPs_CAP'!C$14</f>
        <v>3.0935586181501256</v>
      </c>
      <c r="H1761" s="1">
        <f>'[1]Electricity and CHPs_CAP'!D$14</f>
        <v>2.8346965215179027</v>
      </c>
      <c r="I1761" s="1">
        <f>'[1]Electricity and CHPs_CAP'!E$14</f>
        <v>2.7577517671968819</v>
      </c>
      <c r="J1761" s="1">
        <f>'[1]Electricity and CHPs_CAP'!F$14</f>
        <v>2.3634326122577169</v>
      </c>
      <c r="K1761" s="1">
        <f>'[1]Electricity and CHPs_CAP'!G$14</f>
        <v>1.3535311699324843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0.69936679926706846</v>
      </c>
      <c r="O1761" s="1">
        <f>'[1]Electricity and CHPs_CAP'!K$14</f>
        <v>2.2765695309917131</v>
      </c>
      <c r="P1761" s="1">
        <f>'[1]Electricity and CHPs_CAP'!L$14</f>
        <v>2.276569770921399</v>
      </c>
      <c r="Q1761" s="1">
        <f>'[1]Electricity and CHPs_CAP'!M$14</f>
        <v>2.2765711608003718</v>
      </c>
      <c r="S1761" s="3"/>
    </row>
    <row r="1762" spans="2:19">
      <c r="B1762" s="5" t="str">
        <f t="shared" si="1918"/>
        <v>SPS1</v>
      </c>
      <c r="C1762" s="5" t="str">
        <f t="shared" si="1919"/>
        <v>CH</v>
      </c>
      <c r="D1762" t="s">
        <v>1910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16.118382361546114</v>
      </c>
      <c r="H1762" s="1">
        <f t="shared" si="1980"/>
        <v>16.560261517992991</v>
      </c>
      <c r="I1762" s="1">
        <f t="shared" si="1980"/>
        <v>16.65440182481581</v>
      </c>
      <c r="J1762" s="1">
        <f t="shared" si="1980"/>
        <v>16.688898866778608</v>
      </c>
      <c r="K1762" s="1">
        <f t="shared" si="1980"/>
        <v>16.699199922000012</v>
      </c>
      <c r="L1762" s="1">
        <f t="shared" ref="L1762:O1762" si="1981">SUM(L1763:L1765)</f>
        <v>16.825933659345139</v>
      </c>
      <c r="M1762" s="1">
        <f t="shared" si="1981"/>
        <v>16.935523329380146</v>
      </c>
      <c r="N1762" s="1">
        <f t="shared" si="1981"/>
        <v>16.935523620665702</v>
      </c>
      <c r="O1762" s="1">
        <f t="shared" si="1981"/>
        <v>16.935556215030722</v>
      </c>
      <c r="P1762" s="1">
        <f>SUM(P1763:P1765)</f>
        <v>16.93555715432662</v>
      </c>
      <c r="Q1762" s="1">
        <f>SUM(Q1763:Q1765)</f>
        <v>16.935715760885216</v>
      </c>
      <c r="S1762" s="3"/>
    </row>
    <row r="1763" spans="2:19">
      <c r="B1763" s="5" t="str">
        <f t="shared" si="1918"/>
        <v>SPS1</v>
      </c>
      <c r="C1763" s="5" t="str">
        <f t="shared" si="1919"/>
        <v>CH</v>
      </c>
      <c r="D1763" t="s">
        <v>1911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7.3400781134235471</v>
      </c>
      <c r="H1763" s="1">
        <f>'[1]Electricity and CHPs_CAP'!D$15</f>
        <v>7.3422287815630343</v>
      </c>
      <c r="I1763" s="1">
        <f>'[1]Electricity and CHPs_CAP'!E$15</f>
        <v>7.414947985221521</v>
      </c>
      <c r="J1763" s="1">
        <f>'[1]Electricity and CHPs_CAP'!F$15</f>
        <v>7.4418403069536483</v>
      </c>
      <c r="K1763" s="1">
        <f>'[1]Electricity and CHPs_CAP'!G$15</f>
        <v>7.4521408242361566</v>
      </c>
      <c r="L1763" s="1">
        <f>'[1]Electricity and CHPs_CAP'!H$15</f>
        <v>7.5788699520322682</v>
      </c>
      <c r="M1763" s="1">
        <f>'[1]Electricity and CHPs_CAP'!I$15</f>
        <v>7.6884371818553063</v>
      </c>
      <c r="N1763" s="1">
        <f>'[1]Electricity and CHPs_CAP'!J$15</f>
        <v>7.6884372571287631</v>
      </c>
      <c r="O1763" s="1">
        <f>'[1]Electricity and CHPs_CAP'!K$15</f>
        <v>7.688437452783214</v>
      </c>
      <c r="P1763" s="1">
        <f>'[1]Electricity and CHPs_CAP'!L$15</f>
        <v>7.6884376907678194</v>
      </c>
      <c r="Q1763" s="1">
        <f>'[1]Electricity and CHPs_CAP'!M$15</f>
        <v>7.6884393862936236</v>
      </c>
      <c r="S1763" s="3"/>
    </row>
    <row r="1764" spans="2:19">
      <c r="B1764" s="5" t="str">
        <f t="shared" si="1918"/>
        <v>SPS1</v>
      </c>
      <c r="C1764" s="5" t="str">
        <f t="shared" si="1919"/>
        <v>CH</v>
      </c>
      <c r="D1764" t="s">
        <v>1912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4.8072018721658392</v>
      </c>
      <c r="H1764" s="1">
        <f>'[1]Electricity and CHPs_CAP'!D$16</f>
        <v>4.8585093065942768</v>
      </c>
      <c r="I1764" s="1">
        <f>'[1]Electricity and CHPs_CAP'!E$16</f>
        <v>4.8799304097586091</v>
      </c>
      <c r="J1764" s="1">
        <f>'[1]Electricity and CHPs_CAP'!F$16</f>
        <v>4.8875347035430963</v>
      </c>
      <c r="K1764" s="1">
        <f>'[1]Electricity and CHPs_CAP'!G$16</f>
        <v>4.8875349732652387</v>
      </c>
      <c r="L1764" s="1">
        <f>'[1]Electricity and CHPs_CAP'!H$16</f>
        <v>4.8875352484562402</v>
      </c>
      <c r="M1764" s="1">
        <f>'[1]Electricity and CHPs_CAP'!I$16</f>
        <v>4.8875353880852606</v>
      </c>
      <c r="N1764" s="1">
        <f>'[1]Electricity and CHPs_CAP'!J$16</f>
        <v>4.8875354831674365</v>
      </c>
      <c r="O1764" s="1">
        <f>'[1]Electricity and CHPs_CAP'!K$16</f>
        <v>4.8875357391193948</v>
      </c>
      <c r="P1764" s="1">
        <f>'[1]Electricity and CHPs_CAP'!L$16</f>
        <v>4.8875360795307827</v>
      </c>
      <c r="Q1764" s="1">
        <f>'[1]Electricity and CHPs_CAP'!M$16</f>
        <v>4.8875627868122677</v>
      </c>
      <c r="S1764" s="3"/>
    </row>
    <row r="1765" spans="2:19">
      <c r="B1765" s="5" t="str">
        <f t="shared" si="1918"/>
        <v>SPS1</v>
      </c>
      <c r="C1765" s="5" t="str">
        <f t="shared" si="1919"/>
        <v>CH</v>
      </c>
      <c r="D1765" t="s">
        <v>1913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3.9711023759567285</v>
      </c>
      <c r="H1765" s="1">
        <f>'[1]Electricity and CHPs_CAP'!D$17</f>
        <v>4.3595234298356784</v>
      </c>
      <c r="I1765" s="1">
        <f>'[1]Electricity and CHPs_CAP'!E$17</f>
        <v>4.3595234298356784</v>
      </c>
      <c r="J1765" s="1">
        <f>'[1]Electricity and CHPs_CAP'!F$17</f>
        <v>4.3595238562818626</v>
      </c>
      <c r="K1765" s="1">
        <f>'[1]Electricity and CHPs_CAP'!G$17</f>
        <v>4.3595241244986171</v>
      </c>
      <c r="L1765" s="1">
        <f>'[1]Electricity and CHPs_CAP'!H$17</f>
        <v>4.3595284588566319</v>
      </c>
      <c r="M1765" s="1">
        <f>'[1]Electricity and CHPs_CAP'!I$17</f>
        <v>4.3595507594395784</v>
      </c>
      <c r="N1765" s="1">
        <f>'[1]Electricity and CHPs_CAP'!J$17</f>
        <v>4.3595508803695022</v>
      </c>
      <c r="O1765" s="1">
        <f>'[1]Electricity and CHPs_CAP'!K$17</f>
        <v>4.3595830231281134</v>
      </c>
      <c r="P1765" s="1">
        <f>'[1]Electricity and CHPs_CAP'!L$17</f>
        <v>4.359583384028018</v>
      </c>
      <c r="Q1765" s="1">
        <f>'[1]Electricity and CHPs_CAP'!M$17</f>
        <v>4.3597135877793258</v>
      </c>
      <c r="S1765" s="3"/>
    </row>
    <row r="1766" spans="2:19">
      <c r="B1766" s="5" t="str">
        <f>B1757</f>
        <v>SPS1</v>
      </c>
      <c r="C1766" s="5" t="str">
        <f>C1757</f>
        <v>CH</v>
      </c>
      <c r="D1766" t="s">
        <v>1914</v>
      </c>
      <c r="E1766" t="str">
        <f t="shared" si="1979"/>
        <v>GWe/yr.</v>
      </c>
      <c r="F1766" s="1">
        <f>SUM(F1767:F1769)</f>
        <v>2.9476868149019668E-2</v>
      </c>
      <c r="G1766" s="1">
        <f t="shared" ref="G1766:K1766" si="1982">SUM(G1767:G1769)</f>
        <v>4.2296796122113414E-2</v>
      </c>
      <c r="H1766" s="1">
        <f t="shared" si="1982"/>
        <v>3.4219456850046411E-2</v>
      </c>
      <c r="I1766" s="1">
        <f t="shared" si="1982"/>
        <v>9.0285317213037675E-2</v>
      </c>
      <c r="J1766" s="1">
        <f t="shared" si="1982"/>
        <v>8.6587869224056424E-2</v>
      </c>
      <c r="K1766" s="1">
        <f t="shared" si="1982"/>
        <v>7.8948155839760545E-2</v>
      </c>
      <c r="L1766" s="1">
        <f t="shared" ref="L1766:O1766" si="1983">SUM(L1767:L1769)</f>
        <v>8.0062742790259794E-2</v>
      </c>
      <c r="M1766" s="1">
        <f t="shared" si="1983"/>
        <v>1.7941329814745444E-2</v>
      </c>
      <c r="N1766" s="1">
        <f t="shared" si="1983"/>
        <v>2.1753590627908811E-2</v>
      </c>
      <c r="O1766" s="1">
        <f t="shared" si="1983"/>
        <v>1.4201230160798422E-2</v>
      </c>
      <c r="P1766" s="1">
        <f>SUM(P1767:P1769)</f>
        <v>3.3492855327730379E-2</v>
      </c>
      <c r="Q1766" s="1">
        <f>SUM(Q1767:Q1769)</f>
        <v>3.1171128327044155E-2</v>
      </c>
      <c r="S1766" s="3"/>
    </row>
    <row r="1767" spans="2:19">
      <c r="B1767" s="5" t="str">
        <f>B1766</f>
        <v>SPS1</v>
      </c>
      <c r="C1767" s="5" t="str">
        <f>C1766</f>
        <v>CH</v>
      </c>
      <c r="D1767" t="s">
        <v>1915</v>
      </c>
      <c r="E1767" t="str">
        <f t="shared" si="1979"/>
        <v>GWe/yr.</v>
      </c>
      <c r="F1767" s="1">
        <f>'[1]Electricity and CHPs_CAP'!B$18</f>
        <v>1.9909341017890603E-2</v>
      </c>
      <c r="G1767" s="1">
        <f>'[1]Electricity and CHPs_CAP'!C$18</f>
        <v>1.9879112103869383E-2</v>
      </c>
      <c r="H1767" s="1">
        <f>'[1]Electricity and CHPs_CAP'!D$18</f>
        <v>1.1822152872242229E-2</v>
      </c>
      <c r="I1767" s="1">
        <f>'[1]Electricity and CHPs_CAP'!E$18</f>
        <v>6.7929932508235757E-2</v>
      </c>
      <c r="J1767" s="1">
        <f>'[1]Electricity and CHPs_CAP'!F$18</f>
        <v>7.5521043240550118E-2</v>
      </c>
      <c r="K1767" s="1">
        <f>'[1]Electricity and CHPs_CAP'!G$18</f>
        <v>7.8855462502583462E-2</v>
      </c>
      <c r="L1767" s="1">
        <f>'[1]Electricity and CHPs_CAP'!H$18</f>
        <v>7.9999280476864484E-2</v>
      </c>
      <c r="M1767" s="1">
        <f>'[1]Electricity and CHPs_CAP'!I$18</f>
        <v>1.7876343963254507E-2</v>
      </c>
      <c r="N1767" s="1">
        <f>'[1]Electricity and CHPs_CAP'!J$18</f>
        <v>1.7845400699500979E-2</v>
      </c>
      <c r="O1767" s="1">
        <f>'[1]Electricity and CHPs_CAP'!K$18</f>
        <v>1.0271754159605779E-2</v>
      </c>
      <c r="P1767" s="1">
        <f>'[1]Electricity and CHPs_CAP'!L$18</f>
        <v>5.9079882199536476E-3</v>
      </c>
      <c r="Q1767" s="1">
        <f>'[1]Electricity and CHPs_CAP'!M$18</f>
        <v>6.0082965691662668E-3</v>
      </c>
      <c r="S1767" s="3"/>
    </row>
    <row r="1768" spans="2:19">
      <c r="B1768" s="5" t="str">
        <f t="shared" ref="B1768:C1769" si="1984">B1767</f>
        <v>SPS1</v>
      </c>
      <c r="C1768" s="5" t="str">
        <f t="shared" si="1984"/>
        <v>CH</v>
      </c>
      <c r="D1768" t="s">
        <v>1916</v>
      </c>
      <c r="E1768" t="str">
        <f t="shared" si="1979"/>
        <v>GWe/yr.</v>
      </c>
      <c r="F1768" s="1">
        <f>'[1]Electricity and CHPs_CAP'!B$28</f>
        <v>1.262279783260491E-3</v>
      </c>
      <c r="G1768" s="1">
        <f>'[1]Electricity and CHPs_CAP'!C$28</f>
        <v>2.4817079885766299E-4</v>
      </c>
      <c r="H1768" s="1">
        <f>'[1]Electricity and CHPs_CAP'!D$28</f>
        <v>2.2797684178761483E-4</v>
      </c>
      <c r="I1768" s="1">
        <f>'[1]Electricity and CHPs_CAP'!E$28</f>
        <v>1.8613508197004407E-4</v>
      </c>
      <c r="J1768" s="1">
        <f>'[1]Electricity and CHPs_CAP'!F$28</f>
        <v>1.7856990409291246E-4</v>
      </c>
      <c r="K1768" s="1">
        <f>'[1]Electricity and CHPs_CAP'!G$28</f>
        <v>9.2693337177079309E-5</v>
      </c>
      <c r="L1768" s="1">
        <f>'[1]Electricity and CHPs_CAP'!H$28</f>
        <v>6.3462313395309497E-5</v>
      </c>
      <c r="M1768" s="1">
        <f>'[1]Electricity and CHPs_CAP'!I$28</f>
        <v>6.4985851490935692E-5</v>
      </c>
      <c r="N1768" s="1">
        <f>'[1]Electricity and CHPs_CAP'!J$28</f>
        <v>6.240289091086364E-5</v>
      </c>
      <c r="O1768" s="1">
        <f>'[1]Electricity and CHPs_CAP'!K$28</f>
        <v>8.022452458484557E-5</v>
      </c>
      <c r="P1768" s="1">
        <f>'[1]Electricity and CHPs_CAP'!L$28</f>
        <v>6.6768944897611308E-5</v>
      </c>
      <c r="Q1768" s="1">
        <f>'[1]Electricity and CHPs_CAP'!M$28</f>
        <v>1.2409432038538261E-4</v>
      </c>
      <c r="S1768" s="3"/>
    </row>
    <row r="1769" spans="2:19">
      <c r="B1769" s="5" t="str">
        <f t="shared" si="1984"/>
        <v>SPS1</v>
      </c>
      <c r="C1769" s="5" t="str">
        <f t="shared" si="1984"/>
        <v>CH</v>
      </c>
      <c r="D1769" t="s">
        <v>1917</v>
      </c>
      <c r="E1769" t="str">
        <f t="shared" si="1979"/>
        <v>GWe/yr.</v>
      </c>
      <c r="F1769" s="1">
        <f>'[1]Electricity and CHPs_CAP'!B$41</f>
        <v>8.3052473478685777E-3</v>
      </c>
      <c r="G1769" s="1">
        <f>'[1]Electricity and CHPs_CAP'!C$41</f>
        <v>2.2169513219386369E-2</v>
      </c>
      <c r="H1769" s="1">
        <f>'[1]Electricity and CHPs_CAP'!D$41</f>
        <v>2.2169327136016565E-2</v>
      </c>
      <c r="I1769" s="1">
        <f>'[1]Electricity and CHPs_CAP'!E$41</f>
        <v>2.2169249622831878E-2</v>
      </c>
      <c r="J1769" s="1">
        <f>'[1]Electricity and CHPs_CAP'!F$41</f>
        <v>1.088825607941339E-2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3.8457870374969702E-3</v>
      </c>
      <c r="O1769" s="1">
        <f>'[1]Electricity and CHPs_CAP'!K$41</f>
        <v>3.8492514766077963E-3</v>
      </c>
      <c r="P1769" s="1">
        <f>'[1]Electricity and CHPs_CAP'!L$41</f>
        <v>2.7518098162879121E-2</v>
      </c>
      <c r="Q1769" s="1">
        <f>'[1]Electricity and CHPs_CAP'!M$41</f>
        <v>2.5038737437492506E-2</v>
      </c>
      <c r="S1769" s="3"/>
    </row>
    <row r="1770" spans="2:19">
      <c r="B1770" s="5" t="str">
        <f>B1769</f>
        <v>SPS1</v>
      </c>
      <c r="C1770" s="5" t="str">
        <f>C1769</f>
        <v>CH</v>
      </c>
      <c r="D1770" t="s">
        <v>1918</v>
      </c>
      <c r="E1770" t="str">
        <f t="shared" si="1979"/>
        <v>GWe/yr.</v>
      </c>
      <c r="F1770" s="1">
        <f>SUM(F1771:F1785)</f>
        <v>0.22238708188137873</v>
      </c>
      <c r="G1770" s="1">
        <f t="shared" ref="G1770:K1770" si="1985">SUM(G1771:G1785)</f>
        <v>0.21578563149674088</v>
      </c>
      <c r="H1770" s="1">
        <f t="shared" si="1985"/>
        <v>0.20878169410607159</v>
      </c>
      <c r="I1770" s="1">
        <f t="shared" si="1985"/>
        <v>0.21029493970212304</v>
      </c>
      <c r="J1770" s="1">
        <f t="shared" si="1985"/>
        <v>0.24945531273784916</v>
      </c>
      <c r="K1770" s="1">
        <f t="shared" si="1985"/>
        <v>0.23240120580557558</v>
      </c>
      <c r="L1770" s="1">
        <f t="shared" ref="L1770:O1770" si="1986">SUM(L1771:L1785)</f>
        <v>0.32657349255327422</v>
      </c>
      <c r="M1770" s="1">
        <f t="shared" si="1986"/>
        <v>0.35505522575066084</v>
      </c>
      <c r="N1770" s="1">
        <f t="shared" si="1986"/>
        <v>0.42279212824883661</v>
      </c>
      <c r="O1770" s="1">
        <f t="shared" si="1986"/>
        <v>0.47165122455287928</v>
      </c>
      <c r="P1770" s="1">
        <f>SUM(P1771:P1785)</f>
        <v>0.51786027803368251</v>
      </c>
      <c r="Q1770" s="1">
        <f>SUM(Q1771:Q1785)</f>
        <v>0.51623925362807033</v>
      </c>
      <c r="S1770" s="3"/>
    </row>
    <row r="1771" spans="2:19">
      <c r="B1771" s="5" t="str">
        <f t="shared" ref="B1771:C1784" si="1987">B1770</f>
        <v>SPS1</v>
      </c>
      <c r="C1771" s="5" t="str">
        <f t="shared" si="1987"/>
        <v>CH</v>
      </c>
      <c r="D1771" t="s">
        <v>1919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1.7022055593024599E-6</v>
      </c>
      <c r="L1771" s="1">
        <f>'[1]Electricity and CHPs_CAP'!H$21</f>
        <v>2.0953807527943305E-6</v>
      </c>
      <c r="M1771" s="1">
        <f>'[1]Electricity and CHPs_CAP'!I$21</f>
        <v>4.5314045954331796E-6</v>
      </c>
      <c r="N1771" s="1">
        <f>'[1]Electricity and CHPs_CAP'!J$21</f>
        <v>1.4127960316865132E-4</v>
      </c>
      <c r="O1771" s="1">
        <f>'[1]Electricity and CHPs_CAP'!K$21</f>
        <v>1.4919939115573777E-4</v>
      </c>
      <c r="P1771" s="1">
        <f>'[1]Electricity and CHPs_CAP'!L$21</f>
        <v>1.9442661928052452E-4</v>
      </c>
      <c r="Q1771" s="1">
        <f>'[1]Electricity and CHPs_CAP'!M$21</f>
        <v>2.422749453377734E-4</v>
      </c>
      <c r="S1771" s="3"/>
    </row>
    <row r="1772" spans="2:19">
      <c r="B1772" s="5" t="str">
        <f t="shared" si="1987"/>
        <v>SPS1</v>
      </c>
      <c r="C1772" s="5" t="str">
        <f t="shared" si="1987"/>
        <v>CH</v>
      </c>
      <c r="D1772" t="s">
        <v>1920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5.48685862970816E-5</v>
      </c>
      <c r="K1772" s="1">
        <f>'[1]Electricity and CHPs_CAP'!G$22</f>
        <v>2.2857199531445412E-4</v>
      </c>
      <c r="L1772" s="1">
        <f>'[1]Electricity and CHPs_CAP'!H$22</f>
        <v>1.0340082344966932E-2</v>
      </c>
      <c r="M1772" s="1">
        <f>'[1]Electricity and CHPs_CAP'!I$22</f>
        <v>2.122750469854133E-2</v>
      </c>
      <c r="N1772" s="1">
        <f>'[1]Electricity and CHPs_CAP'!J$22</f>
        <v>2.1260713956170824E-2</v>
      </c>
      <c r="O1772" s="1">
        <f>'[1]Electricity and CHPs_CAP'!K$22</f>
        <v>2.1206734889282913E-2</v>
      </c>
      <c r="P1772" s="1">
        <f>'[1]Electricity and CHPs_CAP'!L$22</f>
        <v>2.1051146425705044E-2</v>
      </c>
      <c r="Q1772" s="1">
        <f>'[1]Electricity and CHPs_CAP'!M$22</f>
        <v>1.4237377698809204E-2</v>
      </c>
      <c r="S1772" s="3"/>
    </row>
    <row r="1773" spans="2:19">
      <c r="B1773" s="5" t="str">
        <f t="shared" si="1987"/>
        <v>SPS1</v>
      </c>
      <c r="C1773" s="5" t="str">
        <f t="shared" si="1987"/>
        <v>CH</v>
      </c>
      <c r="D1773" t="s">
        <v>1921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1.88340632057124E-6</v>
      </c>
      <c r="M1773" s="1">
        <f>'[1]Electricity and CHPs_CAP'!I$23</f>
        <v>3.9116289367735697E-6</v>
      </c>
      <c r="N1773" s="1">
        <f>'[1]Electricity and CHPs_CAP'!J$23</f>
        <v>1.3879974048385856E-3</v>
      </c>
      <c r="O1773" s="1">
        <f>'[1]Electricity and CHPs_CAP'!K$23</f>
        <v>2.5189071870744787E-3</v>
      </c>
      <c r="P1773" s="1">
        <f>'[1]Electricity and CHPs_CAP'!L$23</f>
        <v>2.5184579510863581E-3</v>
      </c>
      <c r="Q1773" s="1">
        <f>'[1]Electricity and CHPs_CAP'!M$23</f>
        <v>2.5169469149077268E-3</v>
      </c>
      <c r="S1773" s="3"/>
    </row>
    <row r="1774" spans="2:19">
      <c r="B1774" s="5" t="str">
        <f t="shared" si="1987"/>
        <v>SPS1</v>
      </c>
      <c r="C1774" s="5" t="str">
        <f t="shared" si="1987"/>
        <v>CH</v>
      </c>
      <c r="D1774" t="s">
        <v>1922</v>
      </c>
      <c r="E1774" t="str">
        <f t="shared" si="1979"/>
        <v>GWe/yr.</v>
      </c>
      <c r="F1774" s="1">
        <f>IF('[1]Electricity and CHPs_CAP'!B$24&lt;0,0,'[1]Electricity and CHPs_CAP'!B$24)</f>
        <v>4.5248733769573501E-2</v>
      </c>
      <c r="G1774" s="1">
        <f>IF('[1]Electricity and CHPs_CAP'!C$24&lt;0,0,'[1]Electricity and CHPs_CAP'!C$24)</f>
        <v>3.3877771044202309E-5</v>
      </c>
      <c r="H1774" s="1">
        <f>IF('[1]Electricity and CHPs_CAP'!D$24&lt;0,0,'[1]Electricity and CHPs_CAP'!D$24)</f>
        <v>3.3867119306807414E-5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>
      <c r="B1775" s="5" t="str">
        <f t="shared" si="1987"/>
        <v>SPS1</v>
      </c>
      <c r="C1775" s="5" t="str">
        <f t="shared" si="1987"/>
        <v>CH</v>
      </c>
      <c r="D1775" t="s">
        <v>1923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>
      <c r="B1776" s="5" t="str">
        <f t="shared" si="1987"/>
        <v>SPS1</v>
      </c>
      <c r="C1776" s="5" t="str">
        <f t="shared" si="1987"/>
        <v>CH</v>
      </c>
      <c r="D1776" t="s">
        <v>1924</v>
      </c>
      <c r="E1776" t="str">
        <f t="shared" si="1979"/>
        <v>GWe/yr.</v>
      </c>
      <c r="F1776" s="1">
        <f>'[1]Electricity and CHPs_CAP'!B$39</f>
        <v>2.6107440765763601E-2</v>
      </c>
      <c r="G1776" s="1">
        <f>'[1]Electricity and CHPs_CAP'!C$39</f>
        <v>1.9309465374232782E-2</v>
      </c>
      <c r="H1776" s="1">
        <f>'[1]Electricity and CHPs_CAP'!D$39</f>
        <v>1.2305196080978048E-2</v>
      </c>
      <c r="I1776" s="1">
        <f>'[1]Electricity and CHPs_CAP'!E$39</f>
        <v>1.5504203425859999E-2</v>
      </c>
      <c r="J1776" s="1">
        <f>'[1]Electricity and CHPs_CAP'!F$39</f>
        <v>4.3905309092670403E-2</v>
      </c>
      <c r="K1776" s="1">
        <f>'[1]Electricity and CHPs_CAP'!G$39</f>
        <v>6.770884008883242E-2</v>
      </c>
      <c r="L1776" s="1">
        <f>'[1]Electricity and CHPs_CAP'!H$39</f>
        <v>6.3976921104464346E-2</v>
      </c>
      <c r="M1776" s="1">
        <f>'[1]Electricity and CHPs_CAP'!I$39</f>
        <v>5.976268650460205E-2</v>
      </c>
      <c r="N1776" s="1">
        <f>'[1]Electricity and CHPs_CAP'!J$39</f>
        <v>6.0826012414251292E-2</v>
      </c>
      <c r="O1776" s="1">
        <f>'[1]Electricity and CHPs_CAP'!K$39</f>
        <v>3.1202342865037581E-2</v>
      </c>
      <c r="P1776" s="1">
        <f>'[1]Electricity and CHPs_CAP'!L$39</f>
        <v>4.9632923052460073E-2</v>
      </c>
      <c r="Q1776" s="1">
        <f>'[1]Electricity and CHPs_CAP'!M$39</f>
        <v>5.0915862245184816E-2</v>
      </c>
      <c r="S1776" s="3"/>
    </row>
    <row r="1777" spans="2:19">
      <c r="B1777" s="5" t="str">
        <f t="shared" si="1987"/>
        <v>SPS1</v>
      </c>
      <c r="C1777" s="5" t="str">
        <f t="shared" si="1987"/>
        <v>CH</v>
      </c>
      <c r="D1777" t="s">
        <v>1925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2.6985342438659902E-4</v>
      </c>
      <c r="L1777" s="1">
        <f>'[1]Electricity and CHPs_CAP'!H$40</f>
        <v>1.4548379952669785E-2</v>
      </c>
      <c r="M1777" s="1">
        <f>'[1]Electricity and CHPs_CAP'!I$40</f>
        <v>1.9800164389570749E-2</v>
      </c>
      <c r="N1777" s="1">
        <f>'[1]Electricity and CHPs_CAP'!J$40</f>
        <v>1.9765842704255902E-2</v>
      </c>
      <c r="O1777" s="1">
        <f>'[1]Electricity and CHPs_CAP'!K$40</f>
        <v>1.9532415432003802E-2</v>
      </c>
      <c r="P1777" s="1">
        <f>'[1]Electricity and CHPs_CAP'!L$40</f>
        <v>1.766273690331507E-2</v>
      </c>
      <c r="Q1777" s="1">
        <f>'[1]Electricity and CHPs_CAP'!M$40</f>
        <v>1.7593381429910203E-2</v>
      </c>
      <c r="S1777" s="3"/>
    </row>
    <row r="1778" spans="2:19">
      <c r="B1778" s="5" t="str">
        <f t="shared" si="1987"/>
        <v>SPS1</v>
      </c>
      <c r="C1778" s="5" t="str">
        <f t="shared" si="1987"/>
        <v>CH</v>
      </c>
      <c r="D1778" t="s">
        <v>1926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2.4770834207119901E-5</v>
      </c>
      <c r="J1778" s="1">
        <f>'[1]Electricity and CHPs_CAP'!F$47</f>
        <v>4.5902628208194159E-5</v>
      </c>
      <c r="K1778" s="1">
        <f>'[1]Electricity and CHPs_CAP'!G$47</f>
        <v>1.0213522720626271E-4</v>
      </c>
      <c r="L1778" s="1">
        <f>'[1]Electricity and CHPs_CAP'!H$47</f>
        <v>8.2900317222037927E-5</v>
      </c>
      <c r="M1778" s="1">
        <f>'[1]Electricity and CHPs_CAP'!I$47</f>
        <v>9.2557211572321499E-5</v>
      </c>
      <c r="N1778" s="1">
        <f>'[1]Electricity and CHPs_CAP'!J$47</f>
        <v>7.1935044892252589E-5</v>
      </c>
      <c r="O1778" s="1">
        <f>'[1]Electricity and CHPs_CAP'!K$47</f>
        <v>9.8439147812775417E-5</v>
      </c>
      <c r="P1778" s="1">
        <f>'[1]Electricity and CHPs_CAP'!L$47</f>
        <v>7.9941795166712639E-5</v>
      </c>
      <c r="Q1778" s="1">
        <f>'[1]Electricity and CHPs_CAP'!M$47</f>
        <v>1.2205050009310257E-4</v>
      </c>
      <c r="S1778" s="3"/>
    </row>
    <row r="1779" spans="2:19">
      <c r="B1779" s="5" t="str">
        <f t="shared" si="1987"/>
        <v>SPS1</v>
      </c>
      <c r="C1779" s="5" t="str">
        <f t="shared" si="1987"/>
        <v>CH</v>
      </c>
      <c r="D1779" t="s">
        <v>1927</v>
      </c>
      <c r="E1779" t="str">
        <f t="shared" si="1979"/>
        <v>GWe/yr.</v>
      </c>
      <c r="F1779" s="1">
        <f>'[1]Electricity and CHPs_CAP'!B$48</f>
        <v>3.9534835453417221E-3</v>
      </c>
      <c r="G1779" s="1">
        <f>'[1]Electricity and CHPs_CAP'!C$48</f>
        <v>6.0018288615113326E-4</v>
      </c>
      <c r="H1779" s="1">
        <f>'[1]Electricity and CHPs_CAP'!D$48</f>
        <v>5.9820973524224734E-4</v>
      </c>
      <c r="I1779" s="1">
        <f>'[1]Electricity and CHPs_CAP'!E$48</f>
        <v>5.763465062690661E-4</v>
      </c>
      <c r="J1779" s="1">
        <f>'[1]Electricity and CHPs_CAP'!F$48</f>
        <v>4.4083806761495734E-4</v>
      </c>
      <c r="K1779" s="1">
        <f>'[1]Electricity and CHPs_CAP'!G$48</f>
        <v>1.8089330592400364E-4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7.6272982213462003E-5</v>
      </c>
      <c r="O1779" s="1">
        <f>'[1]Electricity and CHPs_CAP'!K$48</f>
        <v>1.5027324285922031E-4</v>
      </c>
      <c r="P1779" s="1">
        <f>'[1]Electricity and CHPs_CAP'!L$48</f>
        <v>1.8530314651422122E-4</v>
      </c>
      <c r="Q1779" s="1">
        <f>'[1]Electricity and CHPs_CAP'!M$48</f>
        <v>2.8810966973148478E-4</v>
      </c>
      <c r="S1779" s="3"/>
    </row>
    <row r="1780" spans="2:19">
      <c r="B1780" s="5" t="str">
        <f t="shared" si="1987"/>
        <v>SPS1</v>
      </c>
      <c r="C1780" s="5" t="str">
        <f t="shared" si="1987"/>
        <v>CH</v>
      </c>
      <c r="D1780" t="s">
        <v>1928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3.5717789154691596E-5</v>
      </c>
      <c r="O1780" s="1">
        <f>'[1]Electricity and CHPs_CAP'!K$49</f>
        <v>5.8752637327179763E-5</v>
      </c>
      <c r="P1780" s="1">
        <f>'[1]Electricity and CHPs_CAP'!L$49</f>
        <v>5.8961205678247064E-5</v>
      </c>
      <c r="Q1780" s="1">
        <f>'[1]Electricity and CHPs_CAP'!M$49</f>
        <v>1.2346542787483746E-4</v>
      </c>
      <c r="S1780" s="3"/>
    </row>
    <row r="1781" spans="2:19">
      <c r="B1781" s="5" t="str">
        <f t="shared" si="1987"/>
        <v>SPS1</v>
      </c>
      <c r="C1781" s="5" t="str">
        <f t="shared" si="1987"/>
        <v>CH</v>
      </c>
      <c r="D1781" t="s">
        <v>1929</v>
      </c>
      <c r="E1781" t="str">
        <f t="shared" si="1979"/>
        <v>GWe/yr.</v>
      </c>
      <c r="F1781" s="1">
        <f>'[1]Electricity and CHPs_CAP'!B$51</f>
        <v>8.3648189109086814E-3</v>
      </c>
      <c r="G1781" s="1">
        <f>'[1]Electricity and CHPs_CAP'!C$51</f>
        <v>8.8148943371257598E-3</v>
      </c>
      <c r="H1781" s="1">
        <f>'[1]Electricity and CHPs_CAP'!D$51</f>
        <v>8.8147571746933998E-3</v>
      </c>
      <c r="I1781" s="1">
        <f>'[1]Electricity and CHPs_CAP'!E$51</f>
        <v>8.8145343132301039E-3</v>
      </c>
      <c r="J1781" s="1">
        <f>'[1]Electricity and CHPs_CAP'!F$51</f>
        <v>8.8113153071143601E-3</v>
      </c>
      <c r="K1781" s="1">
        <f>'[1]Electricity and CHPs_CAP'!G$51</f>
        <v>3.7471302109173027E-3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8.6102473435875203E-5</v>
      </c>
      <c r="O1781" s="1">
        <f>'[1]Electricity and CHPs_CAP'!K$51</f>
        <v>2.1745217449543576E-4</v>
      </c>
      <c r="P1781" s="1">
        <f>'[1]Electricity and CHPs_CAP'!L$51</f>
        <v>2.1757863941586185E-4</v>
      </c>
      <c r="Q1781" s="1">
        <f>'[1]Electricity and CHPs_CAP'!M$51</f>
        <v>3.587012817309612E-3</v>
      </c>
      <c r="S1781" s="3"/>
    </row>
    <row r="1782" spans="2:19">
      <c r="B1782" s="5" t="str">
        <f t="shared" si="1987"/>
        <v>SPS1</v>
      </c>
      <c r="C1782" s="5" t="str">
        <f t="shared" si="1987"/>
        <v>CH</v>
      </c>
      <c r="D1782" t="s">
        <v>1930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9.0454223247515511E-5</v>
      </c>
      <c r="O1782" s="1">
        <f>'[1]Electricity and CHPs_CAP'!K$52</f>
        <v>1.5911583560174772E-4</v>
      </c>
      <c r="P1782" s="1">
        <f>'[1]Electricity and CHPs_CAP'!L$52</f>
        <v>1.5945113521307716E-4</v>
      </c>
      <c r="Q1782" s="1">
        <f>'[1]Electricity and CHPs_CAP'!M$52</f>
        <v>3.209460426344292E-4</v>
      </c>
      <c r="S1782" s="3"/>
    </row>
    <row r="1783" spans="2:19">
      <c r="B1783" s="5" t="str">
        <f t="shared" si="1987"/>
        <v>SPS1</v>
      </c>
      <c r="C1783" s="5" t="str">
        <f t="shared" si="1987"/>
        <v>CH</v>
      </c>
      <c r="D1783" t="s">
        <v>1931</v>
      </c>
      <c r="E1783" t="str">
        <f t="shared" si="1979"/>
        <v>GWe/yr.</v>
      </c>
      <c r="F1783" s="1">
        <f>'[1]Electricity and CHPs_CAP'!B$54</f>
        <v>7.35127E-2</v>
      </c>
      <c r="G1783" s="1">
        <f>'[1]Electricity and CHPs_CAP'!C$54</f>
        <v>8.4744582843531965E-2</v>
      </c>
      <c r="H1783" s="1">
        <f>'[1]Electricity and CHPs_CAP'!D$54</f>
        <v>8.4747539380511092E-2</v>
      </c>
      <c r="I1783" s="1">
        <f>'[1]Electricity and CHPs_CAP'!E$54</f>
        <v>8.4747637778869525E-2</v>
      </c>
      <c r="J1783" s="1">
        <f>'[1]Electricity and CHPs_CAP'!F$54</f>
        <v>0.1045341112988105</v>
      </c>
      <c r="K1783" s="1">
        <f>'[1]Electricity and CHPs_CAP'!G$54</f>
        <v>0.10507163816548112</v>
      </c>
      <c r="L1783" s="1">
        <f>'[1]Electricity and CHPs_CAP'!H$54</f>
        <v>0.23762123004687774</v>
      </c>
      <c r="M1783" s="1">
        <f>'[1]Electricity and CHPs_CAP'!I$54</f>
        <v>0.25416386991284218</v>
      </c>
      <c r="N1783" s="1">
        <f>'[1]Electricity and CHPs_CAP'!J$54</f>
        <v>0.31890447765094548</v>
      </c>
      <c r="O1783" s="1">
        <f>'[1]Electricity and CHPs_CAP'!K$54</f>
        <v>0.39617764863398985</v>
      </c>
      <c r="P1783" s="1">
        <f>'[1]Electricity and CHPs_CAP'!L$54</f>
        <v>0.42593452788658442</v>
      </c>
      <c r="Q1783" s="1">
        <f>'[1]Electricity and CHPs_CAP'!M$54</f>
        <v>0.42594731641045919</v>
      </c>
      <c r="S1783" s="3"/>
    </row>
    <row r="1784" spans="2:19">
      <c r="B1784" s="5" t="str">
        <f t="shared" si="1987"/>
        <v>SPS1</v>
      </c>
      <c r="C1784" s="5" t="str">
        <f t="shared" si="1987"/>
        <v>CH</v>
      </c>
      <c r="D1784" t="s">
        <v>1932</v>
      </c>
      <c r="E1784" t="str">
        <f t="shared" si="1979"/>
        <v>GWe/yr.</v>
      </c>
      <c r="F1784" s="1">
        <f>'[1]Electricity and CHPs_CAP'!B$55</f>
        <v>6.519990488979123E-2</v>
      </c>
      <c r="G1784" s="1">
        <f>'[1]Electricity and CHPs_CAP'!C$55</f>
        <v>0.10228262828465504</v>
      </c>
      <c r="H1784" s="1">
        <f>'[1]Electricity and CHPs_CAP'!D$55</f>
        <v>0.10228212461533999</v>
      </c>
      <c r="I1784" s="1">
        <f>'[1]Electricity and CHPs_CAP'!E$55</f>
        <v>0.10062744684368721</v>
      </c>
      <c r="J1784" s="1">
        <f>'[1]Electricity and CHPs_CAP'!F$55</f>
        <v>9.1662967757133673E-2</v>
      </c>
      <c r="K1784" s="1">
        <f>'[1]Electricity and CHPs_CAP'!G$55</f>
        <v>5.5090441181954143E-2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9.2972308156049997E-5</v>
      </c>
      <c r="O1784" s="1">
        <f>'[1]Electricity and CHPs_CAP'!K$55</f>
        <v>9.4425478785918645E-5</v>
      </c>
      <c r="P1784" s="1">
        <f>'[1]Electricity and CHPs_CAP'!L$55</f>
        <v>9.4530587733188877E-5</v>
      </c>
      <c r="Q1784" s="1">
        <f>'[1]Electricity and CHPs_CAP'!M$55</f>
        <v>1.8706625911631714E-4</v>
      </c>
      <c r="S1784" s="3"/>
    </row>
    <row r="1785" spans="2:19">
      <c r="B1785" s="5" t="str">
        <f t="shared" ref="B1785:C1785" si="1988">B1784</f>
        <v>SPS1</v>
      </c>
      <c r="C1785" s="5" t="str">
        <f t="shared" si="1988"/>
        <v>CH</v>
      </c>
      <c r="D1785" t="s">
        <v>1933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5.2349694106049502E-5</v>
      </c>
      <c r="O1785" s="1">
        <f>'[1]Electricity and CHPs_CAP'!K$58</f>
        <v>8.5517637452604294E-5</v>
      </c>
      <c r="P1785" s="1">
        <f>'[1]Electricity and CHPs_CAP'!L$58</f>
        <v>7.0292685529692309E-5</v>
      </c>
      <c r="Q1785" s="1">
        <f>'[1]Electricity and CHPs_CAP'!M$58</f>
        <v>1.5744326670164344E-4</v>
      </c>
      <c r="S1785" s="3"/>
    </row>
    <row r="1786" spans="2:19">
      <c r="B1786" s="5" t="str">
        <f>B1785</f>
        <v>SPS1</v>
      </c>
      <c r="C1786" s="5" t="str">
        <f>C1785</f>
        <v>CH</v>
      </c>
      <c r="D1786" t="s">
        <v>1934</v>
      </c>
      <c r="E1786" t="str">
        <f t="shared" si="1979"/>
        <v>GWe/yr.</v>
      </c>
      <c r="F1786" s="1">
        <f>SUM(F1787:F1792)</f>
        <v>0.40382719162859643</v>
      </c>
      <c r="G1786" s="1">
        <f t="shared" ref="G1786:K1786" si="1989">SUM(G1787:G1792)</f>
        <v>0.3622626909026479</v>
      </c>
      <c r="H1786" s="1">
        <f t="shared" si="1989"/>
        <v>0.36226283723647285</v>
      </c>
      <c r="I1786" s="1">
        <f t="shared" si="1989"/>
        <v>0.36002773519008291</v>
      </c>
      <c r="J1786" s="1">
        <f t="shared" si="1989"/>
        <v>0.46003815187350816</v>
      </c>
      <c r="K1786" s="1">
        <f t="shared" si="1989"/>
        <v>0.52999170428617481</v>
      </c>
      <c r="L1786" s="1">
        <f t="shared" ref="L1786:O1786" si="1990">SUM(L1787:L1792)</f>
        <v>0.61443607296668823</v>
      </c>
      <c r="M1786" s="1">
        <f t="shared" si="1990"/>
        <v>0.60251024217698723</v>
      </c>
      <c r="N1786" s="1">
        <f t="shared" si="1990"/>
        <v>0.57969965044368366</v>
      </c>
      <c r="O1786" s="1">
        <f t="shared" si="1990"/>
        <v>0.5100066728738174</v>
      </c>
      <c r="P1786" s="1">
        <f>SUM(P1787:P1792)</f>
        <v>0.47438649332610383</v>
      </c>
      <c r="Q1786" s="1">
        <f>SUM(Q1787:Q1792)</f>
        <v>0.4591325707713888</v>
      </c>
      <c r="S1786" s="3"/>
    </row>
    <row r="1787" spans="2:19">
      <c r="B1787" s="5" t="str">
        <f t="shared" ref="B1787:C1792" si="1991">B1786</f>
        <v>SPS1</v>
      </c>
      <c r="C1787" s="5" t="str">
        <f t="shared" si="1991"/>
        <v>CH</v>
      </c>
      <c r="D1787" t="s">
        <v>1935</v>
      </c>
      <c r="E1787" t="str">
        <f t="shared" si="1979"/>
        <v>GWe/yr.</v>
      </c>
      <c r="F1787" s="1">
        <f>'[1]Electricity and CHPs_CAP'!B$19</f>
        <v>0.27650332990076731</v>
      </c>
      <c r="G1787" s="1">
        <f>'[1]Electricity and CHPs_CAP'!C$19</f>
        <v>0.27650275694057747</v>
      </c>
      <c r="H1787" s="1">
        <f>'[1]Electricity and CHPs_CAP'!D$19</f>
        <v>0.27650282571315965</v>
      </c>
      <c r="I1787" s="1">
        <f>'[1]Electricity and CHPs_CAP'!E$19</f>
        <v>0.27599231777868583</v>
      </c>
      <c r="J1787" s="1">
        <f>'[1]Electricity and CHPs_CAP'!F$19</f>
        <v>0.37461087676015892</v>
      </c>
      <c r="K1787" s="1">
        <f>'[1]Electricity and CHPs_CAP'!G$19</f>
        <v>0.35069514205433766</v>
      </c>
      <c r="L1787" s="1">
        <f>'[1]Electricity and CHPs_CAP'!H$19</f>
        <v>0.2793610722771861</v>
      </c>
      <c r="M1787" s="1">
        <f>'[1]Electricity and CHPs_CAP'!I$19</f>
        <v>0.27217303597190784</v>
      </c>
      <c r="N1787" s="1">
        <f>'[1]Electricity and CHPs_CAP'!J$19</f>
        <v>0.249363951638298</v>
      </c>
      <c r="O1787" s="1">
        <f>'[1]Electricity and CHPs_CAP'!K$19</f>
        <v>0.20011063162047876</v>
      </c>
      <c r="P1787" s="1">
        <f>'[1]Electricity and CHPs_CAP'!L$19</f>
        <v>0.18303751287889009</v>
      </c>
      <c r="Q1787" s="1">
        <f>'[1]Electricity and CHPs_CAP'!M$19</f>
        <v>0.18344076235073989</v>
      </c>
      <c r="S1787" s="3"/>
    </row>
    <row r="1788" spans="2:19">
      <c r="B1788" s="5" t="str">
        <f t="shared" si="1991"/>
        <v>SPS1</v>
      </c>
      <c r="C1788" s="5" t="str">
        <f t="shared" si="1991"/>
        <v>CH</v>
      </c>
      <c r="D1788" t="s">
        <v>1936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9.3101591160159994E-2</v>
      </c>
      <c r="L1788" s="1">
        <f>'[1]Electricity and CHPs_CAP'!H$20</f>
        <v>0.21531096096376362</v>
      </c>
      <c r="M1788" s="1">
        <f>'[1]Electricity and CHPs_CAP'!I$20</f>
        <v>0.2153110219094688</v>
      </c>
      <c r="N1788" s="1">
        <f>'[1]Electricity and CHPs_CAP'!J$20</f>
        <v>0.21531073121414726</v>
      </c>
      <c r="O1788" s="1">
        <f>'[1]Electricity and CHPs_CAP'!K$20</f>
        <v>0.19487125271731531</v>
      </c>
      <c r="P1788" s="1">
        <f>'[1]Electricity and CHPs_CAP'!L$20</f>
        <v>0.18349568929080251</v>
      </c>
      <c r="Q1788" s="1">
        <f>'[1]Electricity and CHPs_CAP'!M$20</f>
        <v>0.1657908889393209</v>
      </c>
      <c r="S1788" s="3"/>
    </row>
    <row r="1789" spans="2:19">
      <c r="B1789" s="5" t="str">
        <f t="shared" si="1991"/>
        <v>SPS1</v>
      </c>
      <c r="C1789" s="5" t="str">
        <f t="shared" si="1991"/>
        <v>CH</v>
      </c>
      <c r="D1789" t="s">
        <v>1937</v>
      </c>
      <c r="E1789" t="str">
        <f t="shared" si="1979"/>
        <v>GWe/yr.</v>
      </c>
      <c r="F1789" s="1">
        <f>'[1]Electricity and CHPs_CAP'!B$26</f>
        <v>7.8399999999999997E-2</v>
      </c>
      <c r="G1789" s="1">
        <f>'[1]Electricity and CHPs_CAP'!C$26</f>
        <v>7.2061290883929791E-2</v>
      </c>
      <c r="H1789" s="1">
        <f>'[1]Electricity and CHPs_CAP'!D$26</f>
        <v>7.2061088203335802E-2</v>
      </c>
      <c r="I1789" s="1">
        <f>'[1]Electricity and CHPs_CAP'!E$26</f>
        <v>7.0489684274930908E-2</v>
      </c>
      <c r="J1789" s="1">
        <f>'[1]Electricity and CHPs_CAP'!F$26</f>
        <v>7.203454407177666E-2</v>
      </c>
      <c r="K1789" s="1">
        <f>'[1]Electricity and CHPs_CAP'!G$26</f>
        <v>5.3249326906702914E-2</v>
      </c>
      <c r="L1789" s="1">
        <f>'[1]Electricity and CHPs_CAP'!H$26</f>
        <v>4.7331155667369298E-2</v>
      </c>
      <c r="M1789" s="1">
        <f>'[1]Electricity and CHPs_CAP'!I$26</f>
        <v>3.9471136181980393E-2</v>
      </c>
      <c r="N1789" s="1">
        <f>'[1]Electricity and CHPs_CAP'!J$26</f>
        <v>3.9471290161627731E-2</v>
      </c>
      <c r="O1789" s="1">
        <f>'[1]Electricity and CHPs_CAP'!K$26</f>
        <v>3.9470871915574864E-2</v>
      </c>
      <c r="P1789" s="1">
        <f>'[1]Electricity and CHPs_CAP'!L$26</f>
        <v>3.3076404778017217E-2</v>
      </c>
      <c r="Q1789" s="1">
        <f>'[1]Electricity and CHPs_CAP'!M$26</f>
        <v>3.1741991703917526E-2</v>
      </c>
      <c r="S1789" s="3"/>
    </row>
    <row r="1790" spans="2:19">
      <c r="B1790" s="5" t="str">
        <f t="shared" si="1991"/>
        <v>SPS1</v>
      </c>
      <c r="C1790" s="5" t="str">
        <f t="shared" si="1991"/>
        <v>CH</v>
      </c>
      <c r="D1790" t="s">
        <v>1938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1.7909358977399099E-2</v>
      </c>
      <c r="L1790" s="1">
        <f>'[1]Electricity and CHPs_CAP'!H$27</f>
        <v>3.8590027972925142E-2</v>
      </c>
      <c r="M1790" s="1">
        <f>'[1]Electricity and CHPs_CAP'!I$27</f>
        <v>3.9275940185924126E-2</v>
      </c>
      <c r="N1790" s="1">
        <f>'[1]Electricity and CHPs_CAP'!J$27</f>
        <v>3.9275451963931077E-2</v>
      </c>
      <c r="O1790" s="1">
        <f>'[1]Electricity and CHPs_CAP'!K$27</f>
        <v>3.9275792493077895E-2</v>
      </c>
      <c r="P1790" s="1">
        <f>'[1]Electricity and CHPs_CAP'!L$27</f>
        <v>3.8887359836041226E-2</v>
      </c>
      <c r="Q1790" s="1">
        <f>'[1]Electricity and CHPs_CAP'!M$27</f>
        <v>3.9078902930281878E-2</v>
      </c>
      <c r="S1790" s="3"/>
    </row>
    <row r="1791" spans="2:19">
      <c r="B1791" s="5" t="str">
        <f t="shared" si="1991"/>
        <v>SPS1</v>
      </c>
      <c r="C1791" s="5" t="str">
        <f t="shared" si="1991"/>
        <v>CH</v>
      </c>
      <c r="D1791" t="s">
        <v>1939</v>
      </c>
      <c r="E1791" t="str">
        <f t="shared" si="1979"/>
        <v>GWe/yr.</v>
      </c>
      <c r="F1791" s="1">
        <f>'[1]Electricity and CHPs_CAP'!B$44</f>
        <v>4.8923861727829081E-2</v>
      </c>
      <c r="G1791" s="1">
        <f>'[1]Electricity and CHPs_CAP'!C$44</f>
        <v>1.369864307814065E-2</v>
      </c>
      <c r="H1791" s="1">
        <f>'[1]Electricity and CHPs_CAP'!D$44</f>
        <v>1.3698923319977407E-2</v>
      </c>
      <c r="I1791" s="1">
        <f>'[1]Electricity and CHPs_CAP'!E$44</f>
        <v>1.3545733136466172E-2</v>
      </c>
      <c r="J1791" s="1">
        <f>'[1]Electricity and CHPs_CAP'!F$44</f>
        <v>1.3392731041572594E-2</v>
      </c>
      <c r="K1791" s="1">
        <f>'[1]Electricity and CHPs_CAP'!G$44</f>
        <v>1.2588675121039478E-2</v>
      </c>
      <c r="L1791" s="1">
        <f>'[1]Electricity and CHPs_CAP'!H$44</f>
        <v>2.518708473963141E-5</v>
      </c>
      <c r="M1791" s="1">
        <f>'[1]Electricity and CHPs_CAP'!I$44</f>
        <v>2.3768276949860147E-5</v>
      </c>
      <c r="N1791" s="1">
        <f>'[1]Electricity and CHPs_CAP'!J$44</f>
        <v>2.2873481845570032E-5</v>
      </c>
      <c r="O1791" s="1">
        <f>'[1]Electricity and CHPs_CAP'!K$44</f>
        <v>2.2764740695290463E-5</v>
      </c>
      <c r="P1791" s="1">
        <f>'[1]Electricity and CHPs_CAP'!L$44</f>
        <v>1.7117614175533001E-5</v>
      </c>
      <c r="Q1791" s="1">
        <f>'[1]Electricity and CHPs_CAP'!M$44</f>
        <v>2.0265687722630905E-5</v>
      </c>
      <c r="S1791" s="3"/>
    </row>
    <row r="1792" spans="2:19">
      <c r="B1792" s="5" t="str">
        <f t="shared" si="1991"/>
        <v>SPS1</v>
      </c>
      <c r="C1792" s="5" t="str">
        <f t="shared" si="1991"/>
        <v>CH</v>
      </c>
      <c r="D1792" t="s">
        <v>1940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2.44761006653569E-3</v>
      </c>
      <c r="L1792" s="1">
        <f>'[1]Electricity and CHPs_CAP'!H$45</f>
        <v>3.3817669000704459E-2</v>
      </c>
      <c r="M1792" s="1">
        <f>'[1]Electricity and CHPs_CAP'!I$45</f>
        <v>3.6255339650756224E-2</v>
      </c>
      <c r="N1792" s="1">
        <f>'[1]Electricity and CHPs_CAP'!J$45</f>
        <v>3.6255351983833922E-2</v>
      </c>
      <c r="O1792" s="1">
        <f>'[1]Electricity and CHPs_CAP'!K$45</f>
        <v>3.6255359386675311E-2</v>
      </c>
      <c r="P1792" s="1">
        <f>'[1]Electricity and CHPs_CAP'!L$45</f>
        <v>3.5872408928177196E-2</v>
      </c>
      <c r="Q1792" s="1">
        <f>'[1]Electricity and CHPs_CAP'!M$45</f>
        <v>3.9059759159406036E-2</v>
      </c>
      <c r="S1792" s="3"/>
    </row>
    <row r="1793" spans="2:19">
      <c r="B1793" s="5" t="str">
        <f>B1792</f>
        <v>SPS1</v>
      </c>
      <c r="C1793" s="5" t="str">
        <f>C1792</f>
        <v>CH</v>
      </c>
      <c r="D1793" t="s">
        <v>1941</v>
      </c>
      <c r="E1793" t="str">
        <f t="shared" si="1979"/>
        <v>GWe/yr.</v>
      </c>
      <c r="F1793" s="1">
        <f>SUM(F1794:F1800)</f>
        <v>8.9937203945493205E-3</v>
      </c>
      <c r="G1793" s="1">
        <f t="shared" ref="G1793:K1793" si="1992">SUM(G1794:G1800)</f>
        <v>8.974236733559255E-3</v>
      </c>
      <c r="H1793" s="1">
        <f t="shared" si="1992"/>
        <v>4.2051315773970928E-2</v>
      </c>
      <c r="I1793" s="1">
        <f t="shared" si="1992"/>
        <v>5.9003993148623861E-2</v>
      </c>
      <c r="J1793" s="1">
        <f t="shared" si="1992"/>
        <v>7.5194297888750886E-2</v>
      </c>
      <c r="K1793" s="1">
        <f t="shared" si="1992"/>
        <v>0.2131582219784173</v>
      </c>
      <c r="L1793" s="1">
        <f t="shared" ref="L1793:O1793" si="1993">SUM(L1794:L1800)</f>
        <v>0.25225958578915242</v>
      </c>
      <c r="M1793" s="1">
        <f t="shared" si="1993"/>
        <v>0.27600966716722741</v>
      </c>
      <c r="N1793" s="1">
        <f t="shared" si="1993"/>
        <v>0.26853034923420033</v>
      </c>
      <c r="O1793" s="1">
        <f t="shared" si="1993"/>
        <v>0.27397659628219284</v>
      </c>
      <c r="P1793" s="1">
        <f>SUM(P1794:P1800)</f>
        <v>0.27145028472574839</v>
      </c>
      <c r="Q1793" s="1">
        <f>SUM(Q1794:Q1800)</f>
        <v>0.26668146491967304</v>
      </c>
      <c r="S1793" s="3"/>
    </row>
    <row r="1794" spans="2:19">
      <c r="B1794" s="5" t="str">
        <f t="shared" ref="B1794:C1804" si="1994">B1793</f>
        <v>SPS1</v>
      </c>
      <c r="C1794" s="5" t="str">
        <f t="shared" si="1994"/>
        <v>CH</v>
      </c>
      <c r="D1794" t="s">
        <v>1942</v>
      </c>
      <c r="E1794" t="str">
        <f t="shared" si="1979"/>
        <v>GWe/yr.</v>
      </c>
      <c r="F1794" s="1">
        <f>'[1]Electricity and CHPs_CAP'!B$25</f>
        <v>2.6106405056851995E-3</v>
      </c>
      <c r="G1794" s="1">
        <f>'[1]Electricity and CHPs_CAP'!C$25</f>
        <v>1.8741067659984456E-5</v>
      </c>
      <c r="H1794" s="1">
        <f>'[1]Electricity and CHPs_CAP'!D$25</f>
        <v>1.8468070628469696E-4</v>
      </c>
      <c r="I1794" s="1">
        <f>'[1]Electricity and CHPs_CAP'!E$25</f>
        <v>6.7984731892633404E-5</v>
      </c>
      <c r="J1794" s="1">
        <f>'[1]Electricity and CHPs_CAP'!F$25</f>
        <v>1.4625250465899985E-4</v>
      </c>
      <c r="K1794" s="1">
        <f>'[1]Electricity and CHPs_CAP'!G$25</f>
        <v>6.3866521719695174E-2</v>
      </c>
      <c r="L1794" s="1">
        <f>'[1]Electricity and CHPs_CAP'!H$25</f>
        <v>6.3811673589791909E-2</v>
      </c>
      <c r="M1794" s="1">
        <f>'[1]Electricity and CHPs_CAP'!I$25</f>
        <v>6.1416654953782228E-2</v>
      </c>
      <c r="N1794" s="1">
        <f>'[1]Electricity and CHPs_CAP'!J$25</f>
        <v>5.3280140851315737E-2</v>
      </c>
      <c r="O1794" s="1">
        <f>'[1]Electricity and CHPs_CAP'!K$25</f>
        <v>5.328411620625708E-2</v>
      </c>
      <c r="P1794" s="1">
        <f>'[1]Electricity and CHPs_CAP'!L$25</f>
        <v>5.8810371728990576E-2</v>
      </c>
      <c r="Q1794" s="1">
        <f>'[1]Electricity and CHPs_CAP'!M$25</f>
        <v>5.8809387866436247E-2</v>
      </c>
      <c r="S1794" s="3"/>
    </row>
    <row r="1795" spans="2:19">
      <c r="B1795" s="5" t="str">
        <f t="shared" si="1994"/>
        <v>SPS1</v>
      </c>
      <c r="C1795" s="5" t="str">
        <f t="shared" si="1994"/>
        <v>CH</v>
      </c>
      <c r="D1795" t="s">
        <v>1943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1.66310620881689E-5</v>
      </c>
      <c r="L1795" s="1">
        <f>'[1]Electricity and CHPs_CAP'!H$31</f>
        <v>8.3071787098177377E-3</v>
      </c>
      <c r="M1795" s="1">
        <f>'[1]Electricity and CHPs_CAP'!I$31</f>
        <v>1.720662757863281E-2</v>
      </c>
      <c r="N1795" s="1">
        <f>'[1]Electricity and CHPs_CAP'!J$31</f>
        <v>2.2833031309861047E-2</v>
      </c>
      <c r="O1795" s="1">
        <f>'[1]Electricity and CHPs_CAP'!K$31</f>
        <v>2.2836263563997639E-2</v>
      </c>
      <c r="P1795" s="1">
        <f>'[1]Electricity and CHPs_CAP'!L$31</f>
        <v>2.6452030371399513E-2</v>
      </c>
      <c r="Q1795" s="1">
        <f>'[1]Electricity and CHPs_CAP'!M$31</f>
        <v>2.4811218899560627E-2</v>
      </c>
      <c r="S1795" s="3"/>
    </row>
    <row r="1796" spans="2:19">
      <c r="B1796" s="5" t="str">
        <f t="shared" si="1994"/>
        <v>SPS1</v>
      </c>
      <c r="C1796" s="5" t="str">
        <f t="shared" si="1994"/>
        <v>CH</v>
      </c>
      <c r="D1796" t="s">
        <v>1944</v>
      </c>
      <c r="E1796" t="str">
        <f t="shared" si="1979"/>
        <v>GWe/yr.</v>
      </c>
      <c r="F1796" s="1">
        <f>'[1]Electricity and CHPs_CAP'!B$42</f>
        <v>6.383079888864121E-3</v>
      </c>
      <c r="G1796" s="1">
        <f>'[1]Electricity and CHPs_CAP'!C$42</f>
        <v>8.9554956658992706E-3</v>
      </c>
      <c r="H1796" s="1">
        <f>'[1]Electricity and CHPs_CAP'!D$42</f>
        <v>4.1866635067686231E-2</v>
      </c>
      <c r="I1796" s="1">
        <f>'[1]Electricity and CHPs_CAP'!E$42</f>
        <v>5.8861010993794281E-2</v>
      </c>
      <c r="J1796" s="1">
        <f>'[1]Electricity and CHPs_CAP'!F$42</f>
        <v>7.491012888084933E-2</v>
      </c>
      <c r="K1796" s="1">
        <f>'[1]Electricity and CHPs_CAP'!G$42</f>
        <v>4.1933117709664042E-2</v>
      </c>
      <c r="L1796" s="1">
        <f>'[1]Electricity and CHPs_CAP'!H$42</f>
        <v>1.546302388969604E-2</v>
      </c>
      <c r="M1796" s="1">
        <f>'[1]Electricity and CHPs_CAP'!I$42</f>
        <v>4.4240867305733976E-5</v>
      </c>
      <c r="N1796" s="1">
        <f>'[1]Electricity and CHPs_CAP'!J$42</f>
        <v>3.9493003833171501E-5</v>
      </c>
      <c r="O1796" s="1">
        <f>'[1]Electricity and CHPs_CAP'!K$42</f>
        <v>3.9794207497641376E-5</v>
      </c>
      <c r="P1796" s="1">
        <f>'[1]Electricity and CHPs_CAP'!L$42</f>
        <v>3.2744096182079218E-5</v>
      </c>
      <c r="Q1796" s="1">
        <f>'[1]Electricity and CHPs_CAP'!M$42</f>
        <v>4.1707495467103664E-5</v>
      </c>
      <c r="S1796" s="3"/>
    </row>
    <row r="1797" spans="2:19">
      <c r="B1797" s="5" t="str">
        <f t="shared" si="1994"/>
        <v>SPS1</v>
      </c>
      <c r="C1797" s="5" t="str">
        <f t="shared" si="1994"/>
        <v>CH</v>
      </c>
      <c r="D1797" t="s">
        <v>1945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9.5324609215678494E-2</v>
      </c>
      <c r="L1797" s="1">
        <f>'[1]Electricity and CHPs_CAP'!H$43</f>
        <v>0.14977412861018199</v>
      </c>
      <c r="M1797" s="1">
        <f>'[1]Electricity and CHPs_CAP'!I$43</f>
        <v>0.182185952740545</v>
      </c>
      <c r="N1797" s="1">
        <f>'[1]Electricity and CHPs_CAP'!J$43</f>
        <v>0.17770296219772899</v>
      </c>
      <c r="O1797" s="1">
        <f>'[1]Electricity and CHPs_CAP'!K$43</f>
        <v>0.183470711531105</v>
      </c>
      <c r="P1797" s="1">
        <f>'[1]Electricity and CHPs_CAP'!L$43</f>
        <v>0.17177530752849299</v>
      </c>
      <c r="Q1797" s="1">
        <f>'[1]Electricity and CHPs_CAP'!M$43</f>
        <v>0.171192021844842</v>
      </c>
      <c r="S1797" s="3"/>
    </row>
    <row r="1798" spans="2:19">
      <c r="B1798" s="5" t="str">
        <f t="shared" si="1994"/>
        <v>SPS1</v>
      </c>
      <c r="C1798" s="5" t="str">
        <f t="shared" si="1994"/>
        <v>CH</v>
      </c>
      <c r="D1798" t="s">
        <v>1946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2.0809160930436E-5</v>
      </c>
      <c r="J1798" s="1">
        <f>'[1]Electricity and CHPs_CAP'!F$50</f>
        <v>3.4927153518134301E-5</v>
      </c>
      <c r="K1798" s="1">
        <f>'[1]Electricity and CHPs_CAP'!G$50</f>
        <v>1.3215180050482649E-4</v>
      </c>
      <c r="L1798" s="1">
        <f>'[1]Electricity and CHPs_CAP'!H$50</f>
        <v>2.4066433978636452E-4</v>
      </c>
      <c r="M1798" s="1">
        <f>'[1]Electricity and CHPs_CAP'!I$50</f>
        <v>2.9904656199825628E-4</v>
      </c>
      <c r="N1798" s="1">
        <f>'[1]Electricity and CHPs_CAP'!J$50</f>
        <v>1.946541576393996E-4</v>
      </c>
      <c r="O1798" s="1">
        <f>'[1]Electricity and CHPs_CAP'!K$50</f>
        <v>1.3645292778645087E-4</v>
      </c>
      <c r="P1798" s="1">
        <f>'[1]Electricity and CHPs_CAP'!L$50</f>
        <v>1.3458004313117688E-4</v>
      </c>
      <c r="Q1798" s="1">
        <f>'[1]Electricity and CHPs_CAP'!M$50</f>
        <v>1.8553013142148046E-4</v>
      </c>
      <c r="S1798" s="3"/>
    </row>
    <row r="1799" spans="2:19">
      <c r="B1799" s="5" t="str">
        <f t="shared" si="1994"/>
        <v>SPS1</v>
      </c>
      <c r="C1799" s="5" t="str">
        <f t="shared" si="1994"/>
        <v>CH</v>
      </c>
      <c r="D1799" t="s">
        <v>1947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2.7250844373245902E-5</v>
      </c>
      <c r="J1799" s="1">
        <f>'[1]Electricity and CHPs_CAP'!F$53</f>
        <v>6.4756811682665011E-5</v>
      </c>
      <c r="K1799" s="1">
        <f>'[1]Electricity and CHPs_CAP'!G$53</f>
        <v>1.1711804316196204E-2</v>
      </c>
      <c r="L1799" s="1">
        <f>'[1]Electricity and CHPs_CAP'!H$53</f>
        <v>1.4501322027044414E-2</v>
      </c>
      <c r="M1799" s="1">
        <f>'[1]Electricity and CHPs_CAP'!I$53</f>
        <v>1.4706286244120277E-2</v>
      </c>
      <c r="N1799" s="1">
        <f>'[1]Electricity and CHPs_CAP'!J$53</f>
        <v>1.4339595926348985E-2</v>
      </c>
      <c r="O1799" s="1">
        <f>'[1]Electricity and CHPs_CAP'!K$53</f>
        <v>1.4098539987723174E-2</v>
      </c>
      <c r="P1799" s="1">
        <f>'[1]Electricity and CHPs_CAP'!L$53</f>
        <v>1.4167734270379245E-2</v>
      </c>
      <c r="Q1799" s="1">
        <f>'[1]Electricity and CHPs_CAP'!M$53</f>
        <v>1.1497961678051375E-2</v>
      </c>
      <c r="S1799" s="3"/>
    </row>
    <row r="1800" spans="2:19">
      <c r="B1800" s="5" t="str">
        <f t="shared" si="1994"/>
        <v>SPS1</v>
      </c>
      <c r="C1800" s="5" t="str">
        <f t="shared" si="1994"/>
        <v>CH</v>
      </c>
      <c r="D1800" t="s">
        <v>1948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2.69374176332648E-5</v>
      </c>
      <c r="J1800" s="1">
        <f>'[1]Electricity and CHPs_CAP'!F$56</f>
        <v>3.8232538041767711E-5</v>
      </c>
      <c r="K1800" s="1">
        <f>'[1]Electricity and CHPs_CAP'!G$56</f>
        <v>1.7338615459040402E-4</v>
      </c>
      <c r="L1800" s="1">
        <f>'[1]Electricity and CHPs_CAP'!H$56</f>
        <v>1.6159462283395313E-4</v>
      </c>
      <c r="M1800" s="1">
        <f>'[1]Electricity and CHPs_CAP'!I$56</f>
        <v>1.508582208431236E-4</v>
      </c>
      <c r="N1800" s="1">
        <f>'[1]Electricity and CHPs_CAP'!J$56</f>
        <v>1.4047178747300716E-4</v>
      </c>
      <c r="O1800" s="1">
        <f>'[1]Electricity and CHPs_CAP'!K$56</f>
        <v>1.1071785782579592E-4</v>
      </c>
      <c r="P1800" s="1">
        <f>'[1]Electricity and CHPs_CAP'!L$56</f>
        <v>7.751668717281402E-5</v>
      </c>
      <c r="Q1800" s="1">
        <f>'[1]Electricity and CHPs_CAP'!M$56</f>
        <v>1.4363700389419685E-4</v>
      </c>
      <c r="S1800" s="3"/>
    </row>
    <row r="1801" spans="2:19">
      <c r="B1801" s="5" t="str">
        <f t="shared" si="1994"/>
        <v>SPS1</v>
      </c>
      <c r="C1801" s="5" t="str">
        <f t="shared" si="1994"/>
        <v>CH</v>
      </c>
      <c r="D1801" t="s">
        <v>1949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9.0660001506727636E-2</v>
      </c>
      <c r="H1801" s="1">
        <f t="shared" si="1995"/>
        <v>8.3655919000656637E-2</v>
      </c>
      <c r="I1801" s="1">
        <f t="shared" si="1995"/>
        <v>0.14684223741484032</v>
      </c>
      <c r="J1801" s="1">
        <f t="shared" si="1995"/>
        <v>0.15512816590496381</v>
      </c>
      <c r="K1801" s="1">
        <f t="shared" si="1995"/>
        <v>0.15512879691530423</v>
      </c>
      <c r="L1801" s="1">
        <f t="shared" si="1995"/>
        <v>0.17283422739287199</v>
      </c>
      <c r="M1801" s="1">
        <f t="shared" si="1995"/>
        <v>0.17284425417702901</v>
      </c>
      <c r="N1801" s="1">
        <f t="shared" si="1995"/>
        <v>0.17286460736458401</v>
      </c>
      <c r="O1801" s="1">
        <f t="shared" si="1995"/>
        <v>0.172865068482114</v>
      </c>
      <c r="P1801" s="1">
        <f>P1802</f>
        <v>0.172865638055303</v>
      </c>
      <c r="Q1801" s="1">
        <f>Q1802</f>
        <v>0.17287177927073</v>
      </c>
      <c r="S1801" s="3"/>
    </row>
    <row r="1802" spans="2:19">
      <c r="B1802" s="5" t="str">
        <f t="shared" si="1994"/>
        <v>SPS1</v>
      </c>
      <c r="C1802" s="5" t="str">
        <f t="shared" si="1994"/>
        <v>CH</v>
      </c>
      <c r="D1802" t="s">
        <v>1950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9.0660001506727636E-2</v>
      </c>
      <c r="H1802" s="1">
        <f>'[1]Electricity and CHPs_CAP'!D$33</f>
        <v>8.3655919000656637E-2</v>
      </c>
      <c r="I1802" s="1">
        <f>'[1]Electricity and CHPs_CAP'!E$33</f>
        <v>0.14684223741484032</v>
      </c>
      <c r="J1802" s="1">
        <f>'[1]Electricity and CHPs_CAP'!F$33</f>
        <v>0.15512816590496381</v>
      </c>
      <c r="K1802" s="1">
        <f>'[1]Electricity and CHPs_CAP'!G$33</f>
        <v>0.15512879691530423</v>
      </c>
      <c r="L1802" s="1">
        <f>'[1]Electricity and CHPs_CAP'!H$33</f>
        <v>0.17283422739287199</v>
      </c>
      <c r="M1802" s="1">
        <f>'[1]Electricity and CHPs_CAP'!I$33</f>
        <v>0.17284425417702901</v>
      </c>
      <c r="N1802" s="1">
        <f>'[1]Electricity and CHPs_CAP'!J$33</f>
        <v>0.17286460736458401</v>
      </c>
      <c r="O1802" s="1">
        <f>'[1]Electricity and CHPs_CAP'!K$33</f>
        <v>0.172865068482114</v>
      </c>
      <c r="P1802" s="1">
        <f>'[1]Electricity and CHPs_CAP'!L$33</f>
        <v>0.172865638055303</v>
      </c>
      <c r="Q1802" s="1">
        <f>'[1]Electricity and CHPs_CAP'!M$33</f>
        <v>0.17287177927073</v>
      </c>
      <c r="S1802" s="3"/>
    </row>
    <row r="1803" spans="2:19">
      <c r="B1803" s="5" t="str">
        <f t="shared" si="1994"/>
        <v>SPS1</v>
      </c>
      <c r="C1803" s="5" t="str">
        <f t="shared" si="1994"/>
        <v>CH</v>
      </c>
      <c r="D1803" t="s">
        <v>1951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4.3708761801073521</v>
      </c>
      <c r="H1803" s="1">
        <f t="shared" si="1996"/>
        <v>8.5973982569531842</v>
      </c>
      <c r="I1803" s="1">
        <f t="shared" si="1996"/>
        <v>13.47920928369658</v>
      </c>
      <c r="J1803" s="1">
        <f t="shared" si="1996"/>
        <v>19.573346447811062</v>
      </c>
      <c r="K1803" s="1">
        <f t="shared" si="1996"/>
        <v>20.916945558365956</v>
      </c>
      <c r="L1803" s="1">
        <f t="shared" ref="L1803:O1803" si="1997">SUM(L1804:L1808)</f>
        <v>22.636780697843935</v>
      </c>
      <c r="M1803" s="1">
        <f t="shared" si="1997"/>
        <v>24.356605119651324</v>
      </c>
      <c r="N1803" s="1">
        <f t="shared" si="1997"/>
        <v>25.283315225296306</v>
      </c>
      <c r="O1803" s="1">
        <f t="shared" si="1997"/>
        <v>26.133330108547707</v>
      </c>
      <c r="P1803" s="1">
        <f>SUM(P1804:P1808)</f>
        <v>26.503966328442019</v>
      </c>
      <c r="Q1803" s="1">
        <f>SUM(Q1804:Q1808)</f>
        <v>27.129601737113816</v>
      </c>
      <c r="S1803" s="3"/>
    </row>
    <row r="1804" spans="2:19">
      <c r="B1804" s="5" t="str">
        <f t="shared" si="1994"/>
        <v>SPS1</v>
      </c>
      <c r="C1804" s="5" t="str">
        <f t="shared" si="1994"/>
        <v>CH</v>
      </c>
      <c r="D1804" t="s">
        <v>1952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4.4925227253482698E-2</v>
      </c>
      <c r="I1804" s="1">
        <f>'[1]Electricity and CHPs_CAP'!E$34</f>
        <v>9.4436582409163E-2</v>
      </c>
      <c r="J1804" s="1">
        <f>'[1]Electricity and CHPs_CAP'!F$34</f>
        <v>0.42371346943755461</v>
      </c>
      <c r="K1804" s="1">
        <f>'[1]Electricity and CHPs_CAP'!G$34</f>
        <v>0.79046330255981623</v>
      </c>
      <c r="L1804" s="1">
        <f>'[1]Electricity and CHPs_CAP'!H$34</f>
        <v>1.4836444373539524</v>
      </c>
      <c r="M1804" s="1">
        <f>'[1]Electricity and CHPs_CAP'!I$34</f>
        <v>2.1244454398070447</v>
      </c>
      <c r="N1804" s="1">
        <f>'[1]Electricity and CHPs_CAP'!J$34</f>
        <v>1.9170913431616934</v>
      </c>
      <c r="O1804" s="1">
        <f>'[1]Electricity and CHPs_CAP'!K$34</f>
        <v>1.5751930562360141</v>
      </c>
      <c r="P1804" s="1">
        <f>'[1]Electricity and CHPs_CAP'!L$34</f>
        <v>0.69311585774451256</v>
      </c>
      <c r="Q1804" s="1">
        <f>'[1]Electricity and CHPs_CAP'!M$34</f>
        <v>2.1266524935125491E-3</v>
      </c>
      <c r="S1804" s="3"/>
    </row>
    <row r="1805" spans="2:19">
      <c r="B1805" s="5" t="str">
        <f t="shared" ref="B1805:C1820" si="1998">B1804</f>
        <v>SPS1</v>
      </c>
      <c r="C1805" s="5" t="str">
        <f t="shared" si="1998"/>
        <v>CH</v>
      </c>
      <c r="D1805" t="s">
        <v>1953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1.65292701458705</v>
      </c>
      <c r="H1805" s="1">
        <f>'[1]Electricity and CHPs_CAP'!D$35</f>
        <v>3.5611854063355</v>
      </c>
      <c r="I1805" s="1">
        <f>'[1]Electricity and CHPs_CAP'!E$35</f>
        <v>3.4922737618338999</v>
      </c>
      <c r="J1805" s="1">
        <f>'[1]Electricity and CHPs_CAP'!F$35</f>
        <v>4.8944849276326599</v>
      </c>
      <c r="K1805" s="1">
        <f>'[1]Electricity and CHPs_CAP'!G$35</f>
        <v>5.1441532082194907</v>
      </c>
      <c r="L1805" s="1">
        <f>'[1]Electricity and CHPs_CAP'!H$35</f>
        <v>5.4065568327825302</v>
      </c>
      <c r="M1805" s="1">
        <f>'[1]Electricity and CHPs_CAP'!I$35</f>
        <v>5.6823456607127998</v>
      </c>
      <c r="N1805" s="1">
        <f>'[1]Electricity and CHPs_CAP'!J$35</f>
        <v>5.97220247021344</v>
      </c>
      <c r="O1805" s="1">
        <f>'[1]Electricity and CHPs_CAP'!K$35</f>
        <v>6.2768449101243604</v>
      </c>
      <c r="P1805" s="1">
        <f>'[1]Electricity and CHPs_CAP'!L$35</f>
        <v>6.5970272886328498</v>
      </c>
      <c r="Q1805" s="1">
        <f>'[1]Electricity and CHPs_CAP'!M$35</f>
        <v>6.9335421976120299</v>
      </c>
      <c r="S1805" s="3"/>
    </row>
    <row r="1806" spans="2:19">
      <c r="B1806" s="5" t="str">
        <f t="shared" si="1998"/>
        <v>SPS1</v>
      </c>
      <c r="C1806" s="5" t="str">
        <f t="shared" si="1998"/>
        <v>CH</v>
      </c>
      <c r="D1806" t="s">
        <v>1954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1.1559012130158086</v>
      </c>
      <c r="H1806" s="1">
        <f>'[1]Electricity and CHPs_CAP'!D$36</f>
        <v>1.2892551475139433</v>
      </c>
      <c r="I1806" s="1">
        <f>'[1]Electricity and CHPs_CAP'!E$36</f>
        <v>4.680000338662655</v>
      </c>
      <c r="J1806" s="1">
        <f>'[1]Electricity and CHPs_CAP'!F$36</f>
        <v>4.9187288898025772</v>
      </c>
      <c r="K1806" s="1">
        <f>'[1]Electricity and CHPs_CAP'!G$36</f>
        <v>5.1696336590771432</v>
      </c>
      <c r="L1806" s="1">
        <f>'[1]Electricity and CHPs_CAP'!H$36</f>
        <v>5.4333370793942253</v>
      </c>
      <c r="M1806" s="1">
        <f>'[1]Electricity and CHPs_CAP'!I$36</f>
        <v>5.7104922374352887</v>
      </c>
      <c r="N1806" s="1">
        <f>'[1]Electricity and CHPs_CAP'!J$36</f>
        <v>6.0017849706186821</v>
      </c>
      <c r="O1806" s="1">
        <f>'[1]Electricity and CHPs_CAP'!K$36</f>
        <v>6.3079367006058886</v>
      </c>
      <c r="P1806" s="1">
        <f>'[1]Electricity and CHPs_CAP'!L$36</f>
        <v>6.6297055537268283</v>
      </c>
      <c r="Q1806" s="1">
        <f>'[1]Electricity and CHPs_CAP'!M$36</f>
        <v>6.967896305597284</v>
      </c>
      <c r="S1806" s="3"/>
    </row>
    <row r="1807" spans="2:19">
      <c r="B1807" s="5" t="str">
        <f t="shared" si="1998"/>
        <v>SPS1</v>
      </c>
      <c r="C1807" s="5" t="str">
        <f t="shared" si="1998"/>
        <v>CH</v>
      </c>
      <c r="D1807" t="s">
        <v>1955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0.4389466909364837</v>
      </c>
      <c r="H1807" s="1">
        <f>'[1]Electricity and CHPs_CAP'!D$37</f>
        <v>1.7349657649929391</v>
      </c>
      <c r="I1807" s="1">
        <f>'[1]Electricity and CHPs_CAP'!E$37</f>
        <v>3.3300003560309523</v>
      </c>
      <c r="J1807" s="1">
        <f>'[1]Electricity and CHPs_CAP'!F$37</f>
        <v>3.4998653981756318</v>
      </c>
      <c r="K1807" s="1">
        <f>'[1]Electricity and CHPs_CAP'!G$37</f>
        <v>3.6783939475296137</v>
      </c>
      <c r="L1807" s="1">
        <f>'[1]Electricity and CHPs_CAP'!H$37</f>
        <v>3.86602926004299</v>
      </c>
      <c r="M1807" s="1">
        <f>'[1]Electricity and CHPs_CAP'!I$37</f>
        <v>4.0632358589804003</v>
      </c>
      <c r="N1807" s="1">
        <f>'[1]Electricity and CHPs_CAP'!J$37</f>
        <v>4.2705019145608105</v>
      </c>
      <c r="O1807" s="1">
        <f>'[1]Electricity and CHPs_CAP'!K$37</f>
        <v>4.4883407019832102</v>
      </c>
      <c r="P1807" s="1">
        <f>'[1]Electricity and CHPs_CAP'!L$37</f>
        <v>4.7172916635713698</v>
      </c>
      <c r="Q1807" s="1">
        <f>'[1]Electricity and CHPs_CAP'!M$37</f>
        <v>4.9579226135016707</v>
      </c>
      <c r="S1807" s="3"/>
    </row>
    <row r="1808" spans="2:19">
      <c r="B1808" s="5" t="str">
        <f t="shared" si="1998"/>
        <v>SPS1</v>
      </c>
      <c r="C1808" s="5" t="str">
        <f t="shared" si="1998"/>
        <v>CH</v>
      </c>
      <c r="D1808" t="s">
        <v>1956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1.12310126156801</v>
      </c>
      <c r="H1808" s="1">
        <f>'[1]Electricity and CHPs_CAP'!D$38</f>
        <v>1.9670667108573181</v>
      </c>
      <c r="I1808" s="1">
        <f>'[1]Electricity and CHPs_CAP'!E$38</f>
        <v>1.882498244759911</v>
      </c>
      <c r="J1808" s="1">
        <f>'[1]Electricity and CHPs_CAP'!F$38</f>
        <v>5.8365537627626383</v>
      </c>
      <c r="K1808" s="1">
        <f>'[1]Electricity and CHPs_CAP'!G$38</f>
        <v>6.1343014409798924</v>
      </c>
      <c r="L1808" s="1">
        <f>'[1]Electricity and CHPs_CAP'!H$38</f>
        <v>6.4472130882702396</v>
      </c>
      <c r="M1808" s="1">
        <f>'[1]Electricity and CHPs_CAP'!I$38</f>
        <v>6.7760859227157901</v>
      </c>
      <c r="N1808" s="1">
        <f>'[1]Electricity and CHPs_CAP'!J$38</f>
        <v>7.1217345267416796</v>
      </c>
      <c r="O1808" s="1">
        <f>'[1]Electricity and CHPs_CAP'!K$38</f>
        <v>7.4850147395982303</v>
      </c>
      <c r="P1808" s="1">
        <f>'[1]Electricity and CHPs_CAP'!L$38</f>
        <v>7.86682596476646</v>
      </c>
      <c r="Q1808" s="1">
        <f>'[1]Electricity and CHPs_CAP'!M$38</f>
        <v>8.2681139679093203</v>
      </c>
      <c r="S1808" s="3"/>
    </row>
    <row r="1809" spans="2:19">
      <c r="B1809" s="5" t="str">
        <f>B1812</f>
        <v>SPS1</v>
      </c>
      <c r="C1809" s="5" t="str">
        <f>C1812</f>
        <v>CH</v>
      </c>
      <c r="D1809" t="s">
        <v>1957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3.1256713168153599E-4</v>
      </c>
      <c r="M1809" s="1">
        <f>'[1]Electricity and CHPs_CAP'!I$32</f>
        <v>3.1271118770906934E-4</v>
      </c>
      <c r="N1809" s="1">
        <f>'[1]Electricity and CHPs_CAP'!J$32</f>
        <v>3.1271512691731577E-4</v>
      </c>
      <c r="O1809" s="1">
        <f>'[1]Electricity and CHPs_CAP'!K$32</f>
        <v>3.1267445343866653E-4</v>
      </c>
      <c r="P1809" s="1">
        <f>'[1]Electricity and CHPs_CAP'!L$32</f>
        <v>3.1272613743123223E-4</v>
      </c>
      <c r="Q1809" s="1">
        <f>'[1]Electricity and CHPs_CAP'!M$32</f>
        <v>3.1310141760708654E-4</v>
      </c>
      <c r="S1809" s="3"/>
    </row>
    <row r="1810" spans="2:19">
      <c r="B1810" s="5" t="str">
        <f t="shared" ref="B1810:C1810" si="1999">B1809</f>
        <v>SPS1</v>
      </c>
      <c r="C1810" s="5" t="str">
        <f t="shared" si="1999"/>
        <v>CH</v>
      </c>
      <c r="D1810" t="s">
        <v>1958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3.1256713168153599E-4</v>
      </c>
      <c r="M1810" s="1">
        <f t="shared" si="2001"/>
        <v>3.1271118770906934E-4</v>
      </c>
      <c r="N1810" s="1">
        <f t="shared" si="2001"/>
        <v>3.1271512691731577E-4</v>
      </c>
      <c r="O1810" s="1">
        <f t="shared" si="2001"/>
        <v>3.1267445343866653E-4</v>
      </c>
      <c r="P1810" s="1">
        <f>P1809</f>
        <v>3.1272613743123223E-4</v>
      </c>
      <c r="Q1810" s="1">
        <f>Q1809</f>
        <v>3.1310141760708654E-4</v>
      </c>
      <c r="S1810" s="3"/>
    </row>
    <row r="1811" spans="2:19">
      <c r="B1811" s="5" t="str">
        <f>B1808</f>
        <v>SPS1</v>
      </c>
      <c r="C1811" s="5" t="str">
        <f>C1808</f>
        <v>CH</v>
      </c>
      <c r="D1811" t="s">
        <v>1959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1.7828634737036071E-4</v>
      </c>
      <c r="J1811" s="1">
        <f t="shared" si="2002"/>
        <v>3.8728929601021457E-2</v>
      </c>
      <c r="K1811" s="1">
        <f t="shared" si="2002"/>
        <v>0.13168062419565921</v>
      </c>
      <c r="L1811" s="1">
        <f t="shared" ref="L1811:O1811" si="2003">SUM(L1812:L1814)</f>
        <v>0.228856435968783</v>
      </c>
      <c r="M1811" s="1">
        <f t="shared" si="2003"/>
        <v>0.24655869459304525</v>
      </c>
      <c r="N1811" s="1">
        <f t="shared" si="2003"/>
        <v>0.2298650500936574</v>
      </c>
      <c r="O1811" s="1">
        <f t="shared" si="2003"/>
        <v>0.23102775273796269</v>
      </c>
      <c r="P1811" s="1">
        <f>SUM(P1812:P1814)</f>
        <v>0.23046333268972694</v>
      </c>
      <c r="Q1811" s="1">
        <f>SUM(Q1812:Q1814)</f>
        <v>0.23092596147094641</v>
      </c>
      <c r="S1811" s="3"/>
    </row>
    <row r="1812" spans="2:19">
      <c r="B1812" s="5" t="str">
        <f t="shared" si="1998"/>
        <v>SPS1</v>
      </c>
      <c r="C1812" s="5" t="str">
        <f t="shared" si="1998"/>
        <v>CH</v>
      </c>
      <c r="D1812" t="s">
        <v>1960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1.7915458787707499E-2</v>
      </c>
      <c r="L1812" s="1">
        <f>'[1]Electricity and CHPs_CAP'!H$30</f>
        <v>6.1965228997276973E-2</v>
      </c>
      <c r="M1812" s="1">
        <f>'[1]Electricity and CHPs_CAP'!I$30</f>
        <v>7.5694515663738832E-2</v>
      </c>
      <c r="N1812" s="1">
        <f>'[1]Electricity and CHPs_CAP'!J$30</f>
        <v>7.3320834123062756E-2</v>
      </c>
      <c r="O1812" s="1">
        <f>'[1]Electricity and CHPs_CAP'!K$30</f>
        <v>7.5156472014668907E-2</v>
      </c>
      <c r="P1812" s="1">
        <f>'[1]Electricity and CHPs_CAP'!L$30</f>
        <v>7.5613877268651541E-2</v>
      </c>
      <c r="Q1812" s="1">
        <f>'[1]Electricity and CHPs_CAP'!M$30</f>
        <v>7.5658087458759626E-2</v>
      </c>
      <c r="S1812" s="3"/>
    </row>
    <row r="1813" spans="2:19">
      <c r="B1813" s="5" t="str">
        <f>B1809</f>
        <v>SPS1</v>
      </c>
      <c r="C1813" s="5" t="str">
        <f>C1809</f>
        <v>CH</v>
      </c>
      <c r="D1813" t="s">
        <v>1961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1.47416167628156E-4</v>
      </c>
      <c r="J1813" s="1">
        <f>'[1]Electricity and CHPs_CAP'!F$46</f>
        <v>3.8650734962204371E-2</v>
      </c>
      <c r="K1813" s="1">
        <f>'[1]Electricity and CHPs_CAP'!G$46</f>
        <v>0.11343254033599301</v>
      </c>
      <c r="L1813" s="1">
        <f>'[1]Electricity and CHPs_CAP'!H$46</f>
        <v>0.16585307015378906</v>
      </c>
      <c r="M1813" s="1">
        <f>'[1]Electricity and CHPs_CAP'!I$46</f>
        <v>0.16859552677018358</v>
      </c>
      <c r="N1813" s="1">
        <f>'[1]Electricity and CHPs_CAP'!J$46</f>
        <v>0.15459308888345105</v>
      </c>
      <c r="O1813" s="1">
        <f>'[1]Electricity and CHPs_CAP'!K$46</f>
        <v>0.15459384616853769</v>
      </c>
      <c r="P1813" s="1">
        <f>'[1]Electricity and CHPs_CAP'!L$46</f>
        <v>0.1545936362616486</v>
      </c>
      <c r="Q1813" s="1">
        <f>'[1]Electricity and CHPs_CAP'!M$46</f>
        <v>0.15460530355971078</v>
      </c>
      <c r="S1813" s="3"/>
    </row>
    <row r="1814" spans="2:19">
      <c r="B1814" s="5" t="str">
        <f t="shared" si="1998"/>
        <v>SPS1</v>
      </c>
      <c r="C1814" s="5" t="str">
        <f t="shared" si="1998"/>
        <v>CH</v>
      </c>
      <c r="D1814" t="s">
        <v>1962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3.0870179742204703E-5</v>
      </c>
      <c r="J1814" s="1">
        <f>'[1]Electricity and CHPs_CAP'!F$57</f>
        <v>7.8194638817089373E-5</v>
      </c>
      <c r="K1814" s="1">
        <f>'[1]Electricity and CHPs_CAP'!G$57</f>
        <v>3.326250719586893E-4</v>
      </c>
      <c r="L1814" s="1">
        <f>'[1]Electricity and CHPs_CAP'!H$57</f>
        <v>1.0381368177169732E-3</v>
      </c>
      <c r="M1814" s="1">
        <f>'[1]Electricity and CHPs_CAP'!I$57</f>
        <v>2.2686521591228285E-3</v>
      </c>
      <c r="N1814" s="1">
        <f>'[1]Electricity and CHPs_CAP'!J$57</f>
        <v>1.9511270871436072E-3</v>
      </c>
      <c r="O1814" s="1">
        <f>'[1]Electricity and CHPs_CAP'!K$57</f>
        <v>1.2774345547560922E-3</v>
      </c>
      <c r="P1814" s="1">
        <f>'[1]Electricity and CHPs_CAP'!L$57</f>
        <v>2.5581915942679307E-4</v>
      </c>
      <c r="Q1814" s="1">
        <f>'[1]Electricity and CHPs_CAP'!M$57</f>
        <v>6.6257045247599951E-4</v>
      </c>
      <c r="S1814" s="3"/>
    </row>
    <row r="1815" spans="2:19">
      <c r="B1815" s="5" t="str">
        <f t="shared" si="1998"/>
        <v>SPS1</v>
      </c>
      <c r="C1815" s="5" t="str">
        <f t="shared" si="1998"/>
        <v>CH</v>
      </c>
      <c r="D1815" t="s">
        <v>1963</v>
      </c>
      <c r="E1815" t="str">
        <f t="shared" si="1979"/>
        <v>GWe/yr.</v>
      </c>
      <c r="F1815" s="1">
        <f>SUM(F1816:F1822)</f>
        <v>0.10115625603015686</v>
      </c>
      <c r="G1815" s="1">
        <f t="shared" ref="G1815:K1815" si="2004">SUM(G1816:G1822)</f>
        <v>0.10115665061320818</v>
      </c>
      <c r="H1815" s="1">
        <f t="shared" si="2004"/>
        <v>0.10116087548122657</v>
      </c>
      <c r="I1815" s="1">
        <f t="shared" si="2004"/>
        <v>0.24423148612273118</v>
      </c>
      <c r="J1815" s="1">
        <f t="shared" si="2004"/>
        <v>0.57635665513436596</v>
      </c>
      <c r="K1815" s="1">
        <f t="shared" si="2004"/>
        <v>0.85523402041828156</v>
      </c>
      <c r="L1815" s="1">
        <f t="shared" ref="L1815:O1815" si="2005">SUM(L1816:L1822)</f>
        <v>1.1837913307351748</v>
      </c>
      <c r="M1815" s="1">
        <f t="shared" si="2005"/>
        <v>1.3879722916549821</v>
      </c>
      <c r="N1815" s="1">
        <f t="shared" si="2005"/>
        <v>1.4129235043135082</v>
      </c>
      <c r="O1815" s="1">
        <f t="shared" si="2005"/>
        <v>1.2379725989632167</v>
      </c>
      <c r="P1815" s="1">
        <f>SUM(P1816:P1822)</f>
        <v>1.2824221769575532</v>
      </c>
      <c r="Q1815" s="1">
        <f>SUM(Q1816:Q1822)</f>
        <v>1.291366463869339</v>
      </c>
      <c r="S1815" s="3"/>
    </row>
    <row r="1816" spans="2:19">
      <c r="B1816" s="5" t="str">
        <f t="shared" si="1998"/>
        <v>SPS1</v>
      </c>
      <c r="C1816" s="5" t="str">
        <f t="shared" si="1998"/>
        <v>CH</v>
      </c>
      <c r="D1816" t="s">
        <v>1964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9.999908382850993E-2</v>
      </c>
      <c r="H1816" s="1">
        <f>'[1]Electricity and CHPs_CAP'!D$63</f>
        <v>9.9999063850145647E-2</v>
      </c>
      <c r="I1816" s="1">
        <f>'[1]Electricity and CHPs_CAP'!E$63</f>
        <v>9.9999096703474816E-2</v>
      </c>
      <c r="J1816" s="1">
        <f>'[1]Electricity and CHPs_CAP'!F$63</f>
        <v>9.9999314486989621E-2</v>
      </c>
      <c r="K1816" s="1">
        <f>'[1]Electricity and CHPs_CAP'!G$63</f>
        <v>9.9999416776121439E-2</v>
      </c>
      <c r="L1816" s="1">
        <f>'[1]Electricity and CHPs_CAP'!H$63</f>
        <v>9.9999423207877081E-2</v>
      </c>
      <c r="M1816" s="1">
        <f>'[1]Electricity and CHPs_CAP'!I$63</f>
        <v>9.9999254312307051E-2</v>
      </c>
      <c r="N1816" s="1">
        <f>'[1]Electricity and CHPs_CAP'!J$63</f>
        <v>9.9999132219881631E-2</v>
      </c>
      <c r="O1816" s="1">
        <f>'[1]Electricity and CHPs_CAP'!K$63</f>
        <v>9.9998955112651777E-2</v>
      </c>
      <c r="P1816" s="1">
        <f>'[1]Electricity and CHPs_CAP'!L$63</f>
        <v>9.9998912149732347E-2</v>
      </c>
      <c r="Q1816" s="1">
        <f>'[1]Electricity and CHPs_CAP'!M$63</f>
        <v>9.9998986393001907E-2</v>
      </c>
      <c r="S1816" s="3"/>
    </row>
    <row r="1817" spans="2:19">
      <c r="B1817" s="5" t="str">
        <f t="shared" si="1998"/>
        <v>SPS1</v>
      </c>
      <c r="C1817" s="5" t="str">
        <f t="shared" si="1998"/>
        <v>CH</v>
      </c>
      <c r="D1817" t="s">
        <v>1965</v>
      </c>
      <c r="E1817" t="str">
        <f t="shared" si="1979"/>
        <v>GWe/yr.</v>
      </c>
      <c r="F1817" s="1">
        <f>'[1]Electricity and CHPs_CAP'!B$64</f>
        <v>1.9431938780898299E-4</v>
      </c>
      <c r="G1817" s="1">
        <f>'[1]Electricity and CHPs_CAP'!C$64</f>
        <v>1.9455802855092698E-4</v>
      </c>
      <c r="H1817" s="1">
        <f>'[1]Electricity and CHPs_CAP'!D$64</f>
        <v>1.9544884830895423E-4</v>
      </c>
      <c r="I1817" s="1">
        <f>'[1]Electricity and CHPs_CAP'!E$64</f>
        <v>1.9455535150033479E-4</v>
      </c>
      <c r="J1817" s="1">
        <f>'[1]Electricity and CHPs_CAP'!F$64</f>
        <v>0.26307854687674093</v>
      </c>
      <c r="K1817" s="1">
        <f>'[1]Electricity and CHPs_CAP'!G$64</f>
        <v>0.52266336173334427</v>
      </c>
      <c r="L1817" s="1">
        <f>'[1]Electricity and CHPs_CAP'!H$64</f>
        <v>0.52267679336091055</v>
      </c>
      <c r="M1817" s="1">
        <f>'[1]Electricity and CHPs_CAP'!I$64</f>
        <v>0.5226798040623033</v>
      </c>
      <c r="N1817" s="1">
        <f>'[1]Electricity and CHPs_CAP'!J$64</f>
        <v>0.52268081085268614</v>
      </c>
      <c r="O1817" s="1">
        <f>'[1]Electricity and CHPs_CAP'!K$64</f>
        <v>0.52268560227266236</v>
      </c>
      <c r="P1817" s="1">
        <f>'[1]Electricity and CHPs_CAP'!L$64</f>
        <v>0.52268880505855708</v>
      </c>
      <c r="Q1817" s="1">
        <f>'[1]Electricity and CHPs_CAP'!M$64</f>
        <v>0.52273175006883266</v>
      </c>
      <c r="S1817" s="3"/>
    </row>
    <row r="1818" spans="2:19">
      <c r="B1818" s="5" t="str">
        <f t="shared" si="1998"/>
        <v>SPS1</v>
      </c>
      <c r="C1818" s="5" t="str">
        <f t="shared" si="1998"/>
        <v>CH</v>
      </c>
      <c r="D1818" t="s">
        <v>1966</v>
      </c>
      <c r="E1818" t="str">
        <f t="shared" si="1979"/>
        <v>GWe/yr.</v>
      </c>
      <c r="F1818" s="1">
        <f>'[1]Electricity and CHPs_CAP'!B$65</f>
        <v>1.42875054540357E-4</v>
      </c>
      <c r="G1818" s="1">
        <f>'[1]Electricity and CHPs_CAP'!C$65</f>
        <v>1.4305464013557995E-4</v>
      </c>
      <c r="H1818" s="1">
        <f>'[1]Electricity and CHPs_CAP'!D$65</f>
        <v>1.4375765237344013E-4</v>
      </c>
      <c r="I1818" s="1">
        <f>'[1]Electricity and CHPs_CAP'!E$65</f>
        <v>1.4753599130411834E-4</v>
      </c>
      <c r="J1818" s="1">
        <f>'[1]Electricity and CHPs_CAP'!F$65</f>
        <v>2.2553719606995285E-3</v>
      </c>
      <c r="K1818" s="1">
        <f>'[1]Electricity and CHPs_CAP'!G$65</f>
        <v>5.3814196612014626E-3</v>
      </c>
      <c r="L1818" s="1">
        <f>'[1]Electricity and CHPs_CAP'!H$65</f>
        <v>0.31665516401242283</v>
      </c>
      <c r="M1818" s="1">
        <f>'[1]Electricity and CHPs_CAP'!I$65</f>
        <v>0.502322412714449</v>
      </c>
      <c r="N1818" s="1">
        <f>'[1]Electricity and CHPs_CAP'!J$65</f>
        <v>0.51391453711458168</v>
      </c>
      <c r="O1818" s="1">
        <f>'[1]Electricity and CHPs_CAP'!K$65</f>
        <v>0.32466108522584208</v>
      </c>
      <c r="P1818" s="1">
        <f>'[1]Electricity and CHPs_CAP'!L$65</f>
        <v>0.35446171084991163</v>
      </c>
      <c r="Q1818" s="1">
        <f>'[1]Electricity and CHPs_CAP'!M$65</f>
        <v>0.34741344701766286</v>
      </c>
      <c r="S1818" s="3"/>
    </row>
    <row r="1819" spans="2:19">
      <c r="B1819" s="5" t="str">
        <f t="shared" si="1998"/>
        <v>SPS1</v>
      </c>
      <c r="C1819" s="5" t="str">
        <f t="shared" si="1998"/>
        <v>CH</v>
      </c>
      <c r="D1819" t="s">
        <v>1967</v>
      </c>
      <c r="E1819" t="str">
        <f t="shared" si="1979"/>
        <v>GWe/yr.</v>
      </c>
      <c r="F1819" s="1">
        <f>'[1]Electricity and CHPs_CAP'!B$66</f>
        <v>1.3609260698810082E-4</v>
      </c>
      <c r="G1819" s="1">
        <f>'[1]Electricity and CHPs_CAP'!C$66</f>
        <v>1.36241271642509E-4</v>
      </c>
      <c r="H1819" s="1">
        <f>'[1]Electricity and CHPs_CAP'!D$66</f>
        <v>1.3669039553812658E-4</v>
      </c>
      <c r="I1819" s="1">
        <f>'[1]Electricity and CHPs_CAP'!E$66</f>
        <v>6.7450694407363121E-2</v>
      </c>
      <c r="J1819" s="1">
        <f>'[1]Electricity and CHPs_CAP'!F$66</f>
        <v>0.11489843518401975</v>
      </c>
      <c r="K1819" s="1">
        <f>'[1]Electricity and CHPs_CAP'!G$66</f>
        <v>0.15468821433109042</v>
      </c>
      <c r="L1819" s="1">
        <f>'[1]Electricity and CHPs_CAP'!H$66</f>
        <v>0.18554759085572123</v>
      </c>
      <c r="M1819" s="1">
        <f>'[1]Electricity and CHPs_CAP'!I$66</f>
        <v>0.19403332742125975</v>
      </c>
      <c r="N1819" s="1">
        <f>'[1]Electricity and CHPs_CAP'!J$66</f>
        <v>0.19282506962514123</v>
      </c>
      <c r="O1819" s="1">
        <f>'[1]Electricity and CHPs_CAP'!K$66</f>
        <v>0.2115690557195718</v>
      </c>
      <c r="P1819" s="1">
        <f>'[1]Electricity and CHPs_CAP'!L$66</f>
        <v>0.24176428663443453</v>
      </c>
      <c r="Q1819" s="1">
        <f>'[1]Electricity and CHPs_CAP'!M$66</f>
        <v>0.22074868541128786</v>
      </c>
      <c r="S1819" s="3"/>
    </row>
    <row r="1820" spans="2:19">
      <c r="B1820" s="5" t="str">
        <f t="shared" si="1998"/>
        <v>SPS1</v>
      </c>
      <c r="C1820" s="5" t="str">
        <f t="shared" si="1998"/>
        <v>CH</v>
      </c>
      <c r="D1820" t="s">
        <v>1968</v>
      </c>
      <c r="E1820" t="str">
        <f t="shared" si="1979"/>
        <v>GWe/yr.</v>
      </c>
      <c r="F1820" s="1">
        <f>'[1]Electricity and CHPs_CAP'!B$67</f>
        <v>2.7322079376457969E-4</v>
      </c>
      <c r="G1820" s="1">
        <f>'[1]Electricity and CHPs_CAP'!C$67</f>
        <v>2.7351916014347179E-4</v>
      </c>
      <c r="H1820" s="1">
        <f>'[1]Electricity and CHPs_CAP'!D$67</f>
        <v>2.7439260218506726E-4</v>
      </c>
      <c r="I1820" s="1">
        <f>'[1]Electricity and CHPs_CAP'!E$67</f>
        <v>2.1349942093986066E-2</v>
      </c>
      <c r="J1820" s="1">
        <f>'[1]Electricity and CHPs_CAP'!F$67</f>
        <v>2.1722244634536418E-2</v>
      </c>
      <c r="K1820" s="1">
        <f>'[1]Electricity and CHPs_CAP'!G$67</f>
        <v>1.3594210517175496E-2</v>
      </c>
      <c r="L1820" s="1">
        <f>'[1]Electricity and CHPs_CAP'!H$67</f>
        <v>1.9249678564285791E-2</v>
      </c>
      <c r="M1820" s="1">
        <f>'[1]Electricity and CHPs_CAP'!I$67</f>
        <v>2.138148442023249E-2</v>
      </c>
      <c r="N1820" s="1">
        <f>'[1]Electricity and CHPs_CAP'!J$67</f>
        <v>1.5294108430530686E-2</v>
      </c>
      <c r="O1820" s="1">
        <f>'[1]Electricity and CHPs_CAP'!K$67</f>
        <v>2.6430503197447004E-2</v>
      </c>
      <c r="P1820" s="1">
        <f>'[1]Electricity and CHPs_CAP'!L$67</f>
        <v>2.3974080450984661E-2</v>
      </c>
      <c r="Q1820" s="1">
        <f>'[1]Electricity and CHPs_CAP'!M$67</f>
        <v>3.7590175859421586E-2</v>
      </c>
      <c r="S1820" s="3"/>
    </row>
    <row r="1821" spans="2:19">
      <c r="B1821" s="5" t="str">
        <f t="shared" ref="B1821:C1822" si="2006">B1820</f>
        <v>SPS1</v>
      </c>
      <c r="C1821" s="5" t="str">
        <f t="shared" si="2006"/>
        <v>CH</v>
      </c>
      <c r="D1821" t="s">
        <v>1969</v>
      </c>
      <c r="E1821" t="str">
        <f t="shared" si="1979"/>
        <v>GWe/yr.</v>
      </c>
      <c r="F1821" s="1">
        <f>'[1]Electricity and CHPs_CAP'!B$68</f>
        <v>2.7312638713054057E-4</v>
      </c>
      <c r="G1821" s="1">
        <f>'[1]Electricity and CHPs_CAP'!C$68</f>
        <v>2.7342341252414989E-4</v>
      </c>
      <c r="H1821" s="1">
        <f>'[1]Electricity and CHPs_CAP'!D$68</f>
        <v>2.7430246620288595E-4</v>
      </c>
      <c r="I1821" s="1">
        <f>'[1]Electricity and CHPs_CAP'!E$68</f>
        <v>3.4765071926599798E-2</v>
      </c>
      <c r="J1821" s="1">
        <f>'[1]Electricity and CHPs_CAP'!F$68</f>
        <v>3.8244271533496056E-2</v>
      </c>
      <c r="K1821" s="1">
        <f>'[1]Electricity and CHPs_CAP'!G$68</f>
        <v>3.1720735850391792E-2</v>
      </c>
      <c r="L1821" s="1">
        <f>'[1]Electricity and CHPs_CAP'!H$68</f>
        <v>2.3795525726461379E-2</v>
      </c>
      <c r="M1821" s="1">
        <f>'[1]Electricity and CHPs_CAP'!I$68</f>
        <v>2.8025005202299193E-2</v>
      </c>
      <c r="N1821" s="1">
        <f>'[1]Electricity and CHPs_CAP'!J$68</f>
        <v>3.8969276437503003E-2</v>
      </c>
      <c r="O1821" s="1">
        <f>'[1]Electricity and CHPs_CAP'!K$68</f>
        <v>3.0759002570913428E-2</v>
      </c>
      <c r="P1821" s="1">
        <f>'[1]Electricity and CHPs_CAP'!L$68</f>
        <v>2.3682809785012908E-2</v>
      </c>
      <c r="Q1821" s="1">
        <f>'[1]Electricity and CHPs_CAP'!M$68</f>
        <v>3.7653479103928481E-2</v>
      </c>
      <c r="S1821" s="3"/>
    </row>
    <row r="1822" spans="2:19">
      <c r="B1822" s="5" t="str">
        <f t="shared" si="2006"/>
        <v>SPS1</v>
      </c>
      <c r="C1822" s="5" t="str">
        <f t="shared" si="2006"/>
        <v>CH</v>
      </c>
      <c r="D1822" t="s">
        <v>1970</v>
      </c>
      <c r="E1822" t="str">
        <f t="shared" si="1979"/>
        <v>GWe/yr.</v>
      </c>
      <c r="F1822" s="1">
        <f>'[1]Electricity and CHPs_CAP'!B$69</f>
        <v>1.3662179992429739E-4</v>
      </c>
      <c r="G1822" s="1">
        <f>'[1]Electricity and CHPs_CAP'!C$69</f>
        <v>1.367702717016299E-4</v>
      </c>
      <c r="H1822" s="1">
        <f>'[1]Electricity and CHPs_CAP'!D$69</f>
        <v>1.3721966647245706E-4</v>
      </c>
      <c r="I1822" s="1">
        <f>'[1]Electricity and CHPs_CAP'!E$69</f>
        <v>2.0324589648502915E-2</v>
      </c>
      <c r="J1822" s="1">
        <f>'[1]Electricity and CHPs_CAP'!F$69</f>
        <v>3.615847045788368E-2</v>
      </c>
      <c r="K1822" s="1">
        <f>'[1]Electricity and CHPs_CAP'!G$69</f>
        <v>2.7186661548956617E-2</v>
      </c>
      <c r="L1822" s="1">
        <f>'[1]Electricity and CHPs_CAP'!H$69</f>
        <v>1.5867155007496102E-2</v>
      </c>
      <c r="M1822" s="1">
        <f>'[1]Electricity and CHPs_CAP'!I$69</f>
        <v>1.9531003522131111E-2</v>
      </c>
      <c r="N1822" s="1">
        <f>'[1]Electricity and CHPs_CAP'!J$69</f>
        <v>2.9240569633183951E-2</v>
      </c>
      <c r="O1822" s="1">
        <f>'[1]Electricity and CHPs_CAP'!K$69</f>
        <v>2.1868394864128279E-2</v>
      </c>
      <c r="P1822" s="1">
        <f>'[1]Electricity and CHPs_CAP'!L$69</f>
        <v>1.5851572028920059E-2</v>
      </c>
      <c r="Q1822" s="1">
        <f>'[1]Electricity and CHPs_CAP'!M$69</f>
        <v>2.52299400152039E-2</v>
      </c>
      <c r="S1822" s="3"/>
    </row>
    <row r="1823" spans="2:19">
      <c r="B1823" s="5" t="str">
        <f t="shared" ref="B1823:C1823" si="2007">B1822</f>
        <v>SPS1</v>
      </c>
      <c r="C1823" s="5" t="str">
        <f t="shared" si="2007"/>
        <v>CH</v>
      </c>
      <c r="D1823" s="2" t="s">
        <v>1971</v>
      </c>
      <c r="E1823" s="2" t="s">
        <v>166</v>
      </c>
      <c r="F1823" s="3">
        <f>SUM(F1824,F1843)</f>
        <v>11.163985827761508</v>
      </c>
      <c r="G1823" s="3">
        <f t="shared" ref="G1823:K1823" si="2008">SUM(G1824,G1843)</f>
        <v>11.926780402342628</v>
      </c>
      <c r="H1823" s="3">
        <f t="shared" si="2008"/>
        <v>11.972749638638682</v>
      </c>
      <c r="I1823" s="3">
        <f t="shared" si="2008"/>
        <v>12.828522401120356</v>
      </c>
      <c r="J1823" s="3">
        <f t="shared" si="2008"/>
        <v>11.264503368939888</v>
      </c>
      <c r="K1823" s="3">
        <f t="shared" si="2008"/>
        <v>10.352594941509121</v>
      </c>
      <c r="L1823" s="3">
        <f t="shared" ref="L1823:O1823" si="2009">SUM(L1824,L1843)</f>
        <v>10.515660326071202</v>
      </c>
      <c r="M1823" s="3">
        <f t="shared" si="2009"/>
        <v>10.93866028295516</v>
      </c>
      <c r="N1823" s="3">
        <f t="shared" si="2009"/>
        <v>10.557711928341863</v>
      </c>
      <c r="O1823" s="3">
        <f t="shared" si="2009"/>
        <v>10.414430664886345</v>
      </c>
      <c r="P1823" s="3">
        <f>SUM(P1824,P1843)</f>
        <v>9.9929051341152402</v>
      </c>
      <c r="Q1823" s="3">
        <f>SUM(Q1824,Q1843)</f>
        <v>9.4805379052258552</v>
      </c>
      <c r="S1823" s="3"/>
    </row>
    <row r="1824" spans="2:19">
      <c r="B1824" s="5" t="str">
        <f>B1822</f>
        <v>SPS1</v>
      </c>
      <c r="C1824" s="5" t="str">
        <f>C1822</f>
        <v>CH</v>
      </c>
      <c r="D1824" t="s">
        <v>1972</v>
      </c>
      <c r="E1824" t="str">
        <f>E1823</f>
        <v>GWth/yr.</v>
      </c>
      <c r="F1824" s="1">
        <f>SUM(F1825,F1828,F1830,F1833,F1835,F1837,F1839,F1841)</f>
        <v>9.3030032357127599</v>
      </c>
      <c r="G1824" s="1">
        <f t="shared" ref="G1824:K1824" si="2010">SUM(G1825,G1828,G1830,G1833,G1835,G1837,G1839,G1841)</f>
        <v>9.9081760332435813</v>
      </c>
      <c r="H1824" s="1">
        <f t="shared" si="2010"/>
        <v>10.069419202835382</v>
      </c>
      <c r="I1824" s="1">
        <f t="shared" si="2010"/>
        <v>10.683598003891055</v>
      </c>
      <c r="J1824" s="1">
        <f t="shared" si="2010"/>
        <v>9.3695512455728203</v>
      </c>
      <c r="K1824" s="1">
        <f t="shared" si="2010"/>
        <v>8.5957979552702799</v>
      </c>
      <c r="L1824" s="1">
        <f t="shared" ref="L1824:O1824" si="2011">SUM(L1825,L1828,L1830,L1833,L1835,L1837,L1839,L1841)</f>
        <v>8.7000394754623152</v>
      </c>
      <c r="M1824" s="1">
        <f t="shared" si="2011"/>
        <v>8.6900477682714286</v>
      </c>
      <c r="N1824" s="1">
        <f t="shared" si="2011"/>
        <v>8.3901089825249358</v>
      </c>
      <c r="O1824" s="1">
        <f t="shared" si="2011"/>
        <v>8.3160853107568258</v>
      </c>
      <c r="P1824" s="1">
        <f>SUM(P1825,P1828,P1830,P1833,P1835,P1837,P1839,P1841)</f>
        <v>8.0935520987938716</v>
      </c>
      <c r="Q1824" s="1">
        <f>SUM(Q1825,Q1828,Q1830,Q1833,Q1835,Q1837,Q1839,Q1841)</f>
        <v>7.6788905477280469</v>
      </c>
      <c r="S1824" s="3"/>
    </row>
    <row r="1825" spans="2:19">
      <c r="B1825" s="5" t="str">
        <f>B1823</f>
        <v>SPS1</v>
      </c>
      <c r="C1825" s="5" t="str">
        <f>C1823</f>
        <v>CH</v>
      </c>
      <c r="D1825" t="s">
        <v>1973</v>
      </c>
      <c r="E1825" t="str">
        <f>E1823</f>
        <v>GWth/yr.</v>
      </c>
      <c r="F1825" s="1">
        <f>SUM(F1826:F1827)</f>
        <v>2.1116608547716389</v>
      </c>
      <c r="G1825" s="1">
        <f t="shared" ref="G1825:K1825" si="2012">SUM(G1826:G1827)</f>
        <v>2.4147397861673827</v>
      </c>
      <c r="H1825" s="1">
        <f t="shared" si="2012"/>
        <v>2.5719097138497116</v>
      </c>
      <c r="I1825" s="1">
        <f t="shared" si="2012"/>
        <v>3.1620905122045886</v>
      </c>
      <c r="J1825" s="1">
        <f t="shared" si="2012"/>
        <v>3.7494091713509845</v>
      </c>
      <c r="K1825" s="1">
        <f t="shared" si="2012"/>
        <v>3.7647793109772074</v>
      </c>
      <c r="L1825" s="1">
        <f t="shared" ref="L1825:O1825" si="2013">SUM(L1826:L1827)</f>
        <v>4.5347682847124515</v>
      </c>
      <c r="M1825" s="1">
        <f t="shared" si="2013"/>
        <v>5.616925981038567</v>
      </c>
      <c r="N1825" s="1">
        <f t="shared" si="2013"/>
        <v>6.1526247445483522</v>
      </c>
      <c r="O1825" s="1">
        <f t="shared" si="2013"/>
        <v>6.2733261423840236</v>
      </c>
      <c r="P1825" s="1">
        <f>SUM(P1826:P1827)</f>
        <v>6.2401340863870889</v>
      </c>
      <c r="Q1825" s="1">
        <f>SUM(Q1826:Q1827)</f>
        <v>6.0524269567826376</v>
      </c>
      <c r="S1825" s="3"/>
    </row>
    <row r="1826" spans="2:19">
      <c r="B1826" s="5" t="str">
        <f t="shared" ref="B1826:C1826" si="2014">B1825</f>
        <v>SPS1</v>
      </c>
      <c r="C1826" s="5" t="str">
        <f t="shared" si="2014"/>
        <v>CH</v>
      </c>
      <c r="D1826" t="s">
        <v>1974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0.67257066146108213</v>
      </c>
      <c r="G1826" s="1" cm="1">
        <f t="array" ref="G1826">SUMPRODUCT(([1]OUT_FinalEnergyCons!$B$4:$B$10000="var_cap")*1,(ISNUMBER(SEARCH("RH*-SHELCBR",[1]OUT_FinalEnergyCons!$A$4:$A$10000)))*1,[1]OUT_FinalEnergyCons!E$4:E$10000)</f>
        <v>0.70275762816488441</v>
      </c>
      <c r="H1826" s="1" cm="1">
        <f t="array" ref="H1826">SUMPRODUCT(([1]OUT_FinalEnergyCons!$B$4:$B$10000="var_cap")*1,(ISNUMBER(SEARCH("RH*-SHELCBR",[1]OUT_FinalEnergyCons!$A$4:$A$10000)))*1,[1]OUT_FinalEnergyCons!F$4:F$10000)</f>
        <v>0.70275581306168633</v>
      </c>
      <c r="I1826" s="1" cm="1">
        <f t="array" ref="I1826">SUMPRODUCT(([1]OUT_FinalEnergyCons!$B$4:$B$10000="var_cap")*1,(ISNUMBER(SEARCH("RH*-SHELCBR",[1]OUT_FinalEnergyCons!$A$4:$A$10000)))*1,[1]OUT_FinalEnergyCons!G$4:G$10000)</f>
        <v>0.6502621150110065</v>
      </c>
      <c r="J1826" s="1" cm="1">
        <f t="array" ref="J1826">SUMPRODUCT(([1]OUT_FinalEnergyCons!$B$4:$B$10000="var_cap")*1,(ISNUMBER(SEARCH("RH*-SHELCBR",[1]OUT_FinalEnergyCons!$A$4:$A$10000)))*1,[1]OUT_FinalEnergyCons!H$4:H$10000)</f>
        <v>0.2674632239642204</v>
      </c>
      <c r="K1826" s="1" cm="1">
        <f t="array" ref="K1826">SUMPRODUCT(([1]OUT_FinalEnergyCons!$B$4:$B$10000="var_cap")*1,(ISNUMBER(SEARCH("RH*-SHELCBR",[1]OUT_FinalEnergyCons!$A$4:$A$10000)))*1,[1]OUT_FinalEnergyCons!I$4:I$10000)</f>
        <v>0.18280553736274555</v>
      </c>
      <c r="L1826" s="1" cm="1">
        <f t="array" ref="L1826">SUMPRODUCT(([1]OUT_FinalEnergyCons!$B$4:$B$10000="var_cap")*1,(ISNUMBER(SEARCH("RH*-SHELCBR",[1]OUT_FinalEnergyCons!$A$4:$A$10000)))*1,[1]OUT_FinalEnergyCons!J$4:J$10000)</f>
        <v>0.16414813248940799</v>
      </c>
      <c r="M1826" s="1" cm="1">
        <f t="array" ref="M1826">SUMPRODUCT(([1]OUT_FinalEnergyCons!$B$4:$B$10000="var_cap")*1,(ISNUMBER(SEARCH("RH*-SHELCBR",[1]OUT_FinalEnergyCons!$A$4:$A$10000)))*1,[1]OUT_FinalEnergyCons!K$4:K$10000)</f>
        <v>0.18371330153891605</v>
      </c>
      <c r="N1826" s="1" cm="1">
        <f t="array" ref="N1826">SUMPRODUCT(([1]OUT_FinalEnergyCons!$B$4:$B$10000="var_cap")*1,(ISNUMBER(SEARCH("RH*-SHELCBR",[1]OUT_FinalEnergyCons!$A$4:$A$10000)))*1,[1]OUT_FinalEnergyCons!L$4:L$10000)</f>
        <v>0.30935578053416085</v>
      </c>
      <c r="O1826" s="1" cm="1">
        <f t="array" ref="O1826">SUMPRODUCT(([1]OUT_FinalEnergyCons!$B$4:$B$10000="var_cap")*1,(ISNUMBER(SEARCH("RH*-SHELCBR",[1]OUT_FinalEnergyCons!$A$4:$A$10000)))*1,[1]OUT_FinalEnergyCons!M$4:M$10000)</f>
        <v>0.33848309301944302</v>
      </c>
      <c r="P1826" s="1" cm="1">
        <f t="array" ref="P1826">SUMPRODUCT(([1]OUT_FinalEnergyCons!$B$4:$B$10000="var_cap")*1,(ISNUMBER(SEARCH("RH*-SHELCBR",[1]OUT_FinalEnergyCons!$A$4:$A$10000)))*1,[1]OUT_FinalEnergyCons!N$4:N$10000)</f>
        <v>0.29816061491183526</v>
      </c>
      <c r="Q1826" s="1" cm="1">
        <f t="array" ref="Q1826">SUMPRODUCT(([1]OUT_FinalEnergyCons!$B$4:$B$10000="var_cap")*1,(ISNUMBER(SEARCH("RH*-SHELCBR",[1]OUT_FinalEnergyCons!$A$4:$A$10000)))*1,[1]OUT_FinalEnergyCons!O$4:O$10000)</f>
        <v>0.12583850859969178</v>
      </c>
      <c r="S1826" s="3"/>
    </row>
    <row r="1827" spans="2:19">
      <c r="B1827" s="5" t="str">
        <f t="shared" ref="B1827:C1827" si="2016">B1826</f>
        <v>SPS1</v>
      </c>
      <c r="C1827" s="5" t="str">
        <f t="shared" si="2016"/>
        <v>CH</v>
      </c>
      <c r="D1827" t="s">
        <v>1975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1.4390901933105567</v>
      </c>
      <c r="G1827" s="1" cm="1">
        <f t="array" ref="G1827">SUMPRODUCT(([1]OUT_FinalEnergyCons!$B$4:$B$10000="var_cap")*1,ISNUMBER(SEARCH("RH*-SHELCHP",[1]OUT_FinalEnergyCons!$A$4:$A$10000))*1,[1]OUT_FinalEnergyCons!E$4:E$10000)</f>
        <v>1.7119821580024983</v>
      </c>
      <c r="H1827" s="1" cm="1">
        <f t="array" ref="H1827">SUMPRODUCT(([1]OUT_FinalEnergyCons!$B$4:$B$10000="var_cap")*1,ISNUMBER(SEARCH("RH*-SHELCHP",[1]OUT_FinalEnergyCons!$A$4:$A$10000))*1,[1]OUT_FinalEnergyCons!F$4:F$10000)</f>
        <v>1.8691539007880253</v>
      </c>
      <c r="I1827" s="1" cm="1">
        <f t="array" ref="I1827">SUMPRODUCT(([1]OUT_FinalEnergyCons!$B$4:$B$10000="var_cap")*1,ISNUMBER(SEARCH("RH*-SHELCHP",[1]OUT_FinalEnergyCons!$A$4:$A$10000))*1,[1]OUT_FinalEnergyCons!G$4:G$10000)</f>
        <v>2.511828397193582</v>
      </c>
      <c r="J1827" s="1" cm="1">
        <f t="array" ref="J1827">SUMPRODUCT(([1]OUT_FinalEnergyCons!$B$4:$B$10000="var_cap")*1,ISNUMBER(SEARCH("RH*-SHELCHP",[1]OUT_FinalEnergyCons!$A$4:$A$10000))*1,[1]OUT_FinalEnergyCons!H$4:H$10000)</f>
        <v>3.4819459473867642</v>
      </c>
      <c r="K1827" s="1" cm="1">
        <f t="array" ref="K1827">SUMPRODUCT(([1]OUT_FinalEnergyCons!$B$4:$B$10000="var_cap")*1,ISNUMBER(SEARCH("RH*-SHELCHP",[1]OUT_FinalEnergyCons!$A$4:$A$10000))*1,[1]OUT_FinalEnergyCons!I$4:I$10000)</f>
        <v>3.5819737736144619</v>
      </c>
      <c r="L1827" s="1" cm="1">
        <f t="array" ref="L1827">SUMPRODUCT(([1]OUT_FinalEnergyCons!$B$4:$B$10000="var_cap")*1,ISNUMBER(SEARCH("RH*-SHELCHP",[1]OUT_FinalEnergyCons!$A$4:$A$10000))*1,[1]OUT_FinalEnergyCons!J$4:J$10000)</f>
        <v>4.3706201522230437</v>
      </c>
      <c r="M1827" s="1" cm="1">
        <f t="array" ref="M1827">SUMPRODUCT(([1]OUT_FinalEnergyCons!$B$4:$B$10000="var_cap")*1,ISNUMBER(SEARCH("RH*-SHELCHP",[1]OUT_FinalEnergyCons!$A$4:$A$10000))*1,[1]OUT_FinalEnergyCons!K$4:K$10000)</f>
        <v>5.4332126794996514</v>
      </c>
      <c r="N1827" s="1" cm="1">
        <f t="array" ref="N1827">SUMPRODUCT(([1]OUT_FinalEnergyCons!$B$4:$B$10000="var_cap")*1,ISNUMBER(SEARCH("RH*-SHELCHP",[1]OUT_FinalEnergyCons!$A$4:$A$10000))*1,[1]OUT_FinalEnergyCons!L$4:L$10000)</f>
        <v>5.8432689640141913</v>
      </c>
      <c r="O1827" s="1" cm="1">
        <f t="array" ref="O1827">SUMPRODUCT(([1]OUT_FinalEnergyCons!$B$4:$B$10000="var_cap")*1,ISNUMBER(SEARCH("RH*-SHELCHP",[1]OUT_FinalEnergyCons!$A$4:$A$10000))*1,[1]OUT_FinalEnergyCons!M$4:M$10000)</f>
        <v>5.9348430493645807</v>
      </c>
      <c r="P1827" s="1" cm="1">
        <f t="array" ref="P1827">SUMPRODUCT(([1]OUT_FinalEnergyCons!$B$4:$B$10000="var_cap")*1,ISNUMBER(SEARCH("RH*-SHELCHP",[1]OUT_FinalEnergyCons!$A$4:$A$10000))*1,[1]OUT_FinalEnergyCons!N$4:N$10000)</f>
        <v>5.9419734714752535</v>
      </c>
      <c r="Q1827" s="1" cm="1">
        <f t="array" ref="Q1827">SUMPRODUCT(([1]OUT_FinalEnergyCons!$B$4:$B$10000="var_cap")*1,ISNUMBER(SEARCH("RH*-SHELCHP",[1]OUT_FinalEnergyCons!$A$4:$A$10000))*1,[1]OUT_FinalEnergyCons!O$4:O$10000)</f>
        <v>5.9265884481829456</v>
      </c>
      <c r="S1827" s="3"/>
    </row>
    <row r="1828" spans="2:19">
      <c r="B1828" s="5" t="str">
        <f t="shared" ref="B1828:C1828" si="2017">B1827</f>
        <v>SPS1</v>
      </c>
      <c r="C1828" s="5" t="str">
        <f t="shared" si="2017"/>
        <v>CH</v>
      </c>
      <c r="D1828" t="s">
        <v>1976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3.4074045192770503</v>
      </c>
      <c r="H1828" s="1">
        <f t="shared" si="2018"/>
        <v>3.4074036722767591</v>
      </c>
      <c r="I1828" s="1">
        <f t="shared" si="2018"/>
        <v>3.407403026231564</v>
      </c>
      <c r="J1828" s="1">
        <f t="shared" si="2018"/>
        <v>1.3420121649749994</v>
      </c>
      <c r="K1828" s="1">
        <f t="shared" si="2018"/>
        <v>0.60081890712233266</v>
      </c>
      <c r="L1828" s="1">
        <f t="shared" si="2018"/>
        <v>0.41917491730895762</v>
      </c>
      <c r="M1828" s="1">
        <f t="shared" si="2018"/>
        <v>0.39575170540894289</v>
      </c>
      <c r="N1828" s="1">
        <f t="shared" si="2018"/>
        <v>0.36283722364622334</v>
      </c>
      <c r="O1828" s="1">
        <f t="shared" si="2018"/>
        <v>0.30596910788882004</v>
      </c>
      <c r="P1828" s="1">
        <f>P1829</f>
        <v>0.20244139791935495</v>
      </c>
      <c r="Q1828" s="1">
        <f>Q1829</f>
        <v>0.10390449479344691</v>
      </c>
      <c r="S1828" s="3"/>
    </row>
    <row r="1829" spans="2:19">
      <c r="B1829" s="5" t="str">
        <f t="shared" ref="B1829:C1829" si="2019">B1828</f>
        <v>SPS1</v>
      </c>
      <c r="C1829" s="5" t="str">
        <f t="shared" si="2019"/>
        <v>CH</v>
      </c>
      <c r="D1829" t="s">
        <v>1977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3.4074045192770503</v>
      </c>
      <c r="H1829" s="1" cm="1">
        <f t="array" ref="H1829">SUMPRODUCT(([1]OUT_FinalEnergyCons!$B$4:$B$10000="var_cap")*1, (ISNUMBER(SEARCH("RH*-SHLFOBR",[1]OUT_FinalEnergyCons!$A$4:$A$10000)))*1,[1]OUT_FinalEnergyCons!F$4:F$10000)</f>
        <v>3.4074036722767591</v>
      </c>
      <c r="I1829" s="1" cm="1">
        <f t="array" ref="I1829">SUMPRODUCT(([1]OUT_FinalEnergyCons!$B$4:$B$10000="var_cap")*1, (ISNUMBER(SEARCH("RH*-SHLFOBR",[1]OUT_FinalEnergyCons!$A$4:$A$10000)))*1,[1]OUT_FinalEnergyCons!G$4:G$10000)</f>
        <v>3.407403026231564</v>
      </c>
      <c r="J1829" s="1" cm="1">
        <f t="array" ref="J1829">SUMPRODUCT(([1]OUT_FinalEnergyCons!$B$4:$B$10000="var_cap")*1, (ISNUMBER(SEARCH("RH*-SHLFOBR",[1]OUT_FinalEnergyCons!$A$4:$A$10000)))*1,[1]OUT_FinalEnergyCons!H$4:H$10000)</f>
        <v>1.3420121649749994</v>
      </c>
      <c r="K1829" s="1" cm="1">
        <f t="array" ref="K1829">SUMPRODUCT(([1]OUT_FinalEnergyCons!$B$4:$B$10000="var_cap")*1, (ISNUMBER(SEARCH("RH*-SHLFOBR",[1]OUT_FinalEnergyCons!$A$4:$A$10000)))*1,[1]OUT_FinalEnergyCons!I$4:I$10000)</f>
        <v>0.60081890712233266</v>
      </c>
      <c r="L1829" s="1" cm="1">
        <f t="array" ref="L1829">SUMPRODUCT(([1]OUT_FinalEnergyCons!$B$4:$B$10000="var_cap")*1, (ISNUMBER(SEARCH("RH*-SHLFOBR",[1]OUT_FinalEnergyCons!$A$4:$A$10000)))*1,[1]OUT_FinalEnergyCons!J$4:J$10000)</f>
        <v>0.41917491730895762</v>
      </c>
      <c r="M1829" s="1" cm="1">
        <f t="array" ref="M1829">SUMPRODUCT(([1]OUT_FinalEnergyCons!$B$4:$B$10000="var_cap")*1, (ISNUMBER(SEARCH("RH*-SHLFOBR",[1]OUT_FinalEnergyCons!$A$4:$A$10000)))*1,[1]OUT_FinalEnergyCons!K$4:K$10000)</f>
        <v>0.39575170540894289</v>
      </c>
      <c r="N1829" s="1" cm="1">
        <f t="array" ref="N1829">SUMPRODUCT(([1]OUT_FinalEnergyCons!$B$4:$B$10000="var_cap")*1, (ISNUMBER(SEARCH("RH*-SHLFOBR",[1]OUT_FinalEnergyCons!$A$4:$A$10000)))*1,[1]OUT_FinalEnergyCons!L$4:L$10000)</f>
        <v>0.36283722364622334</v>
      </c>
      <c r="O1829" s="1" cm="1">
        <f t="array" ref="O1829">SUMPRODUCT(([1]OUT_FinalEnergyCons!$B$4:$B$10000="var_cap")*1, (ISNUMBER(SEARCH("RH*-SHLFOBR",[1]OUT_FinalEnergyCons!$A$4:$A$10000)))*1,[1]OUT_FinalEnergyCons!M$4:M$10000)</f>
        <v>0.30596910788882004</v>
      </c>
      <c r="P1829" s="1" cm="1">
        <f t="array" ref="P1829">SUMPRODUCT(([1]OUT_FinalEnergyCons!$B$4:$B$10000="var_cap")*1, (ISNUMBER(SEARCH("RH*-SHLFOBR",[1]OUT_FinalEnergyCons!$A$4:$A$10000)))*1,[1]OUT_FinalEnergyCons!N$4:N$10000)</f>
        <v>0.20244139791935495</v>
      </c>
      <c r="Q1829" s="1" cm="1">
        <f t="array" ref="Q1829">SUMPRODUCT(([1]OUT_FinalEnergyCons!$B$4:$B$10000="var_cap")*1, (ISNUMBER(SEARCH("RH*-SHLFOBR",[1]OUT_FinalEnergyCons!$A$4:$A$10000)))*1,[1]OUT_FinalEnergyCons!O$4:O$10000)</f>
        <v>0.10390449479344691</v>
      </c>
      <c r="S1829" s="3"/>
    </row>
    <row r="1830" spans="2:19">
      <c r="B1830" s="5" t="str">
        <f t="shared" ref="B1830:C1830" si="2020">B1829</f>
        <v>SPS1</v>
      </c>
      <c r="C1830" s="5" t="str">
        <f t="shared" si="2020"/>
        <v>CH</v>
      </c>
      <c r="D1830" t="s">
        <v>1978</v>
      </c>
      <c r="E1830" t="str">
        <f t="shared" si="2015"/>
        <v>GWth/yr.</v>
      </c>
      <c r="F1830" s="1">
        <f>SUM(F1831:F1832)</f>
        <v>2.7687540855813646</v>
      </c>
      <c r="G1830" s="1">
        <f t="shared" ref="G1830:K1830" si="2021">SUM(G1831:G1832)</f>
        <v>3.0042779301852773</v>
      </c>
      <c r="H1830" s="1">
        <f t="shared" si="2021"/>
        <v>3.0080741720701747</v>
      </c>
      <c r="I1830" s="1">
        <f t="shared" si="2021"/>
        <v>3.0208691943493684</v>
      </c>
      <c r="J1830" s="1">
        <f t="shared" si="2021"/>
        <v>3.4103873752744711</v>
      </c>
      <c r="K1830" s="1">
        <f t="shared" si="2021"/>
        <v>3.4683816821553735</v>
      </c>
      <c r="L1830" s="1">
        <f t="shared" ref="L1830:O1830" si="2022">SUM(L1831:L1832)</f>
        <v>3.0073619334649475</v>
      </c>
      <c r="M1830" s="1">
        <f t="shared" si="2022"/>
        <v>1.636993778087219</v>
      </c>
      <c r="N1830" s="1">
        <f t="shared" si="2022"/>
        <v>0.8563614272296407</v>
      </c>
      <c r="O1830" s="1">
        <f t="shared" si="2022"/>
        <v>0.7325823421216604</v>
      </c>
      <c r="P1830" s="1">
        <f>SUM(P1831:P1832)</f>
        <v>0.64943965074759502</v>
      </c>
      <c r="Q1830" s="1">
        <f>SUM(Q1831:Q1832)</f>
        <v>0.56893494327325866</v>
      </c>
      <c r="S1830" s="3"/>
    </row>
    <row r="1831" spans="2:19">
      <c r="B1831" s="5" t="str">
        <f t="shared" ref="B1831:C1831" si="2023">B1830</f>
        <v>SPS1</v>
      </c>
      <c r="C1831" s="5" t="str">
        <f t="shared" si="2023"/>
        <v>CH</v>
      </c>
      <c r="D1831" t="s">
        <v>1979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3.0042776352817646</v>
      </c>
      <c r="H1831" s="1" cm="1">
        <f t="array" ref="H1831">SUMPRODUCT(([1]OUT_FinalEnergyCons!$B$4:$B$10000="var_cap")*1, (ISNUMBER(SEARCH("RH*-SHNGABR",[1]OUT_FinalEnergyCons!$A$4:$A$10000)))*1,[1]OUT_FinalEnergyCons!F$4:F$10000)</f>
        <v>3.0077146267264325</v>
      </c>
      <c r="I1831" s="1" cm="1">
        <f t="array" ref="I1831">SUMPRODUCT(([1]OUT_FinalEnergyCons!$B$4:$B$10000="var_cap")*1, (ISNUMBER(SEARCH("RH*-SHNGABR",[1]OUT_FinalEnergyCons!$A$4:$A$10000)))*1,[1]OUT_FinalEnergyCons!G$4:G$10000)</f>
        <v>3.0204890633677612</v>
      </c>
      <c r="J1831" s="1" cm="1">
        <f t="array" ref="J1831">SUMPRODUCT(([1]OUT_FinalEnergyCons!$B$4:$B$10000="var_cap")*1, (ISNUMBER(SEARCH("RH*-SHNGABR",[1]OUT_FinalEnergyCons!$A$4:$A$10000)))*1,[1]OUT_FinalEnergyCons!H$4:H$10000)</f>
        <v>2.7685254185741544</v>
      </c>
      <c r="K1831" s="1" cm="1">
        <f t="array" ref="K1831">SUMPRODUCT(([1]OUT_FinalEnergyCons!$B$4:$B$10000="var_cap")*1, (ISNUMBER(SEARCH("RH*-SHNGABR",[1]OUT_FinalEnergyCons!$A$4:$A$10000)))*1,[1]OUT_FinalEnergyCons!I$4:I$10000)</f>
        <v>2.4337514926909485</v>
      </c>
      <c r="L1831" s="1" cm="1">
        <f t="array" ref="L1831">SUMPRODUCT(([1]OUT_FinalEnergyCons!$B$4:$B$10000="var_cap")*1, (ISNUMBER(SEARCH("RH*-SHNGABR",[1]OUT_FinalEnergyCons!$A$4:$A$10000)))*1,[1]OUT_FinalEnergyCons!J$4:J$10000)</f>
        <v>1.9728219137232663</v>
      </c>
      <c r="M1831" s="1" cm="1">
        <f t="array" ref="M1831">SUMPRODUCT(([1]OUT_FinalEnergyCons!$B$4:$B$10000="var_cap")*1, (ISNUMBER(SEARCH("RH*-SHNGABR",[1]OUT_FinalEnergyCons!$A$4:$A$10000)))*1,[1]OUT_FinalEnergyCons!K$4:K$10000)</f>
        <v>0.96345421822880628</v>
      </c>
      <c r="N1831" s="1" cm="1">
        <f t="array" ref="N1831">SUMPRODUCT(([1]OUT_FinalEnergyCons!$B$4:$B$10000="var_cap")*1, (ISNUMBER(SEARCH("RH*-SHNGABR",[1]OUT_FinalEnergyCons!$A$4:$A$10000)))*1,[1]OUT_FinalEnergyCons!L$4:L$10000)</f>
        <v>0.53316765726712467</v>
      </c>
      <c r="O1831" s="1" cm="1">
        <f t="array" ref="O1831">SUMPRODUCT(([1]OUT_FinalEnergyCons!$B$4:$B$10000="var_cap")*1, (ISNUMBER(SEARCH("RH*-SHNGABR",[1]OUT_FinalEnergyCons!$A$4:$A$10000)))*1,[1]OUT_FinalEnergyCons!M$4:M$10000)</f>
        <v>0.45026246869547665</v>
      </c>
      <c r="P1831" s="1" cm="1">
        <f t="array" ref="P1831">SUMPRODUCT(([1]OUT_FinalEnergyCons!$B$4:$B$10000="var_cap")*1, (ISNUMBER(SEARCH("RH*-SHNGABR",[1]OUT_FinalEnergyCons!$A$4:$A$10000)))*1,[1]OUT_FinalEnergyCons!N$4:N$10000)</f>
        <v>0.36553156050106661</v>
      </c>
      <c r="Q1831" s="1" cm="1">
        <f t="array" ref="Q1831">SUMPRODUCT(([1]OUT_FinalEnergyCons!$B$4:$B$10000="var_cap")*1, (ISNUMBER(SEARCH("RH*-SHNGABR",[1]OUT_FinalEnergyCons!$A$4:$A$10000)))*1,[1]OUT_FinalEnergyCons!O$4:O$10000)</f>
        <v>0.28732154068765092</v>
      </c>
      <c r="S1831" s="3"/>
    </row>
    <row r="1832" spans="2:19">
      <c r="B1832" s="5" t="str">
        <f t="shared" ref="B1832:C1832" si="2024">B1831</f>
        <v>SPS1</v>
      </c>
      <c r="C1832" s="5" t="str">
        <f t="shared" si="2024"/>
        <v>CH</v>
      </c>
      <c r="D1832" t="s">
        <v>1980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3.43430146613815E-8</v>
      </c>
      <c r="G1832" s="1" cm="1">
        <f t="array" ref="G1832">SUMPRODUCT(([1]OUT_FinalEnergyCons!$B$4:$B$10000="var_cap")*1,ISNUMBER(SEARCH("RH*-SHngahp",[1]OUT_FinalEnergyCons!$A$4:$A$10000))*1,[1]OUT_FinalEnergyCons!E$4:E$10000)</f>
        <v>2.9490351278068608E-7</v>
      </c>
      <c r="H1832" s="1" cm="1">
        <f t="array" ref="H1832">SUMPRODUCT(([1]OUT_FinalEnergyCons!$B$4:$B$10000="var_cap")*1,ISNUMBER(SEARCH("RH*-SHngahp",[1]OUT_FinalEnergyCons!$A$4:$A$10000))*1,[1]OUT_FinalEnergyCons!F$4:F$10000)</f>
        <v>3.5954534374216907E-4</v>
      </c>
      <c r="I1832" s="1" cm="1">
        <f t="array" ref="I1832">SUMPRODUCT(([1]OUT_FinalEnergyCons!$B$4:$B$10000="var_cap")*1,ISNUMBER(SEARCH("RH*-SHngahp",[1]OUT_FinalEnergyCons!$A$4:$A$10000))*1,[1]OUT_FinalEnergyCons!G$4:G$10000)</f>
        <v>3.8013098160700565E-4</v>
      </c>
      <c r="J1832" s="1" cm="1">
        <f t="array" ref="J1832">SUMPRODUCT(([1]OUT_FinalEnergyCons!$B$4:$B$10000="var_cap")*1,ISNUMBER(SEARCH("RH*-SHngahp",[1]OUT_FinalEnergyCons!$A$4:$A$10000))*1,[1]OUT_FinalEnergyCons!H$4:H$10000)</f>
        <v>0.64186195670031687</v>
      </c>
      <c r="K1832" s="1" cm="1">
        <f t="array" ref="K1832">SUMPRODUCT(([1]OUT_FinalEnergyCons!$B$4:$B$10000="var_cap")*1,ISNUMBER(SEARCH("RH*-SHngahp",[1]OUT_FinalEnergyCons!$A$4:$A$10000))*1,[1]OUT_FinalEnergyCons!I$4:I$10000)</f>
        <v>1.034630189464425</v>
      </c>
      <c r="L1832" s="1" cm="1">
        <f t="array" ref="L1832">SUMPRODUCT(([1]OUT_FinalEnergyCons!$B$4:$B$10000="var_cap")*1,ISNUMBER(SEARCH("RH*-SHngahp",[1]OUT_FinalEnergyCons!$A$4:$A$10000))*1,[1]OUT_FinalEnergyCons!J$4:J$10000)</f>
        <v>1.034540019741681</v>
      </c>
      <c r="M1832" s="1" cm="1">
        <f t="array" ref="M1832">SUMPRODUCT(([1]OUT_FinalEnergyCons!$B$4:$B$10000="var_cap")*1,ISNUMBER(SEARCH("RH*-SHngahp",[1]OUT_FinalEnergyCons!$A$4:$A$10000))*1,[1]OUT_FinalEnergyCons!K$4:K$10000)</f>
        <v>0.67353955985841263</v>
      </c>
      <c r="N1832" s="1" cm="1">
        <f t="array" ref="N1832">SUMPRODUCT(([1]OUT_FinalEnergyCons!$B$4:$B$10000="var_cap")*1,ISNUMBER(SEARCH("RH*-SHngahp",[1]OUT_FinalEnergyCons!$A$4:$A$10000))*1,[1]OUT_FinalEnergyCons!L$4:L$10000)</f>
        <v>0.32319376996251609</v>
      </c>
      <c r="O1832" s="1" cm="1">
        <f t="array" ref="O1832">SUMPRODUCT(([1]OUT_FinalEnergyCons!$B$4:$B$10000="var_cap")*1,ISNUMBER(SEARCH("RH*-SHngahp",[1]OUT_FinalEnergyCons!$A$4:$A$10000))*1,[1]OUT_FinalEnergyCons!M$4:M$10000)</f>
        <v>0.28231987342618381</v>
      </c>
      <c r="P1832" s="1" cm="1">
        <f t="array" ref="P1832">SUMPRODUCT(([1]OUT_FinalEnergyCons!$B$4:$B$10000="var_cap")*1,ISNUMBER(SEARCH("RH*-SHngahp",[1]OUT_FinalEnergyCons!$A$4:$A$10000))*1,[1]OUT_FinalEnergyCons!N$4:N$10000)</f>
        <v>0.28390809024652847</v>
      </c>
      <c r="Q1832" s="1" cm="1">
        <f t="array" ref="Q1832">SUMPRODUCT(([1]OUT_FinalEnergyCons!$B$4:$B$10000="var_cap")*1,ISNUMBER(SEARCH("RH*-SHngahp",[1]OUT_FinalEnergyCons!$A$4:$A$10000))*1,[1]OUT_FinalEnergyCons!O$4:O$10000)</f>
        <v>0.2816134025856078</v>
      </c>
      <c r="S1832" s="3"/>
    </row>
    <row r="1833" spans="2:19">
      <c r="B1833" s="5" t="str">
        <f t="shared" ref="B1833:C1833" si="2025">B1832</f>
        <v>SPS1</v>
      </c>
      <c r="C1833" s="5" t="str">
        <f t="shared" si="2025"/>
        <v>CH</v>
      </c>
      <c r="D1833" t="s">
        <v>1981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6.173177660931433E-3</v>
      </c>
      <c r="H1833" s="1">
        <f t="shared" si="2026"/>
        <v>6.4654454325750559E-5</v>
      </c>
      <c r="I1833" s="1">
        <f t="shared" si="2026"/>
        <v>4.340561245119029E-5</v>
      </c>
      <c r="J1833" s="1">
        <f t="shared" si="2026"/>
        <v>1.1242105271129987E-5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>
      <c r="B1834" s="5" t="str">
        <f t="shared" ref="B1834:C1834" si="2027">B1833</f>
        <v>SPS1</v>
      </c>
      <c r="C1834" s="5" t="str">
        <f t="shared" si="2027"/>
        <v>CH</v>
      </c>
      <c r="D1834" t="s">
        <v>1982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6.173177660931433E-3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6.4654454325750559E-5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4.340561245119029E-5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1.1242105271129987E-5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>
      <c r="B1835" s="5" t="str">
        <f>B1834</f>
        <v>SPS1</v>
      </c>
      <c r="C1835" s="5" t="str">
        <f>C1834</f>
        <v>CH</v>
      </c>
      <c r="D1835" t="s">
        <v>1983</v>
      </c>
      <c r="E1835" t="str">
        <f>E1834</f>
        <v>GWth/yr.</v>
      </c>
      <c r="F1835" s="1">
        <f>F1836</f>
        <v>0.68965303714289417</v>
      </c>
      <c r="G1835" s="1">
        <f t="shared" ref="G1835:O1835" si="2028">G1836</f>
        <v>0.69792497759767413</v>
      </c>
      <c r="H1835" s="1">
        <f t="shared" si="2028"/>
        <v>0.70415405843672119</v>
      </c>
      <c r="I1835" s="1">
        <f t="shared" si="2028"/>
        <v>0.70419464595940662</v>
      </c>
      <c r="J1835" s="1">
        <f t="shared" si="2028"/>
        <v>0.47178092441979091</v>
      </c>
      <c r="K1835" s="1">
        <f t="shared" si="2028"/>
        <v>0.36444420887832341</v>
      </c>
      <c r="L1835" s="1">
        <f t="shared" si="2028"/>
        <v>0.33494771966174236</v>
      </c>
      <c r="M1835" s="1">
        <f t="shared" si="2028"/>
        <v>0.28920736991551554</v>
      </c>
      <c r="N1835" s="1">
        <f t="shared" si="2028"/>
        <v>0.26118442555474697</v>
      </c>
      <c r="O1835" s="1">
        <f t="shared" si="2028"/>
        <v>0.24519278312523402</v>
      </c>
      <c r="P1835" s="1">
        <f>P1836</f>
        <v>0.23318265505362318</v>
      </c>
      <c r="Q1835" s="1">
        <f>Q1836</f>
        <v>0.18875748729486044</v>
      </c>
      <c r="S1835" s="3"/>
    </row>
    <row r="1836" spans="2:19">
      <c r="B1836" s="5" t="str">
        <f t="shared" ref="B1836:C1836" si="2029">B1835</f>
        <v>SPS1</v>
      </c>
      <c r="C1836" s="5" t="str">
        <f t="shared" si="2029"/>
        <v>CH</v>
      </c>
      <c r="D1836" t="s">
        <v>1984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0.68965303714289417</v>
      </c>
      <c r="G1836" s="1" cm="1">
        <f t="array" ref="G1836">SUMPRODUCT(([1]OUT_FinalEnergyCons!$B$4:$B$10000="var_cap")*1, (ISNUMBER(SEARCH("RH*-SHWODBR",[1]OUT_FinalEnergyCons!$A$4:$A$10000)))*1,[1]OUT_FinalEnergyCons!E$4:E$10000)</f>
        <v>0.69792497759767413</v>
      </c>
      <c r="H1836" s="1" cm="1">
        <f t="array" ref="H1836">SUMPRODUCT(([1]OUT_FinalEnergyCons!$B$4:$B$10000="var_cap")*1, (ISNUMBER(SEARCH("RH*-SHWODBR",[1]OUT_FinalEnergyCons!$A$4:$A$10000)))*1,[1]OUT_FinalEnergyCons!F$4:F$10000)</f>
        <v>0.70415405843672119</v>
      </c>
      <c r="I1836" s="1" cm="1">
        <f t="array" ref="I1836">SUMPRODUCT(([1]OUT_FinalEnergyCons!$B$4:$B$10000="var_cap")*1, (ISNUMBER(SEARCH("RH*-SHWODBR",[1]OUT_FinalEnergyCons!$A$4:$A$10000)))*1,[1]OUT_FinalEnergyCons!G$4:G$10000)</f>
        <v>0.70419464595940662</v>
      </c>
      <c r="J1836" s="1" cm="1">
        <f t="array" ref="J1836">SUMPRODUCT(([1]OUT_FinalEnergyCons!$B$4:$B$10000="var_cap")*1, (ISNUMBER(SEARCH("RH*-SHWODBR",[1]OUT_FinalEnergyCons!$A$4:$A$10000)))*1,[1]OUT_FinalEnergyCons!H$4:H$10000)</f>
        <v>0.47178092441979091</v>
      </c>
      <c r="K1836" s="1" cm="1">
        <f t="array" ref="K1836">SUMPRODUCT(([1]OUT_FinalEnergyCons!$B$4:$B$10000="var_cap")*1, (ISNUMBER(SEARCH("RH*-SHWODBR",[1]OUT_FinalEnergyCons!$A$4:$A$10000)))*1,[1]OUT_FinalEnergyCons!I$4:I$10000)</f>
        <v>0.36444420887832341</v>
      </c>
      <c r="L1836" s="1" cm="1">
        <f t="array" ref="L1836">SUMPRODUCT(([1]OUT_FinalEnergyCons!$B$4:$B$10000="var_cap")*1, (ISNUMBER(SEARCH("RH*-SHWODBR",[1]OUT_FinalEnergyCons!$A$4:$A$10000)))*1,[1]OUT_FinalEnergyCons!J$4:J$10000)</f>
        <v>0.33494771966174236</v>
      </c>
      <c r="M1836" s="1" cm="1">
        <f t="array" ref="M1836">SUMPRODUCT(([1]OUT_FinalEnergyCons!$B$4:$B$10000="var_cap")*1, (ISNUMBER(SEARCH("RH*-SHWODBR",[1]OUT_FinalEnergyCons!$A$4:$A$10000)))*1,[1]OUT_FinalEnergyCons!K$4:K$10000)</f>
        <v>0.28920736991551554</v>
      </c>
      <c r="N1836" s="1" cm="1">
        <f t="array" ref="N1836">SUMPRODUCT(([1]OUT_FinalEnergyCons!$B$4:$B$10000="var_cap")*1, (ISNUMBER(SEARCH("RH*-SHWODBR",[1]OUT_FinalEnergyCons!$A$4:$A$10000)))*1,[1]OUT_FinalEnergyCons!L$4:L$10000)</f>
        <v>0.26118442555474697</v>
      </c>
      <c r="O1836" s="1" cm="1">
        <f t="array" ref="O1836">SUMPRODUCT(([1]OUT_FinalEnergyCons!$B$4:$B$10000="var_cap")*1, (ISNUMBER(SEARCH("RH*-SHWODBR",[1]OUT_FinalEnergyCons!$A$4:$A$10000)))*1,[1]OUT_FinalEnergyCons!M$4:M$10000)</f>
        <v>0.24519278312523402</v>
      </c>
      <c r="P1836" s="1" cm="1">
        <f t="array" ref="P1836">SUMPRODUCT(([1]OUT_FinalEnergyCons!$B$4:$B$10000="var_cap")*1, (ISNUMBER(SEARCH("RH*-SHWODBR",[1]OUT_FinalEnergyCons!$A$4:$A$10000)))*1,[1]OUT_FinalEnergyCons!N$4:N$10000)</f>
        <v>0.23318265505362318</v>
      </c>
      <c r="Q1836" s="1" cm="1">
        <f t="array" ref="Q1836">SUMPRODUCT(([1]OUT_FinalEnergyCons!$B$4:$B$10000="var_cap")*1, (ISNUMBER(SEARCH("RH*-SHWODBR",[1]OUT_FinalEnergyCons!$A$4:$A$10000)))*1,[1]OUT_FinalEnergyCons!O$4:O$10000)</f>
        <v>0.18875748729486044</v>
      </c>
      <c r="S1836" s="3"/>
    </row>
    <row r="1837" spans="2:19">
      <c r="B1837" s="5" t="str">
        <f t="shared" ref="B1837:C1837" si="2030">B1836</f>
        <v>SPS1</v>
      </c>
      <c r="C1837" s="5" t="str">
        <f t="shared" si="2030"/>
        <v>CH</v>
      </c>
      <c r="D1837" t="s">
        <v>1985</v>
      </c>
      <c r="E1837" t="str">
        <f t="shared" si="2015"/>
        <v>GWth/yr.</v>
      </c>
      <c r="F1837" s="1">
        <f>F1838</f>
        <v>0.20446675441928014</v>
      </c>
      <c r="G1837" s="1">
        <f t="shared" ref="G1837:O1837" si="2031">G1838</f>
        <v>0.24045934764115021</v>
      </c>
      <c r="H1837" s="1">
        <f t="shared" si="2031"/>
        <v>0.24060362117262693</v>
      </c>
      <c r="I1837" s="1">
        <f t="shared" si="2031"/>
        <v>0.25149598658060335</v>
      </c>
      <c r="J1837" s="1">
        <f t="shared" si="2031"/>
        <v>0.26189268048794051</v>
      </c>
      <c r="K1837" s="1">
        <f t="shared" si="2031"/>
        <v>0.26695628273083172</v>
      </c>
      <c r="L1837" s="1">
        <f t="shared" si="2031"/>
        <v>0.27353767432528736</v>
      </c>
      <c r="M1837" s="1">
        <f t="shared" si="2031"/>
        <v>0.28091892879245112</v>
      </c>
      <c r="N1837" s="1">
        <f t="shared" si="2031"/>
        <v>0.28355127266837604</v>
      </c>
      <c r="O1837" s="1">
        <f t="shared" si="2031"/>
        <v>0.28780225917040997</v>
      </c>
      <c r="P1837" s="1">
        <f>P1838</f>
        <v>0.28811009378584468</v>
      </c>
      <c r="Q1837" s="1">
        <f>Q1838</f>
        <v>0.2901027281459172</v>
      </c>
      <c r="S1837" s="3"/>
    </row>
    <row r="1838" spans="2:19">
      <c r="B1838" s="5" t="str">
        <f t="shared" ref="B1838:C1838" si="2032">B1837</f>
        <v>SPS1</v>
      </c>
      <c r="C1838" s="5" t="str">
        <f t="shared" si="2032"/>
        <v>CH</v>
      </c>
      <c r="D1838" t="s">
        <v>1986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0.20446675441928014</v>
      </c>
      <c r="G1838" s="1" cm="1">
        <f t="array" ref="G1838">SUMPRODUCT(([1]OUT_FinalEnergyCons!$B$4:$B$10000="var_cap")*1, (ISNUMBER(SEARCH("RH*-SHPLTBR",[1]OUT_FinalEnergyCons!$A$4:$A$10000)))*1,[1]OUT_FinalEnergyCons!E$4:E$10000)</f>
        <v>0.24045934764115021</v>
      </c>
      <c r="H1838" s="1" cm="1">
        <f t="array" ref="H1838">SUMPRODUCT(([1]OUT_FinalEnergyCons!$B$4:$B$10000="var_cap")*1, (ISNUMBER(SEARCH("RH*-SHPLTBR",[1]OUT_FinalEnergyCons!$A$4:$A$10000)))*1,[1]OUT_FinalEnergyCons!F$4:F$10000)</f>
        <v>0.24060362117262693</v>
      </c>
      <c r="I1838" s="1" cm="1">
        <f t="array" ref="I1838">SUMPRODUCT(([1]OUT_FinalEnergyCons!$B$4:$B$10000="var_cap")*1, (ISNUMBER(SEARCH("RH*-SHPLTBR",[1]OUT_FinalEnergyCons!$A$4:$A$10000)))*1,[1]OUT_FinalEnergyCons!G$4:G$10000)</f>
        <v>0.25149598658060335</v>
      </c>
      <c r="J1838" s="1" cm="1">
        <f t="array" ref="J1838">SUMPRODUCT(([1]OUT_FinalEnergyCons!$B$4:$B$10000="var_cap")*1, (ISNUMBER(SEARCH("RH*-SHPLTBR",[1]OUT_FinalEnergyCons!$A$4:$A$10000)))*1,[1]OUT_FinalEnergyCons!H$4:H$10000)</f>
        <v>0.26189268048794051</v>
      </c>
      <c r="K1838" s="1" cm="1">
        <f t="array" ref="K1838">SUMPRODUCT(([1]OUT_FinalEnergyCons!$B$4:$B$10000="var_cap")*1, (ISNUMBER(SEARCH("RH*-SHPLTBR",[1]OUT_FinalEnergyCons!$A$4:$A$10000)))*1,[1]OUT_FinalEnergyCons!I$4:I$10000)</f>
        <v>0.26695628273083172</v>
      </c>
      <c r="L1838" s="1" cm="1">
        <f t="array" ref="L1838">SUMPRODUCT(([1]OUT_FinalEnergyCons!$B$4:$B$10000="var_cap")*1, (ISNUMBER(SEARCH("RH*-SHPLTBR",[1]OUT_FinalEnergyCons!$A$4:$A$10000)))*1,[1]OUT_FinalEnergyCons!J$4:J$10000)</f>
        <v>0.27353767432528736</v>
      </c>
      <c r="M1838" s="1" cm="1">
        <f t="array" ref="M1838">SUMPRODUCT(([1]OUT_FinalEnergyCons!$B$4:$B$10000="var_cap")*1, (ISNUMBER(SEARCH("RH*-SHPLTBR",[1]OUT_FinalEnergyCons!$A$4:$A$10000)))*1,[1]OUT_FinalEnergyCons!K$4:K$10000)</f>
        <v>0.28091892879245112</v>
      </c>
      <c r="N1838" s="1" cm="1">
        <f t="array" ref="N1838">SUMPRODUCT(([1]OUT_FinalEnergyCons!$B$4:$B$10000="var_cap")*1, (ISNUMBER(SEARCH("RH*-SHPLTBR",[1]OUT_FinalEnergyCons!$A$4:$A$10000)))*1,[1]OUT_FinalEnergyCons!L$4:L$10000)</f>
        <v>0.28355127266837604</v>
      </c>
      <c r="O1838" s="1" cm="1">
        <f t="array" ref="O1838">SUMPRODUCT(([1]OUT_FinalEnergyCons!$B$4:$B$10000="var_cap")*1, (ISNUMBER(SEARCH("RH*-SHPLTBR",[1]OUT_FinalEnergyCons!$A$4:$A$10000)))*1,[1]OUT_FinalEnergyCons!M$4:M$10000)</f>
        <v>0.28780225917040997</v>
      </c>
      <c r="P1838" s="1" cm="1">
        <f t="array" ref="P1838">SUMPRODUCT(([1]OUT_FinalEnergyCons!$B$4:$B$10000="var_cap")*1, (ISNUMBER(SEARCH("RH*-SHPLTBR",[1]OUT_FinalEnergyCons!$A$4:$A$10000)))*1,[1]OUT_FinalEnergyCons!N$4:N$10000)</f>
        <v>0.28811009378584468</v>
      </c>
      <c r="Q1838" s="1" cm="1">
        <f t="array" ref="Q1838">SUMPRODUCT(([1]OUT_FinalEnergyCons!$B$4:$B$10000="var_cap")*1, (ISNUMBER(SEARCH("RH*-SHPLTBR",[1]OUT_FinalEnergyCons!$A$4:$A$10000)))*1,[1]OUT_FinalEnergyCons!O$4:O$10000)</f>
        <v>0.2901027281459172</v>
      </c>
      <c r="S1838" s="3"/>
    </row>
    <row r="1839" spans="2:19">
      <c r="B1839" s="5" t="str">
        <f t="shared" ref="B1839:C1839" si="2033">B1838</f>
        <v>SPS1</v>
      </c>
      <c r="C1839" s="5" t="str">
        <f t="shared" si="2033"/>
        <v>CH</v>
      </c>
      <c r="D1839" t="s">
        <v>1987</v>
      </c>
      <c r="E1839" t="str">
        <f t="shared" si="2015"/>
        <v>GWth/yr.</v>
      </c>
      <c r="F1839" s="1">
        <f>F1840</f>
        <v>0.11406312068689989</v>
      </c>
      <c r="G1839" s="1">
        <f t="shared" ref="G1839:O1839" si="2034">G1840</f>
        <v>0.13719629471411393</v>
      </c>
      <c r="H1839" s="1">
        <f t="shared" si="2034"/>
        <v>0.13720931057506502</v>
      </c>
      <c r="I1839" s="1">
        <f t="shared" si="2034"/>
        <v>0.13750123295307209</v>
      </c>
      <c r="J1839" s="1">
        <f t="shared" si="2034"/>
        <v>0.13405768695936021</v>
      </c>
      <c r="K1839" s="1">
        <f t="shared" si="2034"/>
        <v>0.13041756340621125</v>
      </c>
      <c r="L1839" s="1">
        <f t="shared" si="2034"/>
        <v>0.13024894598892722</v>
      </c>
      <c r="M1839" s="1">
        <f t="shared" si="2034"/>
        <v>0.47025000502873343</v>
      </c>
      <c r="N1839" s="1">
        <f t="shared" si="2034"/>
        <v>0.47354988887759597</v>
      </c>
      <c r="O1839" s="1">
        <f t="shared" si="2034"/>
        <v>0.47121267606667772</v>
      </c>
      <c r="P1839" s="1">
        <f>P1840</f>
        <v>0.48024421490036517</v>
      </c>
      <c r="Q1839" s="1">
        <f>Q1840</f>
        <v>0.47476393743792594</v>
      </c>
      <c r="S1839" s="3"/>
    </row>
    <row r="1840" spans="2:19">
      <c r="B1840" s="5" t="str">
        <f t="shared" ref="B1840:C1840" si="2035">B1839</f>
        <v>SPS1</v>
      </c>
      <c r="C1840" s="5" t="str">
        <f t="shared" si="2035"/>
        <v>CH</v>
      </c>
      <c r="D1840" t="s">
        <v>1988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0.11406312068689989</v>
      </c>
      <c r="G1840" s="1" cm="1">
        <f t="array" ref="G1840">SUMPRODUCT(([1]OUT_FinalEnergyCons!$B$4:$B$10000="var_cap")*1, (ISNUMBER(SEARCH("RH*-SHSOLBR",[1]OUT_FinalEnergyCons!$A$4:$A$10000)))*1,[1]OUT_FinalEnergyCons!E$4:E$10000)</f>
        <v>0.13719629471411393</v>
      </c>
      <c r="H1840" s="1" cm="1">
        <f t="array" ref="H1840">SUMPRODUCT(([1]OUT_FinalEnergyCons!$B$4:$B$10000="var_cap")*1, (ISNUMBER(SEARCH("RH*-SHSOLBR",[1]OUT_FinalEnergyCons!$A$4:$A$10000)))*1,[1]OUT_FinalEnergyCons!F$4:F$10000)</f>
        <v>0.13720931057506502</v>
      </c>
      <c r="I1840" s="1" cm="1">
        <f t="array" ref="I1840">SUMPRODUCT(([1]OUT_FinalEnergyCons!$B$4:$B$10000="var_cap")*1, (ISNUMBER(SEARCH("RH*-SHSOLBR",[1]OUT_FinalEnergyCons!$A$4:$A$10000)))*1,[1]OUT_FinalEnergyCons!G$4:G$10000)</f>
        <v>0.13750123295307209</v>
      </c>
      <c r="J1840" s="1" cm="1">
        <f t="array" ref="J1840">SUMPRODUCT(([1]OUT_FinalEnergyCons!$B$4:$B$10000="var_cap")*1, (ISNUMBER(SEARCH("RH*-SHSOLBR",[1]OUT_FinalEnergyCons!$A$4:$A$10000)))*1,[1]OUT_FinalEnergyCons!H$4:H$10000)</f>
        <v>0.13405768695936021</v>
      </c>
      <c r="K1840" s="1" cm="1">
        <f t="array" ref="K1840">SUMPRODUCT(([1]OUT_FinalEnergyCons!$B$4:$B$10000="var_cap")*1, (ISNUMBER(SEARCH("RH*-SHSOLBR",[1]OUT_FinalEnergyCons!$A$4:$A$10000)))*1,[1]OUT_FinalEnergyCons!I$4:I$10000)</f>
        <v>0.13041756340621125</v>
      </c>
      <c r="L1840" s="1" cm="1">
        <f t="array" ref="L1840">SUMPRODUCT(([1]OUT_FinalEnergyCons!$B$4:$B$10000="var_cap")*1, (ISNUMBER(SEARCH("RH*-SHSOLBR",[1]OUT_FinalEnergyCons!$A$4:$A$10000)))*1,[1]OUT_FinalEnergyCons!J$4:J$10000)</f>
        <v>0.13024894598892722</v>
      </c>
      <c r="M1840" s="1" cm="1">
        <f t="array" ref="M1840">SUMPRODUCT(([1]OUT_FinalEnergyCons!$B$4:$B$10000="var_cap")*1, (ISNUMBER(SEARCH("RH*-SHSOLBR",[1]OUT_FinalEnergyCons!$A$4:$A$10000)))*1,[1]OUT_FinalEnergyCons!K$4:K$10000)</f>
        <v>0.47025000502873343</v>
      </c>
      <c r="N1840" s="1" cm="1">
        <f t="array" ref="N1840">SUMPRODUCT(([1]OUT_FinalEnergyCons!$B$4:$B$10000="var_cap")*1, (ISNUMBER(SEARCH("RH*-SHSOLBR",[1]OUT_FinalEnergyCons!$A$4:$A$10000)))*1,[1]OUT_FinalEnergyCons!L$4:L$10000)</f>
        <v>0.47354988887759597</v>
      </c>
      <c r="O1840" s="1" cm="1">
        <f t="array" ref="O1840">SUMPRODUCT(([1]OUT_FinalEnergyCons!$B$4:$B$10000="var_cap")*1, (ISNUMBER(SEARCH("RH*-SHSOLBR",[1]OUT_FinalEnergyCons!$A$4:$A$10000)))*1,[1]OUT_FinalEnergyCons!M$4:M$10000)</f>
        <v>0.47121267606667772</v>
      </c>
      <c r="P1840" s="1" cm="1">
        <f t="array" ref="P1840">SUMPRODUCT(([1]OUT_FinalEnergyCons!$B$4:$B$10000="var_cap")*1, (ISNUMBER(SEARCH("RH*-SHSOLBR",[1]OUT_FinalEnergyCons!$A$4:$A$10000)))*1,[1]OUT_FinalEnergyCons!N$4:N$10000)</f>
        <v>0.48024421490036517</v>
      </c>
      <c r="Q1840" s="1" cm="1">
        <f t="array" ref="Q1840">SUMPRODUCT(([1]OUT_FinalEnergyCons!$B$4:$B$10000="var_cap")*1, (ISNUMBER(SEARCH("RH*-SHSOLBR",[1]OUT_FinalEnergyCons!$A$4:$A$10000)))*1,[1]OUT_FinalEnergyCons!O$4:O$10000)</f>
        <v>0.47476393743792594</v>
      </c>
      <c r="S1840" s="3"/>
    </row>
    <row r="1841" spans="2:19">
      <c r="B1841" s="5" t="str">
        <f t="shared" ref="B1841:C1841" si="2036">B1840</f>
        <v>SPS1</v>
      </c>
      <c r="C1841" s="5" t="str">
        <f t="shared" si="2036"/>
        <v>CH</v>
      </c>
      <c r="D1841" t="s">
        <v>1989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>
      <c r="B1842" s="5" t="str">
        <f t="shared" ref="B1842:C1842" si="2038">B1841</f>
        <v>SPS1</v>
      </c>
      <c r="C1842" s="5" t="str">
        <f t="shared" si="2038"/>
        <v>CH</v>
      </c>
      <c r="D1842" t="s">
        <v>1990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>
      <c r="B1843" s="5" t="str">
        <f t="shared" ref="B1843:C1843" si="2039">B1842</f>
        <v>SPS1</v>
      </c>
      <c r="C1843" s="5" t="str">
        <f t="shared" si="2039"/>
        <v>CH</v>
      </c>
      <c r="D1843" t="s">
        <v>1991</v>
      </c>
      <c r="E1843" t="str">
        <f t="shared" si="2015"/>
        <v>GWth/yr.</v>
      </c>
      <c r="F1843" s="1">
        <f>SUM(F1844,F1847,F1849,F1852,F1854,F1856,F1858,F1860)</f>
        <v>1.8609825920487484</v>
      </c>
      <c r="G1843" s="1">
        <f t="shared" ref="G1843" si="2040">SUM(G1844,G1847,G1849,G1852,G1854,G1856,G1858,G1860)</f>
        <v>2.0186043690990463</v>
      </c>
      <c r="H1843" s="1">
        <f t="shared" ref="H1843" si="2041">SUM(H1844,H1847,H1849,H1852,H1854,H1856,H1858,H1860)</f>
        <v>1.9033304358033005</v>
      </c>
      <c r="I1843" s="1">
        <f t="shared" ref="I1843" si="2042">SUM(I1844,I1847,I1849,I1852,I1854,I1856,I1858,I1860)</f>
        <v>2.1449243972293015</v>
      </c>
      <c r="J1843" s="1">
        <f t="shared" ref="J1843" si="2043">SUM(J1844,J1847,J1849,J1852,J1854,J1856,J1858,J1860)</f>
        <v>1.8949521233670679</v>
      </c>
      <c r="K1843" s="1">
        <f t="shared" ref="K1843" si="2044">SUM(K1844,K1847,K1849,K1852,K1854,K1856,K1858,K1860)</f>
        <v>1.756796986238842</v>
      </c>
      <c r="L1843" s="1">
        <f t="shared" ref="L1843:O1843" si="2045">SUM(L1844,L1847,L1849,L1852,L1854,L1856,L1858,L1860)</f>
        <v>1.8156208506088873</v>
      </c>
      <c r="M1843" s="1">
        <f t="shared" si="2045"/>
        <v>2.2486125146837317</v>
      </c>
      <c r="N1843" s="1">
        <f t="shared" si="2045"/>
        <v>2.1676029458169279</v>
      </c>
      <c r="O1843" s="1">
        <f t="shared" si="2045"/>
        <v>2.0983453541295187</v>
      </c>
      <c r="P1843" s="1">
        <f>SUM(P1844,P1847,P1849,P1852,P1854,P1856,P1858,P1860)</f>
        <v>1.8993530353213681</v>
      </c>
      <c r="Q1843" s="1">
        <f>SUM(Q1844,Q1847,Q1849,Q1852,Q1854,Q1856,Q1858,Q1860)</f>
        <v>1.8016473574978074</v>
      </c>
      <c r="S1843" s="3"/>
    </row>
    <row r="1844" spans="2:19">
      <c r="B1844" s="5" t="str">
        <f t="shared" ref="B1844:C1844" si="2046">B1843</f>
        <v>SPS1</v>
      </c>
      <c r="C1844" s="5" t="str">
        <f t="shared" si="2046"/>
        <v>CH</v>
      </c>
      <c r="D1844" t="s">
        <v>1992</v>
      </c>
      <c r="E1844" t="str">
        <f t="shared" si="2015"/>
        <v>GWth/yr.</v>
      </c>
      <c r="F1844" s="1">
        <f>SUM(F1845:F1846)</f>
        <v>0.65092448352660381</v>
      </c>
      <c r="G1844" s="1">
        <f t="shared" ref="G1844" si="2047">SUM(G1845:G1846)</f>
        <v>0.71893305324395462</v>
      </c>
      <c r="H1844" s="1">
        <f t="shared" ref="H1844" si="2048">SUM(H1845:H1846)</f>
        <v>0.81244482555997832</v>
      </c>
      <c r="I1844" s="1">
        <f t="shared" ref="I1844" si="2049">SUM(I1845:I1846)</f>
        <v>0.98408166856915169</v>
      </c>
      <c r="J1844" s="1">
        <f t="shared" ref="J1844" si="2050">SUM(J1845:J1846)</f>
        <v>0.96689065913183803</v>
      </c>
      <c r="K1844" s="1">
        <f t="shared" ref="K1844" si="2051">SUM(K1845:K1846)</f>
        <v>0.76467828345690059</v>
      </c>
      <c r="L1844" s="1">
        <f t="shared" ref="L1844:O1844" si="2052">SUM(L1845:L1846)</f>
        <v>0.98429559913927889</v>
      </c>
      <c r="M1844" s="1">
        <f t="shared" si="2052"/>
        <v>1.2490717990695035</v>
      </c>
      <c r="N1844" s="1">
        <f t="shared" si="2052"/>
        <v>1.3652253241562546</v>
      </c>
      <c r="O1844" s="1">
        <f t="shared" si="2052"/>
        <v>1.3342383461052059</v>
      </c>
      <c r="P1844" s="1">
        <f>SUM(P1845:P1846)</f>
        <v>1.3360415299587205</v>
      </c>
      <c r="Q1844" s="1">
        <f>SUM(Q1845:Q1846)</f>
        <v>1.3945309080655486</v>
      </c>
      <c r="S1844" s="3"/>
    </row>
    <row r="1845" spans="2:19">
      <c r="B1845" s="5" t="str">
        <f t="shared" ref="B1845:C1845" si="2053">B1844</f>
        <v>SPS1</v>
      </c>
      <c r="C1845" s="5" t="str">
        <f t="shared" si="2053"/>
        <v>CH</v>
      </c>
      <c r="D1845" t="s">
        <v>1993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0.43757011224151948</v>
      </c>
      <c r="G1845" s="1" cm="1">
        <f t="array" ref="G1845">SUMPRODUCT(([1]OUT_FinalEnergyCons!$B$4:$B$10000="var_cap")*1,(ISNUMBER(SEARCH("RH*-WHELCBR",[1]OUT_FinalEnergyCons!$A$4:$A$10000)))*1,[1]OUT_FinalEnergyCons!E$4:E$10000)</f>
        <v>0.47280918722226833</v>
      </c>
      <c r="H1845" s="1" cm="1">
        <f t="array" ref="H1845">SUMPRODUCT(([1]OUT_FinalEnergyCons!$B$4:$B$10000="var_cap")*1,(ISNUMBER(SEARCH("RH*-WHELCBR",[1]OUT_FinalEnergyCons!$A$4:$A$10000)))*1,[1]OUT_FinalEnergyCons!F$4:F$10000)</f>
        <v>0.47280908881505535</v>
      </c>
      <c r="I1845" s="1" cm="1">
        <f t="array" ref="I1845">SUMPRODUCT(([1]OUT_FinalEnergyCons!$B$4:$B$10000="var_cap")*1,(ISNUMBER(SEARCH("RH*-WHELCBR",[1]OUT_FinalEnergyCons!$A$4:$A$10000)))*1,[1]OUT_FinalEnergyCons!G$4:G$10000)</f>
        <v>0.47280781074962186</v>
      </c>
      <c r="J1845" s="1" cm="1">
        <f t="array" ref="J1845">SUMPRODUCT(([1]OUT_FinalEnergyCons!$B$4:$B$10000="var_cap")*1,(ISNUMBER(SEARCH("RH*-WHELCBR",[1]OUT_FinalEnergyCons!$A$4:$A$10000)))*1,[1]OUT_FinalEnergyCons!H$4:H$10000)</f>
        <v>0.1810751433688525</v>
      </c>
      <c r="K1845" s="1" cm="1">
        <f t="array" ref="K1845">SUMPRODUCT(([1]OUT_FinalEnergyCons!$B$4:$B$10000="var_cap")*1,(ISNUMBER(SEARCH("RH*-WHELCBR",[1]OUT_FinalEnergyCons!$A$4:$A$10000)))*1,[1]OUT_FinalEnergyCons!I$4:I$10000)</f>
        <v>0.11083233846762934</v>
      </c>
      <c r="L1845" s="1" cm="1">
        <f t="array" ref="L1845">SUMPRODUCT(([1]OUT_FinalEnergyCons!$B$4:$B$10000="var_cap")*1,(ISNUMBER(SEARCH("RH*-WHELCBR",[1]OUT_FinalEnergyCons!$A$4:$A$10000)))*1,[1]OUT_FinalEnergyCons!J$4:J$10000)</f>
        <v>0.11083048480607627</v>
      </c>
      <c r="M1845" s="1" cm="1">
        <f t="array" ref="M1845">SUMPRODUCT(([1]OUT_FinalEnergyCons!$B$4:$B$10000="var_cap")*1,(ISNUMBER(SEARCH("RH*-WHELCBR",[1]OUT_FinalEnergyCons!$A$4:$A$10000)))*1,[1]OUT_FinalEnergyCons!K$4:K$10000)</f>
        <v>0.12798811171505722</v>
      </c>
      <c r="N1845" s="1" cm="1">
        <f t="array" ref="N1845">SUMPRODUCT(([1]OUT_FinalEnergyCons!$B$4:$B$10000="var_cap")*1,(ISNUMBER(SEARCH("RH*-WHELCBR",[1]OUT_FinalEnergyCons!$A$4:$A$10000)))*1,[1]OUT_FinalEnergyCons!L$4:L$10000)</f>
        <v>0.19295799034828481</v>
      </c>
      <c r="O1845" s="1" cm="1">
        <f t="array" ref="O1845">SUMPRODUCT(([1]OUT_FinalEnergyCons!$B$4:$B$10000="var_cap")*1,(ISNUMBER(SEARCH("RH*-WHELCBR",[1]OUT_FinalEnergyCons!$A$4:$A$10000)))*1,[1]OUT_FinalEnergyCons!M$4:M$10000)</f>
        <v>0.19227553779655693</v>
      </c>
      <c r="P1845" s="1" cm="1">
        <f t="array" ref="P1845">SUMPRODUCT(([1]OUT_FinalEnergyCons!$B$4:$B$10000="var_cap")*1,(ISNUMBER(SEARCH("RH*-WHELCBR",[1]OUT_FinalEnergyCons!$A$4:$A$10000)))*1,[1]OUT_FinalEnergyCons!N$4:N$10000)</f>
        <v>0.18333710114126395</v>
      </c>
      <c r="Q1845" s="1" cm="1">
        <f t="array" ref="Q1845">SUMPRODUCT(([1]OUT_FinalEnergyCons!$B$4:$B$10000="var_cap")*1,(ISNUMBER(SEARCH("RH*-WHELCBR",[1]OUT_FinalEnergyCons!$A$4:$A$10000)))*1,[1]OUT_FinalEnergyCons!O$4:O$10000)</f>
        <v>9.1723999944473403E-2</v>
      </c>
      <c r="S1845" s="3"/>
    </row>
    <row r="1846" spans="2:19">
      <c r="B1846" s="5" t="str">
        <f t="shared" ref="B1846:C1846" si="2054">B1845</f>
        <v>SPS1</v>
      </c>
      <c r="C1846" s="5" t="str">
        <f t="shared" si="2054"/>
        <v>CH</v>
      </c>
      <c r="D1846" t="s">
        <v>1994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0.21335437128508436</v>
      </c>
      <c r="G1846" s="1" cm="1">
        <f t="array" ref="G1846">SUMPRODUCT(([1]OUT_FinalEnergyCons!$B$4:$B$10000="var_cap")*1,ISNUMBER(SEARCH("RH*-WHELCHP",[1]OUT_FinalEnergyCons!$A$4:$A$10000))*1,[1]OUT_FinalEnergyCons!E$4:E$10000)</f>
        <v>0.24612386602168629</v>
      </c>
      <c r="H1846" s="1" cm="1">
        <f t="array" ref="H1846">SUMPRODUCT(([1]OUT_FinalEnergyCons!$B$4:$B$10000="var_cap")*1,ISNUMBER(SEARCH("RH*-WHELCHP",[1]OUT_FinalEnergyCons!$A$4:$A$10000))*1,[1]OUT_FinalEnergyCons!F$4:F$10000)</f>
        <v>0.33963573674492292</v>
      </c>
      <c r="I1846" s="1" cm="1">
        <f t="array" ref="I1846">SUMPRODUCT(([1]OUT_FinalEnergyCons!$B$4:$B$10000="var_cap")*1,ISNUMBER(SEARCH("RH*-WHELCHP",[1]OUT_FinalEnergyCons!$A$4:$A$10000))*1,[1]OUT_FinalEnergyCons!G$4:G$10000)</f>
        <v>0.51127385781952983</v>
      </c>
      <c r="J1846" s="1" cm="1">
        <f t="array" ref="J1846">SUMPRODUCT(([1]OUT_FinalEnergyCons!$B$4:$B$10000="var_cap")*1,ISNUMBER(SEARCH("RH*-WHELCHP",[1]OUT_FinalEnergyCons!$A$4:$A$10000))*1,[1]OUT_FinalEnergyCons!H$4:H$10000)</f>
        <v>0.78581551576298547</v>
      </c>
      <c r="K1846" s="1" cm="1">
        <f t="array" ref="K1846">SUMPRODUCT(([1]OUT_FinalEnergyCons!$B$4:$B$10000="var_cap")*1,ISNUMBER(SEARCH("RH*-WHELCHP",[1]OUT_FinalEnergyCons!$A$4:$A$10000))*1,[1]OUT_FinalEnergyCons!I$4:I$10000)</f>
        <v>0.65384594498927129</v>
      </c>
      <c r="L1846" s="1" cm="1">
        <f t="array" ref="L1846">SUMPRODUCT(([1]OUT_FinalEnergyCons!$B$4:$B$10000="var_cap")*1,ISNUMBER(SEARCH("RH*-WHELCHP",[1]OUT_FinalEnergyCons!$A$4:$A$10000))*1,[1]OUT_FinalEnergyCons!J$4:J$10000)</f>
        <v>0.87346511433320262</v>
      </c>
      <c r="M1846" s="1" cm="1">
        <f t="array" ref="M1846">SUMPRODUCT(([1]OUT_FinalEnergyCons!$B$4:$B$10000="var_cap")*1,ISNUMBER(SEARCH("RH*-WHELCHP",[1]OUT_FinalEnergyCons!$A$4:$A$10000))*1,[1]OUT_FinalEnergyCons!K$4:K$10000)</f>
        <v>1.1210836873544463</v>
      </c>
      <c r="N1846" s="1" cm="1">
        <f t="array" ref="N1846">SUMPRODUCT(([1]OUT_FinalEnergyCons!$B$4:$B$10000="var_cap")*1,ISNUMBER(SEARCH("RH*-WHELCHP",[1]OUT_FinalEnergyCons!$A$4:$A$10000))*1,[1]OUT_FinalEnergyCons!L$4:L$10000)</f>
        <v>1.1722673338079699</v>
      </c>
      <c r="O1846" s="1" cm="1">
        <f t="array" ref="O1846">SUMPRODUCT(([1]OUT_FinalEnergyCons!$B$4:$B$10000="var_cap")*1,ISNUMBER(SEARCH("RH*-WHELCHP",[1]OUT_FinalEnergyCons!$A$4:$A$10000))*1,[1]OUT_FinalEnergyCons!M$4:M$10000)</f>
        <v>1.1419628083086488</v>
      </c>
      <c r="P1846" s="1" cm="1">
        <f t="array" ref="P1846">SUMPRODUCT(([1]OUT_FinalEnergyCons!$B$4:$B$10000="var_cap")*1,ISNUMBER(SEARCH("RH*-WHELCHP",[1]OUT_FinalEnergyCons!$A$4:$A$10000))*1,[1]OUT_FinalEnergyCons!N$4:N$10000)</f>
        <v>1.1527044288174566</v>
      </c>
      <c r="Q1846" s="1" cm="1">
        <f t="array" ref="Q1846">SUMPRODUCT(([1]OUT_FinalEnergyCons!$B$4:$B$10000="var_cap")*1,ISNUMBER(SEARCH("RH*-WHELCHP",[1]OUT_FinalEnergyCons!$A$4:$A$10000))*1,[1]OUT_FinalEnergyCons!O$4:O$10000)</f>
        <v>1.3028069081210751</v>
      </c>
      <c r="S1846" s="3"/>
    </row>
    <row r="1847" spans="2:19">
      <c r="B1847" s="5" t="str">
        <f t="shared" ref="B1847:C1847" si="2055">B1846</f>
        <v>SPS1</v>
      </c>
      <c r="C1847" s="5" t="str">
        <f t="shared" si="2055"/>
        <v>CH</v>
      </c>
      <c r="D1847" t="s">
        <v>1995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0.47738306387088569</v>
      </c>
      <c r="H1847" s="1">
        <f t="shared" ref="H1847" si="2057">H1848</f>
        <v>0.26888618504229855</v>
      </c>
      <c r="I1847" s="1">
        <f t="shared" ref="I1847" si="2058">I1848</f>
        <v>0.10549905700148721</v>
      </c>
      <c r="J1847" s="1">
        <f t="shared" ref="J1847" si="2059">J1848</f>
        <v>2.7371335035702243E-2</v>
      </c>
      <c r="K1847" s="1">
        <f t="shared" ref="K1847:O1847" si="2060">K1848</f>
        <v>3.5668794963283283E-5</v>
      </c>
      <c r="L1847" s="1">
        <f t="shared" si="2060"/>
        <v>3.5494778161359699E-5</v>
      </c>
      <c r="M1847" s="1">
        <f t="shared" si="2060"/>
        <v>2.1804709180091859E-5</v>
      </c>
      <c r="N1847" s="1">
        <f t="shared" si="2060"/>
        <v>1.3295012766739565E-5</v>
      </c>
      <c r="O1847" s="1">
        <f t="shared" si="2060"/>
        <v>2.2288869843500699E-5</v>
      </c>
      <c r="P1847" s="1">
        <f>P1848</f>
        <v>1.9726673769997335E-5</v>
      </c>
      <c r="Q1847" s="1">
        <f>Q1848</f>
        <v>4.1673509815237111E-5</v>
      </c>
      <c r="S1847" s="3"/>
    </row>
    <row r="1848" spans="2:19">
      <c r="B1848" s="5" t="str">
        <f t="shared" ref="B1848:C1848" si="2061">B1847</f>
        <v>SPS1</v>
      </c>
      <c r="C1848" s="5" t="str">
        <f t="shared" si="2061"/>
        <v>CH</v>
      </c>
      <c r="D1848" t="s">
        <v>1996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0.47738306387088569</v>
      </c>
      <c r="H1848" s="1" cm="1">
        <f t="array" ref="H1848">SUMPRODUCT(([1]OUT_FinalEnergyCons!$B$4:$B$10000="var_cap")*1, (ISNUMBER(SEARCH("RH*-WHLFOBR",[1]OUT_FinalEnergyCons!$A$4:$A$10000)))*1,[1]OUT_FinalEnergyCons!F$4:F$10000)</f>
        <v>0.26888618504229855</v>
      </c>
      <c r="I1848" s="1" cm="1">
        <f t="array" ref="I1848">SUMPRODUCT(([1]OUT_FinalEnergyCons!$B$4:$B$10000="var_cap")*1, (ISNUMBER(SEARCH("RH*-WHLFOBR",[1]OUT_FinalEnergyCons!$A$4:$A$10000)))*1,[1]OUT_FinalEnergyCons!G$4:G$10000)</f>
        <v>0.10549905700148721</v>
      </c>
      <c r="J1848" s="1" cm="1">
        <f t="array" ref="J1848">SUMPRODUCT(([1]OUT_FinalEnergyCons!$B$4:$B$10000="var_cap")*1, (ISNUMBER(SEARCH("RH*-WHLFOBR",[1]OUT_FinalEnergyCons!$A$4:$A$10000)))*1,[1]OUT_FinalEnergyCons!H$4:H$10000)</f>
        <v>2.7371335035702243E-2</v>
      </c>
      <c r="K1848" s="1" cm="1">
        <f t="array" ref="K1848">SUMPRODUCT(([1]OUT_FinalEnergyCons!$B$4:$B$10000="var_cap")*1, (ISNUMBER(SEARCH("RH*-WHLFOBR",[1]OUT_FinalEnergyCons!$A$4:$A$10000)))*1,[1]OUT_FinalEnergyCons!I$4:I$10000)</f>
        <v>3.5668794963283283E-5</v>
      </c>
      <c r="L1848" s="1" cm="1">
        <f t="array" ref="L1848">SUMPRODUCT(([1]OUT_FinalEnergyCons!$B$4:$B$10000="var_cap")*1, (ISNUMBER(SEARCH("RH*-WHLFOBR",[1]OUT_FinalEnergyCons!$A$4:$A$10000)))*1,[1]OUT_FinalEnergyCons!J$4:J$10000)</f>
        <v>3.5494778161359699E-5</v>
      </c>
      <c r="M1848" s="1" cm="1">
        <f t="array" ref="M1848">SUMPRODUCT(([1]OUT_FinalEnergyCons!$B$4:$B$10000="var_cap")*1, (ISNUMBER(SEARCH("RH*-WHLFOBR",[1]OUT_FinalEnergyCons!$A$4:$A$10000)))*1,[1]OUT_FinalEnergyCons!K$4:K$10000)</f>
        <v>2.1804709180091859E-5</v>
      </c>
      <c r="N1848" s="1" cm="1">
        <f t="array" ref="N1848">SUMPRODUCT(([1]OUT_FinalEnergyCons!$B$4:$B$10000="var_cap")*1, (ISNUMBER(SEARCH("RH*-WHLFOBR",[1]OUT_FinalEnergyCons!$A$4:$A$10000)))*1,[1]OUT_FinalEnergyCons!L$4:L$10000)</f>
        <v>1.3295012766739565E-5</v>
      </c>
      <c r="O1848" s="1" cm="1">
        <f t="array" ref="O1848">SUMPRODUCT(([1]OUT_FinalEnergyCons!$B$4:$B$10000="var_cap")*1, (ISNUMBER(SEARCH("RH*-WHLFOBR",[1]OUT_FinalEnergyCons!$A$4:$A$10000)))*1,[1]OUT_FinalEnergyCons!M$4:M$10000)</f>
        <v>2.2288869843500699E-5</v>
      </c>
      <c r="P1848" s="1" cm="1">
        <f t="array" ref="P1848">SUMPRODUCT(([1]OUT_FinalEnergyCons!$B$4:$B$10000="var_cap")*1, (ISNUMBER(SEARCH("RH*-WHLFOBR",[1]OUT_FinalEnergyCons!$A$4:$A$10000)))*1,[1]OUT_FinalEnergyCons!N$4:N$10000)</f>
        <v>1.9726673769997335E-5</v>
      </c>
      <c r="Q1848" s="1" cm="1">
        <f t="array" ref="Q1848">SUMPRODUCT(([1]OUT_FinalEnergyCons!$B$4:$B$10000="var_cap")*1, (ISNUMBER(SEARCH("RH*-WHLFOBR",[1]OUT_FinalEnergyCons!$A$4:$A$10000)))*1,[1]OUT_FinalEnergyCons!O$4:O$10000)</f>
        <v>4.1673509815237111E-5</v>
      </c>
      <c r="S1848" s="3"/>
    </row>
    <row r="1849" spans="2:19">
      <c r="B1849" s="5" t="str">
        <f t="shared" ref="B1849:C1849" si="2062">B1848</f>
        <v>SPS1</v>
      </c>
      <c r="C1849" s="5" t="str">
        <f t="shared" si="2062"/>
        <v>CH</v>
      </c>
      <c r="D1849" t="s">
        <v>1997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0.43610102149575175</v>
      </c>
      <c r="H1849" s="1">
        <f t="shared" ref="H1849" si="2064">SUM(H1850:H1851)</f>
        <v>0.43617245609278221</v>
      </c>
      <c r="I1849" s="1">
        <f t="shared" ref="I1849" si="2065">SUM(I1850:I1851)</f>
        <v>0.66952695000338924</v>
      </c>
      <c r="J1849" s="1">
        <f t="shared" ref="J1849" si="2066">SUM(J1850:J1851)</f>
        <v>0.70548704293215625</v>
      </c>
      <c r="K1849" s="1">
        <f t="shared" ref="K1849" si="2067">SUM(K1850:K1851)</f>
        <v>0.81105959250833992</v>
      </c>
      <c r="L1849" s="1">
        <f t="shared" ref="L1849:O1849" si="2068">SUM(L1850:L1851)</f>
        <v>0.64988013680742029</v>
      </c>
      <c r="M1849" s="1">
        <f t="shared" si="2068"/>
        <v>0.29091433630759678</v>
      </c>
      <c r="N1849" s="1">
        <f t="shared" si="2068"/>
        <v>0.12185621531169435</v>
      </c>
      <c r="O1849" s="1">
        <f t="shared" si="2068"/>
        <v>9.9566910437266551E-2</v>
      </c>
      <c r="P1849" s="1">
        <f>SUM(P1850:P1851)</f>
        <v>9.9392203860656753E-2</v>
      </c>
      <c r="Q1849" s="1">
        <f>SUM(Q1850:Q1851)</f>
        <v>8.7262760362970815E-2</v>
      </c>
      <c r="S1849" s="3"/>
    </row>
    <row r="1850" spans="2:19">
      <c r="B1850" s="5" t="str">
        <f t="shared" ref="B1850:C1850" si="2069">B1849</f>
        <v>SPS1</v>
      </c>
      <c r="C1850" s="5" t="str">
        <f t="shared" si="2069"/>
        <v>CH</v>
      </c>
      <c r="D1850" t="s">
        <v>1998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0.43610084513578651</v>
      </c>
      <c r="H1850" s="1" cm="1">
        <f t="array" ref="H1850">SUMPRODUCT(([1]OUT_FinalEnergyCons!$B$4:$B$10000="var_cap")*1, (ISNUMBER(SEARCH("RH*-WHNGABR",[1]OUT_FinalEnergyCons!$A$4:$A$10000)))*1,[1]OUT_FinalEnergyCons!F$4:F$10000)</f>
        <v>0.4361012317613373</v>
      </c>
      <c r="I1850" s="1" cm="1">
        <f t="array" ref="I1850">SUMPRODUCT(([1]OUT_FinalEnergyCons!$B$4:$B$10000="var_cap")*1, (ISNUMBER(SEARCH("RH*-WHNGABR",[1]OUT_FinalEnergyCons!$A$4:$A$10000)))*1,[1]OUT_FinalEnergyCons!G$4:G$10000)</f>
        <v>0.66945323169973936</v>
      </c>
      <c r="J1850" s="1" cm="1">
        <f t="array" ref="J1850">SUMPRODUCT(([1]OUT_FinalEnergyCons!$B$4:$B$10000="var_cap")*1, (ISNUMBER(SEARCH("RH*-WHNGABR",[1]OUT_FinalEnergyCons!$A$4:$A$10000)))*1,[1]OUT_FinalEnergyCons!H$4:H$10000)</f>
        <v>0.56693166916578885</v>
      </c>
      <c r="K1850" s="1" cm="1">
        <f t="array" ref="K1850">SUMPRODUCT(([1]OUT_FinalEnergyCons!$B$4:$B$10000="var_cap")*1, (ISNUMBER(SEARCH("RH*-WHNGABR",[1]OUT_FinalEnergyCons!$A$4:$A$10000)))*1,[1]OUT_FinalEnergyCons!I$4:I$10000)</f>
        <v>0.56212048674762027</v>
      </c>
      <c r="L1850" s="1" cm="1">
        <f t="array" ref="L1850">SUMPRODUCT(([1]OUT_FinalEnergyCons!$B$4:$B$10000="var_cap")*1, (ISNUMBER(SEARCH("RH*-WHNGABR",[1]OUT_FinalEnergyCons!$A$4:$A$10000)))*1,[1]OUT_FinalEnergyCons!J$4:J$10000)</f>
        <v>0.37316266874071691</v>
      </c>
      <c r="M1850" s="1" cm="1">
        <f t="array" ref="M1850">SUMPRODUCT(([1]OUT_FinalEnergyCons!$B$4:$B$10000="var_cap")*1, (ISNUMBER(SEARCH("RH*-WHNGABR",[1]OUT_FinalEnergyCons!$A$4:$A$10000)))*1,[1]OUT_FinalEnergyCons!K$4:K$10000)</f>
        <v>0.15267877293014273</v>
      </c>
      <c r="N1850" s="1" cm="1">
        <f t="array" ref="N1850">SUMPRODUCT(([1]OUT_FinalEnergyCons!$B$4:$B$10000="var_cap")*1, (ISNUMBER(SEARCH("RH*-WHNGABR",[1]OUT_FinalEnergyCons!$A$4:$A$10000)))*1,[1]OUT_FinalEnergyCons!L$4:L$10000)</f>
        <v>6.0758263709577202E-2</v>
      </c>
      <c r="O1850" s="1" cm="1">
        <f t="array" ref="O1850">SUMPRODUCT(([1]OUT_FinalEnergyCons!$B$4:$B$10000="var_cap")*1, (ISNUMBER(SEARCH("RH*-WHNGABR",[1]OUT_FinalEnergyCons!$A$4:$A$10000)))*1,[1]OUT_FinalEnergyCons!M$4:M$10000)</f>
        <v>4.4884287275498237E-2</v>
      </c>
      <c r="P1850" s="1" cm="1">
        <f t="array" ref="P1850">SUMPRODUCT(([1]OUT_FinalEnergyCons!$B$4:$B$10000="var_cap")*1, (ISNUMBER(SEARCH("RH*-WHNGABR",[1]OUT_FinalEnergyCons!$A$4:$A$10000)))*1,[1]OUT_FinalEnergyCons!N$4:N$10000)</f>
        <v>4.47120915021334E-2</v>
      </c>
      <c r="Q1850" s="1" cm="1">
        <f t="array" ref="Q1850">SUMPRODUCT(([1]OUT_FinalEnergyCons!$B$4:$B$10000="var_cap")*1, (ISNUMBER(SEARCH("RH*-WHNGABR",[1]OUT_FinalEnergyCons!$A$4:$A$10000)))*1,[1]OUT_FinalEnergyCons!O$4:O$10000)</f>
        <v>3.2574921994611664E-2</v>
      </c>
      <c r="S1850" s="3"/>
    </row>
    <row r="1851" spans="2:19">
      <c r="B1851" s="5" t="str">
        <f t="shared" ref="B1851:C1851" si="2070">B1850</f>
        <v>SPS1</v>
      </c>
      <c r="C1851" s="5" t="str">
        <f t="shared" si="2070"/>
        <v>CH</v>
      </c>
      <c r="D1851" t="s">
        <v>1999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1.7635996522860925E-7</v>
      </c>
      <c r="H1851" s="1" cm="1">
        <f t="array" ref="H1851">SUMPRODUCT(([1]OUT_FinalEnergyCons!$B$4:$B$10000="var_cap")*1,ISNUMBER(SEARCH("RH*-WHngahp",[1]OUT_FinalEnergyCons!$A$4:$A$10000))*1,[1]OUT_FinalEnergyCons!F$4:F$10000)</f>
        <v>7.1224331444898553E-5</v>
      </c>
      <c r="I1851" s="1" cm="1">
        <f t="array" ref="I1851">SUMPRODUCT(([1]OUT_FinalEnergyCons!$B$4:$B$10000="var_cap")*1,ISNUMBER(SEARCH("RH*-WHngahp",[1]OUT_FinalEnergyCons!$A$4:$A$10000))*1,[1]OUT_FinalEnergyCons!G$4:G$10000)</f>
        <v>7.371830364992854E-5</v>
      </c>
      <c r="J1851" s="1" cm="1">
        <f t="array" ref="J1851">SUMPRODUCT(([1]OUT_FinalEnergyCons!$B$4:$B$10000="var_cap")*1,ISNUMBER(SEARCH("RH*-WHngahp",[1]OUT_FinalEnergyCons!$A$4:$A$10000))*1,[1]OUT_FinalEnergyCons!H$4:H$10000)</f>
        <v>0.13855537376636745</v>
      </c>
      <c r="K1851" s="1" cm="1">
        <f t="array" ref="K1851">SUMPRODUCT(([1]OUT_FinalEnergyCons!$B$4:$B$10000="var_cap")*1,ISNUMBER(SEARCH("RH*-WHngahp",[1]OUT_FinalEnergyCons!$A$4:$A$10000))*1,[1]OUT_FinalEnergyCons!I$4:I$10000)</f>
        <v>0.24893910576071962</v>
      </c>
      <c r="L1851" s="1" cm="1">
        <f t="array" ref="L1851">SUMPRODUCT(([1]OUT_FinalEnergyCons!$B$4:$B$10000="var_cap")*1,ISNUMBER(SEARCH("RH*-WHngahp",[1]OUT_FinalEnergyCons!$A$4:$A$10000))*1,[1]OUT_FinalEnergyCons!J$4:J$10000)</f>
        <v>0.27671746806670333</v>
      </c>
      <c r="M1851" s="1" cm="1">
        <f t="array" ref="M1851">SUMPRODUCT(([1]OUT_FinalEnergyCons!$B$4:$B$10000="var_cap")*1,ISNUMBER(SEARCH("RH*-WHngahp",[1]OUT_FinalEnergyCons!$A$4:$A$10000))*1,[1]OUT_FinalEnergyCons!K$4:K$10000)</f>
        <v>0.13823556337745402</v>
      </c>
      <c r="N1851" s="1" cm="1">
        <f t="array" ref="N1851">SUMPRODUCT(([1]OUT_FinalEnergyCons!$B$4:$B$10000="var_cap")*1,ISNUMBER(SEARCH("RH*-WHngahp",[1]OUT_FinalEnergyCons!$A$4:$A$10000))*1,[1]OUT_FinalEnergyCons!L$4:L$10000)</f>
        <v>6.1097951602117145E-2</v>
      </c>
      <c r="O1851" s="1" cm="1">
        <f t="array" ref="O1851">SUMPRODUCT(([1]OUT_FinalEnergyCons!$B$4:$B$10000="var_cap")*1,ISNUMBER(SEARCH("RH*-WHngahp",[1]OUT_FinalEnergyCons!$A$4:$A$10000))*1,[1]OUT_FinalEnergyCons!M$4:M$10000)</f>
        <v>5.4682623161768314E-2</v>
      </c>
      <c r="P1851" s="1" cm="1">
        <f t="array" ref="P1851">SUMPRODUCT(([1]OUT_FinalEnergyCons!$B$4:$B$10000="var_cap")*1,ISNUMBER(SEARCH("RH*-WHngahp",[1]OUT_FinalEnergyCons!$A$4:$A$10000))*1,[1]OUT_FinalEnergyCons!N$4:N$10000)</f>
        <v>5.4680112358523346E-2</v>
      </c>
      <c r="Q1851" s="1" cm="1">
        <f t="array" ref="Q1851">SUMPRODUCT(([1]OUT_FinalEnergyCons!$B$4:$B$10000="var_cap")*1,ISNUMBER(SEARCH("RH*-WHngahp",[1]OUT_FinalEnergyCons!$A$4:$A$10000))*1,[1]OUT_FinalEnergyCons!O$4:O$10000)</f>
        <v>5.4687838368359144E-2</v>
      </c>
      <c r="S1851" s="3"/>
    </row>
    <row r="1852" spans="2:19">
      <c r="B1852" s="5" t="str">
        <f t="shared" ref="B1852:C1852" si="2071">B1851</f>
        <v>SPS1</v>
      </c>
      <c r="C1852" s="5" t="str">
        <f t="shared" si="2071"/>
        <v>CH</v>
      </c>
      <c r="D1852" t="s">
        <v>2000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>
      <c r="B1853" s="5" t="str">
        <f t="shared" ref="B1853:C1853" si="2077">B1852</f>
        <v>SPS1</v>
      </c>
      <c r="C1853" s="5" t="str">
        <f t="shared" si="2077"/>
        <v>CH</v>
      </c>
      <c r="D1853" t="s">
        <v>2001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>
      <c r="B1854" s="5" t="str">
        <f t="shared" ref="B1854:C1854" si="2078">B1853</f>
        <v>SPS1</v>
      </c>
      <c r="C1854" s="5" t="str">
        <f t="shared" si="2078"/>
        <v>CH</v>
      </c>
      <c r="D1854" t="s">
        <v>2002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4.0434438819459351E-2</v>
      </c>
      <c r="H1854" s="1">
        <f t="shared" ref="H1854" si="2080">H1855</f>
        <v>4.0074906173708152E-2</v>
      </c>
      <c r="I1854" s="1">
        <f t="shared" ref="I1854" si="2081">I1855</f>
        <v>4.0063881350181227E-2</v>
      </c>
      <c r="J1854" s="1">
        <f t="shared" ref="J1854" si="2082">J1855</f>
        <v>1.8255476819937975E-2</v>
      </c>
      <c r="K1854" s="1">
        <f t="shared" ref="K1854:O1854" si="2083">K1855</f>
        <v>1.3180116592187067E-2</v>
      </c>
      <c r="L1854" s="1">
        <f t="shared" si="2083"/>
        <v>1.3179899757643304E-2</v>
      </c>
      <c r="M1854" s="1">
        <f t="shared" si="2083"/>
        <v>1.0357180938444052E-2</v>
      </c>
      <c r="N1854" s="1">
        <f t="shared" si="2083"/>
        <v>9.3809313378633071E-3</v>
      </c>
      <c r="O1854" s="1">
        <f t="shared" si="2083"/>
        <v>8.384579310622713E-3</v>
      </c>
      <c r="P1854" s="1">
        <f>P1855</f>
        <v>8.3517852762440281E-3</v>
      </c>
      <c r="Q1854" s="1">
        <f>Q1855</f>
        <v>6.5845978507373375E-3</v>
      </c>
      <c r="S1854" s="3"/>
    </row>
    <row r="1855" spans="2:19">
      <c r="B1855" s="5" t="str">
        <f t="shared" ref="B1855:C1855" si="2084">B1854</f>
        <v>SPS1</v>
      </c>
      <c r="C1855" s="5" t="str">
        <f t="shared" si="2084"/>
        <v>CH</v>
      </c>
      <c r="D1855" t="s">
        <v>2003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4.0434438819459351E-2</v>
      </c>
      <c r="H1855" s="1" cm="1">
        <f t="array" ref="H1855">SUMPRODUCT(([1]OUT_FinalEnergyCons!$B$4:$B$10000="var_cap")*1, (ISNUMBER(SEARCH("RH*-WHWODBR",[1]OUT_FinalEnergyCons!$A$4:$A$10000)))*1,[1]OUT_FinalEnergyCons!F$4:F$10000)</f>
        <v>4.0074906173708152E-2</v>
      </c>
      <c r="I1855" s="1" cm="1">
        <f t="array" ref="I1855">SUMPRODUCT(([1]OUT_FinalEnergyCons!$B$4:$B$10000="var_cap")*1, (ISNUMBER(SEARCH("RH*-WHWODBR",[1]OUT_FinalEnergyCons!$A$4:$A$10000)))*1,[1]OUT_FinalEnergyCons!G$4:G$10000)</f>
        <v>4.0063881350181227E-2</v>
      </c>
      <c r="J1855" s="1" cm="1">
        <f t="array" ref="J1855">SUMPRODUCT(([1]OUT_FinalEnergyCons!$B$4:$B$10000="var_cap")*1, (ISNUMBER(SEARCH("RH*-WHWODBR",[1]OUT_FinalEnergyCons!$A$4:$A$10000)))*1,[1]OUT_FinalEnergyCons!H$4:H$10000)</f>
        <v>1.8255476819937975E-2</v>
      </c>
      <c r="K1855" s="1" cm="1">
        <f t="array" ref="K1855">SUMPRODUCT(([1]OUT_FinalEnergyCons!$B$4:$B$10000="var_cap")*1, (ISNUMBER(SEARCH("RH*-WHWODBR",[1]OUT_FinalEnergyCons!$A$4:$A$10000)))*1,[1]OUT_FinalEnergyCons!I$4:I$10000)</f>
        <v>1.3180116592187067E-2</v>
      </c>
      <c r="L1855" s="1" cm="1">
        <f t="array" ref="L1855">SUMPRODUCT(([1]OUT_FinalEnergyCons!$B$4:$B$10000="var_cap")*1, (ISNUMBER(SEARCH("RH*-WHWODBR",[1]OUT_FinalEnergyCons!$A$4:$A$10000)))*1,[1]OUT_FinalEnergyCons!J$4:J$10000)</f>
        <v>1.3179899757643304E-2</v>
      </c>
      <c r="M1855" s="1" cm="1">
        <f t="array" ref="M1855">SUMPRODUCT(([1]OUT_FinalEnergyCons!$B$4:$B$10000="var_cap")*1, (ISNUMBER(SEARCH("RH*-WHWODBR",[1]OUT_FinalEnergyCons!$A$4:$A$10000)))*1,[1]OUT_FinalEnergyCons!K$4:K$10000)</f>
        <v>1.0357180938444052E-2</v>
      </c>
      <c r="N1855" s="1" cm="1">
        <f t="array" ref="N1855">SUMPRODUCT(([1]OUT_FinalEnergyCons!$B$4:$B$10000="var_cap")*1, (ISNUMBER(SEARCH("RH*-WHWODBR",[1]OUT_FinalEnergyCons!$A$4:$A$10000)))*1,[1]OUT_FinalEnergyCons!L$4:L$10000)</f>
        <v>9.3809313378633071E-3</v>
      </c>
      <c r="O1855" s="1" cm="1">
        <f t="array" ref="O1855">SUMPRODUCT(([1]OUT_FinalEnergyCons!$B$4:$B$10000="var_cap")*1, (ISNUMBER(SEARCH("RH*-WHWODBR",[1]OUT_FinalEnergyCons!$A$4:$A$10000)))*1,[1]OUT_FinalEnergyCons!M$4:M$10000)</f>
        <v>8.384579310622713E-3</v>
      </c>
      <c r="P1855" s="1" cm="1">
        <f t="array" ref="P1855">SUMPRODUCT(([1]OUT_FinalEnergyCons!$B$4:$B$10000="var_cap")*1, (ISNUMBER(SEARCH("RH*-WHWODBR",[1]OUT_FinalEnergyCons!$A$4:$A$10000)))*1,[1]OUT_FinalEnergyCons!N$4:N$10000)</f>
        <v>8.3517852762440281E-3</v>
      </c>
      <c r="Q1855" s="1" cm="1">
        <f t="array" ref="Q1855">SUMPRODUCT(([1]OUT_FinalEnergyCons!$B$4:$B$10000="var_cap")*1, (ISNUMBER(SEARCH("RH*-WHWODBR",[1]OUT_FinalEnergyCons!$A$4:$A$10000)))*1,[1]OUT_FinalEnergyCons!O$4:O$10000)</f>
        <v>6.5845978507373375E-3</v>
      </c>
      <c r="S1855" s="3"/>
    </row>
    <row r="1856" spans="2:19">
      <c r="B1856" s="5" t="str">
        <f t="shared" ref="B1856:C1856" si="2085">B1855</f>
        <v>SPS1</v>
      </c>
      <c r="C1856" s="5" t="str">
        <f t="shared" si="2085"/>
        <v>CH</v>
      </c>
      <c r="D1856" t="s">
        <v>2004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1.319135768197173E-2</v>
      </c>
      <c r="H1856" s="1">
        <f t="shared" ref="H1856" si="2087">H1857</f>
        <v>1.3190397642458065E-2</v>
      </c>
      <c r="I1856" s="1">
        <f t="shared" ref="I1856" si="2088">I1857</f>
        <v>1.3190006485259522E-2</v>
      </c>
      <c r="J1856" s="1">
        <f t="shared" ref="J1856" si="2089">J1857</f>
        <v>9.5048204068622771E-3</v>
      </c>
      <c r="K1856" s="1">
        <f t="shared" ref="K1856:O1856" si="2090">K1857</f>
        <v>9.7686427177581282E-3</v>
      </c>
      <c r="L1856" s="1">
        <f t="shared" si="2090"/>
        <v>9.9859235462002073E-3</v>
      </c>
      <c r="M1856" s="1">
        <f t="shared" si="2090"/>
        <v>1.0194949902836484E-2</v>
      </c>
      <c r="N1856" s="1">
        <f t="shared" si="2090"/>
        <v>1.0338571573645856E-2</v>
      </c>
      <c r="O1856" s="1">
        <f t="shared" si="2090"/>
        <v>1.0510197764389082E-2</v>
      </c>
      <c r="P1856" s="1">
        <f>P1857</f>
        <v>1.0508799709015831E-2</v>
      </c>
      <c r="Q1856" s="1">
        <f>Q1857</f>
        <v>1.054592998946665E-2</v>
      </c>
      <c r="S1856" s="3"/>
    </row>
    <row r="1857" spans="2:19">
      <c r="B1857" s="5" t="str">
        <f t="shared" ref="B1857:C1857" si="2091">B1856</f>
        <v>SPS1</v>
      </c>
      <c r="C1857" s="5" t="str">
        <f t="shared" si="2091"/>
        <v>CH</v>
      </c>
      <c r="D1857" t="s">
        <v>2005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1.319135768197173E-2</v>
      </c>
      <c r="H1857" s="1" cm="1">
        <f t="array" ref="H1857">SUMPRODUCT(([1]OUT_FinalEnergyCons!$B$4:$B$10000="var_cap")*1, (ISNUMBER(SEARCH("RH*-WHPLTBR",[1]OUT_FinalEnergyCons!$A$4:$A$10000)))*1,[1]OUT_FinalEnergyCons!F$4:F$10000)</f>
        <v>1.3190397642458065E-2</v>
      </c>
      <c r="I1857" s="1" cm="1">
        <f t="array" ref="I1857">SUMPRODUCT(([1]OUT_FinalEnergyCons!$B$4:$B$10000="var_cap")*1, (ISNUMBER(SEARCH("RH*-WHPLTBR",[1]OUT_FinalEnergyCons!$A$4:$A$10000)))*1,[1]OUT_FinalEnergyCons!G$4:G$10000)</f>
        <v>1.3190006485259522E-2</v>
      </c>
      <c r="J1857" s="1" cm="1">
        <f t="array" ref="J1857">SUMPRODUCT(([1]OUT_FinalEnergyCons!$B$4:$B$10000="var_cap")*1, (ISNUMBER(SEARCH("RH*-WHPLTBR",[1]OUT_FinalEnergyCons!$A$4:$A$10000)))*1,[1]OUT_FinalEnergyCons!H$4:H$10000)</f>
        <v>9.5048204068622771E-3</v>
      </c>
      <c r="K1857" s="1" cm="1">
        <f t="array" ref="K1857">SUMPRODUCT(([1]OUT_FinalEnergyCons!$B$4:$B$10000="var_cap")*1, (ISNUMBER(SEARCH("RH*-WHPLTBR",[1]OUT_FinalEnergyCons!$A$4:$A$10000)))*1,[1]OUT_FinalEnergyCons!I$4:I$10000)</f>
        <v>9.7686427177581282E-3</v>
      </c>
      <c r="L1857" s="1" cm="1">
        <f t="array" ref="L1857">SUMPRODUCT(([1]OUT_FinalEnergyCons!$B$4:$B$10000="var_cap")*1, (ISNUMBER(SEARCH("RH*-WHPLTBR",[1]OUT_FinalEnergyCons!$A$4:$A$10000)))*1,[1]OUT_FinalEnergyCons!J$4:J$10000)</f>
        <v>9.9859235462002073E-3</v>
      </c>
      <c r="M1857" s="1" cm="1">
        <f t="array" ref="M1857">SUMPRODUCT(([1]OUT_FinalEnergyCons!$B$4:$B$10000="var_cap")*1, (ISNUMBER(SEARCH("RH*-WHPLTBR",[1]OUT_FinalEnergyCons!$A$4:$A$10000)))*1,[1]OUT_FinalEnergyCons!K$4:K$10000)</f>
        <v>1.0194949902836484E-2</v>
      </c>
      <c r="N1857" s="1" cm="1">
        <f t="array" ref="N1857">SUMPRODUCT(([1]OUT_FinalEnergyCons!$B$4:$B$10000="var_cap")*1, (ISNUMBER(SEARCH("RH*-WHPLTBR",[1]OUT_FinalEnergyCons!$A$4:$A$10000)))*1,[1]OUT_FinalEnergyCons!L$4:L$10000)</f>
        <v>1.0338571573645856E-2</v>
      </c>
      <c r="O1857" s="1" cm="1">
        <f t="array" ref="O1857">SUMPRODUCT(([1]OUT_FinalEnergyCons!$B$4:$B$10000="var_cap")*1, (ISNUMBER(SEARCH("RH*-WHPLTBR",[1]OUT_FinalEnergyCons!$A$4:$A$10000)))*1,[1]OUT_FinalEnergyCons!M$4:M$10000)</f>
        <v>1.0510197764389082E-2</v>
      </c>
      <c r="P1857" s="1" cm="1">
        <f t="array" ref="P1857">SUMPRODUCT(([1]OUT_FinalEnergyCons!$B$4:$B$10000="var_cap")*1, (ISNUMBER(SEARCH("RH*-WHPLTBR",[1]OUT_FinalEnergyCons!$A$4:$A$10000)))*1,[1]OUT_FinalEnergyCons!N$4:N$10000)</f>
        <v>1.0508799709015831E-2</v>
      </c>
      <c r="Q1857" s="1" cm="1">
        <f t="array" ref="Q1857">SUMPRODUCT(([1]OUT_FinalEnergyCons!$B$4:$B$10000="var_cap")*1, (ISNUMBER(SEARCH("RH*-WHPLTBR",[1]OUT_FinalEnergyCons!$A$4:$A$10000)))*1,[1]OUT_FinalEnergyCons!O$4:O$10000)</f>
        <v>1.054592998946665E-2</v>
      </c>
      <c r="S1857" s="3"/>
    </row>
    <row r="1858" spans="2:19">
      <c r="B1858" s="5" t="str">
        <f t="shared" ref="B1858:C1858" si="2092">B1857</f>
        <v>SPS1</v>
      </c>
      <c r="C1858" s="5" t="str">
        <f t="shared" si="2092"/>
        <v>CH</v>
      </c>
      <c r="D1858" t="s">
        <v>2006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0.3325614339870232</v>
      </c>
      <c r="H1858" s="1">
        <f t="shared" ref="H1858" si="2094">H1859</f>
        <v>0.33256166529207509</v>
      </c>
      <c r="I1858" s="1">
        <f t="shared" ref="I1858" si="2095">I1859</f>
        <v>0.33256283381983276</v>
      </c>
      <c r="J1858" s="1">
        <f t="shared" ref="J1858" si="2096">J1859</f>
        <v>0.16744278904057142</v>
      </c>
      <c r="K1858" s="1">
        <f t="shared" ref="K1858:O1858" si="2097">K1859</f>
        <v>0.158074682168693</v>
      </c>
      <c r="L1858" s="1">
        <f t="shared" si="2097"/>
        <v>0.158243796580183</v>
      </c>
      <c r="M1858" s="1">
        <f t="shared" si="2097"/>
        <v>0.68805244375617103</v>
      </c>
      <c r="N1858" s="1">
        <f t="shared" si="2097"/>
        <v>0.66078860842470299</v>
      </c>
      <c r="O1858" s="1">
        <f t="shared" si="2097"/>
        <v>0.64562303164219104</v>
      </c>
      <c r="P1858" s="1">
        <f>P1859</f>
        <v>0.44503898984296097</v>
      </c>
      <c r="Q1858" s="1">
        <f>Q1859</f>
        <v>0.302681487719269</v>
      </c>
      <c r="S1858" s="3"/>
    </row>
    <row r="1859" spans="2:19">
      <c r="B1859" s="5" t="str">
        <f t="shared" ref="B1859:C1859" si="2098">B1858</f>
        <v>SPS1</v>
      </c>
      <c r="C1859" s="5" t="str">
        <f t="shared" si="2098"/>
        <v>CH</v>
      </c>
      <c r="D1859" t="s">
        <v>2007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0.3325614339870232</v>
      </c>
      <c r="H1859" s="1" cm="1">
        <f t="array" ref="H1859">SUMPRODUCT(([1]OUT_FinalEnergyCons!$B$4:$B$10000="var_cap")*1, (ISNUMBER(SEARCH("RH*-WHSOLBR",[1]OUT_FinalEnergyCons!$A$4:$A$10000)))*1,[1]OUT_FinalEnergyCons!F$4:F$10000)</f>
        <v>0.33256166529207509</v>
      </c>
      <c r="I1859" s="1" cm="1">
        <f t="array" ref="I1859">SUMPRODUCT(([1]OUT_FinalEnergyCons!$B$4:$B$10000="var_cap")*1, (ISNUMBER(SEARCH("RH*-WHSOLBR",[1]OUT_FinalEnergyCons!$A$4:$A$10000)))*1,[1]OUT_FinalEnergyCons!G$4:G$10000)</f>
        <v>0.33256283381983276</v>
      </c>
      <c r="J1859" s="1" cm="1">
        <f t="array" ref="J1859">SUMPRODUCT(([1]OUT_FinalEnergyCons!$B$4:$B$10000="var_cap")*1, (ISNUMBER(SEARCH("RH*-WHSOLBR",[1]OUT_FinalEnergyCons!$A$4:$A$10000)))*1,[1]OUT_FinalEnergyCons!H$4:H$10000)</f>
        <v>0.16744278904057142</v>
      </c>
      <c r="K1859" s="1" cm="1">
        <f t="array" ref="K1859">SUMPRODUCT(([1]OUT_FinalEnergyCons!$B$4:$B$10000="var_cap")*1, (ISNUMBER(SEARCH("RH*-WHSOLBR",[1]OUT_FinalEnergyCons!$A$4:$A$10000)))*1,[1]OUT_FinalEnergyCons!I$4:I$10000)</f>
        <v>0.158074682168693</v>
      </c>
      <c r="L1859" s="1" cm="1">
        <f t="array" ref="L1859">SUMPRODUCT(([1]OUT_FinalEnergyCons!$B$4:$B$10000="var_cap")*1, (ISNUMBER(SEARCH("RH*-WHSOLBR",[1]OUT_FinalEnergyCons!$A$4:$A$10000)))*1,[1]OUT_FinalEnergyCons!J$4:J$10000)</f>
        <v>0.158243796580183</v>
      </c>
      <c r="M1859" s="1" cm="1">
        <f t="array" ref="M1859">SUMPRODUCT(([1]OUT_FinalEnergyCons!$B$4:$B$10000="var_cap")*1, (ISNUMBER(SEARCH("RH*-WHSOLBR",[1]OUT_FinalEnergyCons!$A$4:$A$10000)))*1,[1]OUT_FinalEnergyCons!K$4:K$10000)</f>
        <v>0.68805244375617103</v>
      </c>
      <c r="N1859" s="1" cm="1">
        <f t="array" ref="N1859">SUMPRODUCT(([1]OUT_FinalEnergyCons!$B$4:$B$10000="var_cap")*1, (ISNUMBER(SEARCH("RH*-WHSOLBR",[1]OUT_FinalEnergyCons!$A$4:$A$10000)))*1,[1]OUT_FinalEnergyCons!L$4:L$10000)</f>
        <v>0.66078860842470299</v>
      </c>
      <c r="O1859" s="1" cm="1">
        <f t="array" ref="O1859">SUMPRODUCT(([1]OUT_FinalEnergyCons!$B$4:$B$10000="var_cap")*1, (ISNUMBER(SEARCH("RH*-WHSOLBR",[1]OUT_FinalEnergyCons!$A$4:$A$10000)))*1,[1]OUT_FinalEnergyCons!M$4:M$10000)</f>
        <v>0.64562303164219104</v>
      </c>
      <c r="P1859" s="1" cm="1">
        <f t="array" ref="P1859">SUMPRODUCT(([1]OUT_FinalEnergyCons!$B$4:$B$10000="var_cap")*1, (ISNUMBER(SEARCH("RH*-WHSOLBR",[1]OUT_FinalEnergyCons!$A$4:$A$10000)))*1,[1]OUT_FinalEnergyCons!N$4:N$10000)</f>
        <v>0.44503898984296097</v>
      </c>
      <c r="Q1859" s="1" cm="1">
        <f t="array" ref="Q1859">SUMPRODUCT(([1]OUT_FinalEnergyCons!$B$4:$B$10000="var_cap")*1, (ISNUMBER(SEARCH("RH*-WHSOLBR",[1]OUT_FinalEnergyCons!$A$4:$A$10000)))*1,[1]OUT_FinalEnergyCons!O$4:O$10000)</f>
        <v>0.302681487719269</v>
      </c>
      <c r="S1859" s="3"/>
    </row>
    <row r="1860" spans="2:19">
      <c r="B1860" s="5" t="str">
        <f t="shared" ref="B1860:C1860" si="2099">B1859</f>
        <v>SPS1</v>
      </c>
      <c r="C1860" s="5" t="str">
        <f t="shared" si="2099"/>
        <v>CH</v>
      </c>
      <c r="D1860" t="s">
        <v>2008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>
      <c r="B1861" s="5" t="str">
        <f t="shared" ref="B1861:C1865" si="2105">B1860</f>
        <v>SPS1</v>
      </c>
      <c r="C1861" s="5" t="str">
        <f t="shared" si="2105"/>
        <v>CH</v>
      </c>
      <c r="D1861" t="s">
        <v>2009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>
      <c r="B1862" s="9" t="str">
        <f t="shared" si="2105"/>
        <v>SPS1</v>
      </c>
      <c r="C1862" s="9" t="str">
        <f t="shared" si="2105"/>
        <v>CH</v>
      </c>
      <c r="D1862" s="2" t="s">
        <v>167</v>
      </c>
      <c r="E1862" s="9" t="str">
        <f t="shared" si="2015"/>
        <v>GWth/yr.</v>
      </c>
      <c r="F1862" s="17">
        <f>SUM(F1863,F1866,F1869,F1873,F1875,F1877,F1879,F1881,F1883)</f>
        <v>3.6001707503735605</v>
      </c>
      <c r="G1862" s="17">
        <f t="shared" ref="G1862:K1862" si="2106">SUM(G1863,G1866,G1869,G1873,G1875,G1877,G1879,G1881,G1883)</f>
        <v>3.663042351024894</v>
      </c>
      <c r="H1862" s="17">
        <f t="shared" si="2106"/>
        <v>3.5832700537230244</v>
      </c>
      <c r="I1862" s="17">
        <f t="shared" si="2106"/>
        <v>3.7940523413338632</v>
      </c>
      <c r="J1862" s="17">
        <f t="shared" si="2106"/>
        <v>4.1378053699490165</v>
      </c>
      <c r="K1862" s="17">
        <f t="shared" si="2106"/>
        <v>3.7763117198908436</v>
      </c>
      <c r="L1862" s="17">
        <f t="shared" ref="L1862:O1862" si="2107">SUM(L1863,L1866,L1869,L1873,L1875,L1877,L1879,L1881,L1883)</f>
        <v>3.6929645693583009</v>
      </c>
      <c r="M1862" s="17">
        <f t="shared" si="2107"/>
        <v>3.7069317972979441</v>
      </c>
      <c r="N1862" s="17">
        <f t="shared" si="2107"/>
        <v>3.5436660548735333</v>
      </c>
      <c r="O1862" s="17">
        <f t="shared" si="2107"/>
        <v>3.5616023778111447</v>
      </c>
      <c r="P1862" s="17">
        <f>SUM(P1863,P1866,P1869,P1873,P1875,P1877,P1879,P1881,P1883)</f>
        <v>3.4950796838327616</v>
      </c>
      <c r="Q1862" s="17">
        <f>SUM(Q1863,Q1866,Q1869,Q1873,Q1875,Q1877,Q1879,Q1881,Q1883)</f>
        <v>3.5324094358957305</v>
      </c>
      <c r="S1862" s="3"/>
    </row>
    <row r="1863" spans="2:19">
      <c r="B1863" s="5" t="str">
        <f>B1862</f>
        <v>SPS1</v>
      </c>
      <c r="C1863" s="5" t="str">
        <f t="shared" si="2105"/>
        <v>CH</v>
      </c>
      <c r="D1863" t="s">
        <v>2010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0.79867431408463108</v>
      </c>
      <c r="H1863" s="18">
        <f t="shared" si="2108"/>
        <v>0.91832110216072715</v>
      </c>
      <c r="I1863" s="18">
        <f t="shared" si="2108"/>
        <v>1.2081587363481106</v>
      </c>
      <c r="J1863" s="18">
        <f t="shared" si="2108"/>
        <v>1.6073966513860976</v>
      </c>
      <c r="K1863" s="18">
        <f t="shared" si="2108"/>
        <v>1.5920437892302659</v>
      </c>
      <c r="L1863" s="18">
        <f t="shared" ref="L1863:O1863" si="2109">SUM(L1864:L1865)</f>
        <v>1.6693476415988857</v>
      </c>
      <c r="M1863" s="18">
        <f t="shared" si="2109"/>
        <v>1.8130215318346496</v>
      </c>
      <c r="N1863" s="18">
        <f t="shared" si="2109"/>
        <v>1.7656864544940674</v>
      </c>
      <c r="O1863" s="18">
        <f t="shared" si="2109"/>
        <v>1.7545925652574441</v>
      </c>
      <c r="P1863" s="18">
        <f>SUM(P1864:P1865)</f>
        <v>1.7493490555588</v>
      </c>
      <c r="Q1863" s="18">
        <f>SUM(Q1864:Q1865)</f>
        <v>1.788281480057067</v>
      </c>
      <c r="S1863" s="3"/>
    </row>
    <row r="1864" spans="2:19">
      <c r="B1864" s="5" t="str">
        <f t="shared" ref="B1864:B1865" si="2110">B1863</f>
        <v>SPS1</v>
      </c>
      <c r="C1864" s="5" t="str">
        <f t="shared" si="2105"/>
        <v>CH</v>
      </c>
      <c r="D1864" t="s">
        <v>2011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0.72245488246519118</v>
      </c>
      <c r="H1864" s="1" cm="1">
        <f t="array" ref="H1864">SUMPRODUCT(([1]OUT_FinalEnergyCons!$B$4:$B$10000="Var_cap")*1,  (ISNUMBER(SEARCH("ITOT-SWHELCBR",[1]OUT_FinalEnergyCons!$A$4:$A$10000)))*1,[1]OUT_FinalEnergyCons!F$4:F$10000)</f>
        <v>0.72253090858389124</v>
      </c>
      <c r="I1864" s="1" cm="1">
        <f t="array" ref="I1864">SUMPRODUCT(([1]OUT_FinalEnergyCons!$B$4:$B$10000="Var_cap")*1,  (ISNUMBER(SEARCH("ITOT-SWHELCBR",[1]OUT_FinalEnergyCons!$A$4:$A$10000)))*1,[1]OUT_FinalEnergyCons!G$4:G$10000)</f>
        <v>0.8848079447560625</v>
      </c>
      <c r="J1864" s="1" cm="1">
        <f t="array" ref="J1864">SUMPRODUCT(([1]OUT_FinalEnergyCons!$B$4:$B$10000="Var_cap")*1,  (ISNUMBER(SEARCH("ITOT-SWHELCBR",[1]OUT_FinalEnergyCons!$A$4:$A$10000)))*1,[1]OUT_FinalEnergyCons!H$4:H$10000)</f>
        <v>1.1593627861993092</v>
      </c>
      <c r="K1864" s="1" cm="1">
        <f t="array" ref="K1864">SUMPRODUCT(([1]OUT_FinalEnergyCons!$B$4:$B$10000="Var_cap")*1,  (ISNUMBER(SEARCH("ITOT-SWHELCBR",[1]OUT_FinalEnergyCons!$A$4:$A$10000)))*1,[1]OUT_FinalEnergyCons!I$4:I$10000)</f>
        <v>1.1439765155547148</v>
      </c>
      <c r="L1864" s="1" cm="1">
        <f t="array" ref="L1864">SUMPRODUCT(([1]OUT_FinalEnergyCons!$B$4:$B$10000="Var_cap")*1,  (ISNUMBER(SEARCH("ITOT-SWHELCBR",[1]OUT_FinalEnergyCons!$A$4:$A$10000)))*1,[1]OUT_FinalEnergyCons!J$4:J$10000)</f>
        <v>1.1690467698079983</v>
      </c>
      <c r="M1864" s="1" cm="1">
        <f t="array" ref="M1864">SUMPRODUCT(([1]OUT_FinalEnergyCons!$B$4:$B$10000="Var_cap")*1,  (ISNUMBER(SEARCH("ITOT-SWHELCBR",[1]OUT_FinalEnergyCons!$A$4:$A$10000)))*1,[1]OUT_FinalEnergyCons!K$4:K$10000)</f>
        <v>1.1699526540360887</v>
      </c>
      <c r="N1864" s="1" cm="1">
        <f t="array" ref="N1864">SUMPRODUCT(([1]OUT_FinalEnergyCons!$B$4:$B$10000="Var_cap")*1,  (ISNUMBER(SEARCH("ITOT-SWHELCBR",[1]OUT_FinalEnergyCons!$A$4:$A$10000)))*1,[1]OUT_FinalEnergyCons!L$4:L$10000)</f>
        <v>1.1367277297484633</v>
      </c>
      <c r="O1864" s="1" cm="1">
        <f t="array" ref="O1864">SUMPRODUCT(([1]OUT_FinalEnergyCons!$B$4:$B$10000="Var_cap")*1,  (ISNUMBER(SEARCH("ITOT-SWHELCBR",[1]OUT_FinalEnergyCons!$A$4:$A$10000)))*1,[1]OUT_FinalEnergyCons!M$4:M$10000)</f>
        <v>1.0304572615168313</v>
      </c>
      <c r="P1864" s="1" cm="1">
        <f t="array" ref="P1864">SUMPRODUCT(([1]OUT_FinalEnergyCons!$B$4:$B$10000="Var_cap")*1,  (ISNUMBER(SEARCH("ITOT-SWHELCBR",[1]OUT_FinalEnergyCons!$A$4:$A$10000)))*1,[1]OUT_FinalEnergyCons!N$4:N$10000)</f>
        <v>1.0301723997115282</v>
      </c>
      <c r="Q1864" s="1" cm="1">
        <f t="array" ref="Q1864">SUMPRODUCT(([1]OUT_FinalEnergyCons!$B$4:$B$10000="Var_cap")*1,  (ISNUMBER(SEARCH("ITOT-SWHELCBR",[1]OUT_FinalEnergyCons!$A$4:$A$10000)))*1,[1]OUT_FinalEnergyCons!O$4:O$10000)</f>
        <v>1.0694276084372212</v>
      </c>
      <c r="S1864" s="3"/>
    </row>
    <row r="1865" spans="2:19">
      <c r="B1865" s="5" t="str">
        <f t="shared" si="2110"/>
        <v>SPS1</v>
      </c>
      <c r="C1865" s="5" t="str">
        <f t="shared" si="2105"/>
        <v>CH</v>
      </c>
      <c r="D1865" t="s">
        <v>2012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7.6219431619439879E-2</v>
      </c>
      <c r="H1865" s="1" cm="1">
        <f t="array" ref="H1865">SUMPRODUCT(([1]OUT_FinalEnergyCons!$B$4:$B$10000="Var_cap")*1,  (ISNUMBER(SEARCH("ITOT-SWHELCHP",[1]OUT_FinalEnergyCons!$A$4:$A$10000)))*1,[1]OUT_FinalEnergyCons!F$4:F$10000)</f>
        <v>0.19579019357683589</v>
      </c>
      <c r="I1865" s="1" cm="1">
        <f t="array" ref="I1865">SUMPRODUCT(([1]OUT_FinalEnergyCons!$B$4:$B$10000="Var_cap")*1,  (ISNUMBER(SEARCH("ITOT-SWHELCHP",[1]OUT_FinalEnergyCons!$A$4:$A$10000)))*1,[1]OUT_FinalEnergyCons!G$4:G$10000)</f>
        <v>0.32335079159204799</v>
      </c>
      <c r="J1865" s="1" cm="1">
        <f t="array" ref="J1865">SUMPRODUCT(([1]OUT_FinalEnergyCons!$B$4:$B$10000="Var_cap")*1,  (ISNUMBER(SEARCH("ITOT-SWHELCHP",[1]OUT_FinalEnergyCons!$A$4:$A$10000)))*1,[1]OUT_FinalEnergyCons!H$4:H$10000)</f>
        <v>0.44803386518678834</v>
      </c>
      <c r="K1865" s="1" cm="1">
        <f t="array" ref="K1865">SUMPRODUCT(([1]OUT_FinalEnergyCons!$B$4:$B$10000="Var_cap")*1,  (ISNUMBER(SEARCH("ITOT-SWHELCHP",[1]OUT_FinalEnergyCons!$A$4:$A$10000)))*1,[1]OUT_FinalEnergyCons!I$4:I$10000)</f>
        <v>0.44806727367555099</v>
      </c>
      <c r="L1865" s="1" cm="1">
        <f t="array" ref="L1865">SUMPRODUCT(([1]OUT_FinalEnergyCons!$B$4:$B$10000="Var_cap")*1,  (ISNUMBER(SEARCH("ITOT-SWHELCHP",[1]OUT_FinalEnergyCons!$A$4:$A$10000)))*1,[1]OUT_FinalEnergyCons!J$4:J$10000)</f>
        <v>0.50030087179088756</v>
      </c>
      <c r="M1865" s="1" cm="1">
        <f t="array" ref="M1865">SUMPRODUCT(([1]OUT_FinalEnergyCons!$B$4:$B$10000="Var_cap")*1,  (ISNUMBER(SEARCH("ITOT-SWHELCHP",[1]OUT_FinalEnergyCons!$A$4:$A$10000)))*1,[1]OUT_FinalEnergyCons!K$4:K$10000)</f>
        <v>0.64306887779856092</v>
      </c>
      <c r="N1865" s="1" cm="1">
        <f t="array" ref="N1865">SUMPRODUCT(([1]OUT_FinalEnergyCons!$B$4:$B$10000="Var_cap")*1,  (ISNUMBER(SEARCH("ITOT-SWHELCHP",[1]OUT_FinalEnergyCons!$A$4:$A$10000)))*1,[1]OUT_FinalEnergyCons!L$4:L$10000)</f>
        <v>0.62895872474560399</v>
      </c>
      <c r="O1865" s="1" cm="1">
        <f t="array" ref="O1865">SUMPRODUCT(([1]OUT_FinalEnergyCons!$B$4:$B$10000="Var_cap")*1,  (ISNUMBER(SEARCH("ITOT-SWHELCHP",[1]OUT_FinalEnergyCons!$A$4:$A$10000)))*1,[1]OUT_FinalEnergyCons!M$4:M$10000)</f>
        <v>0.72413530374061275</v>
      </c>
      <c r="P1865" s="1" cm="1">
        <f t="array" ref="P1865">SUMPRODUCT(([1]OUT_FinalEnergyCons!$B$4:$B$10000="Var_cap")*1,  (ISNUMBER(SEARCH("ITOT-SWHELCHP",[1]OUT_FinalEnergyCons!$A$4:$A$10000)))*1,[1]OUT_FinalEnergyCons!N$4:N$10000)</f>
        <v>0.71917665584727186</v>
      </c>
      <c r="Q1865" s="1" cm="1">
        <f t="array" ref="Q1865">SUMPRODUCT(([1]OUT_FinalEnergyCons!$B$4:$B$10000="Var_cap")*1,  (ISNUMBER(SEARCH("ITOT-SWHELCHP",[1]OUT_FinalEnergyCons!$A$4:$A$10000)))*1,[1]OUT_FinalEnergyCons!O$4:O$10000)</f>
        <v>0.71885387161984593</v>
      </c>
      <c r="S1865" s="3"/>
    </row>
    <row r="1866" spans="2:19">
      <c r="B1866" s="5" t="str">
        <f>B1865</f>
        <v>SPS1</v>
      </c>
      <c r="C1866" s="5" t="str">
        <f>C1865</f>
        <v>CH</v>
      </c>
      <c r="D1866" t="s">
        <v>2013</v>
      </c>
      <c r="E1866" t="str">
        <f t="shared" si="2015"/>
        <v>GWth/yr.</v>
      </c>
      <c r="F1866" s="18">
        <f>SUM(F1867:F1868)</f>
        <v>0.47709144442419094</v>
      </c>
      <c r="G1866" s="18">
        <f t="shared" ref="G1866:K1866" si="2111">SUM(G1867:G1868)</f>
        <v>0.47710754282399359</v>
      </c>
      <c r="H1866" s="18">
        <f t="shared" si="2111"/>
        <v>0.37645358233793152</v>
      </c>
      <c r="I1866" s="18">
        <f t="shared" si="2111"/>
        <v>0.37636649529910515</v>
      </c>
      <c r="J1866" s="18">
        <f t="shared" si="2111"/>
        <v>0.22952494354903313</v>
      </c>
      <c r="K1866" s="18">
        <f t="shared" si="2111"/>
        <v>0.21340178603875984</v>
      </c>
      <c r="L1866" s="18">
        <f t="shared" ref="L1866:O1866" si="2112">SUM(L1867:L1868)</f>
        <v>0.1241883294550812</v>
      </c>
      <c r="M1866" s="18">
        <f t="shared" si="2112"/>
        <v>9.2398870399663852E-2</v>
      </c>
      <c r="N1866" s="18">
        <f t="shared" si="2112"/>
        <v>8.5267527858585546E-2</v>
      </c>
      <c r="O1866" s="18">
        <f t="shared" si="2112"/>
        <v>7.3124873212120384E-2</v>
      </c>
      <c r="P1866" s="18">
        <f>SUM(P1867:P1868)</f>
        <v>4.4621111065676046E-2</v>
      </c>
      <c r="Q1866" s="18">
        <f>SUM(Q1867:Q1868)</f>
        <v>4.1861782664958054E-2</v>
      </c>
      <c r="S1866" s="3"/>
    </row>
    <row r="1867" spans="2:19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2014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0.37639006564827293</v>
      </c>
      <c r="H1867" s="1" cm="1">
        <f t="array" ref="H1867">SUMPRODUCT(([1]OUT_FinalEnergyCons!$B$4:$B$10000="Var_cap")*1,  (ISNUMBER(SEARCH("ITOT-SWHLFOBR",[1]OUT_FinalEnergyCons!$A$4:$A$10000)))*1,[1]OUT_FinalEnergyCons!F$4:F$10000)</f>
        <v>0.37638552553617916</v>
      </c>
      <c r="I1867" s="1" cm="1">
        <f t="array" ref="I1867">SUMPRODUCT(([1]OUT_FinalEnergyCons!$B$4:$B$10000="Var_cap")*1,  (ISNUMBER(SEARCH("ITOT-SWHLFOBR",[1]OUT_FinalEnergyCons!$A$4:$A$10000)))*1,[1]OUT_FinalEnergyCons!G$4:G$10000)</f>
        <v>0.37635719518829003</v>
      </c>
      <c r="J1867" s="1" cm="1">
        <f t="array" ref="J1867">SUMPRODUCT(([1]OUT_FinalEnergyCons!$B$4:$B$10000="Var_cap")*1,  (ISNUMBER(SEARCH("ITOT-SWHLFOBR",[1]OUT_FinalEnergyCons!$A$4:$A$10000)))*1,[1]OUT_FinalEnergyCons!H$4:H$10000)</f>
        <v>0.2295170697782187</v>
      </c>
      <c r="K1867" s="1" cm="1">
        <f t="array" ref="K1867">SUMPRODUCT(([1]OUT_FinalEnergyCons!$B$4:$B$10000="Var_cap")*1,  (ISNUMBER(SEARCH("ITOT-SWHLFOBR",[1]OUT_FinalEnergyCons!$A$4:$A$10000)))*1,[1]OUT_FinalEnergyCons!I$4:I$10000)</f>
        <v>0.21336371948810701</v>
      </c>
      <c r="L1867" s="1" cm="1">
        <f t="array" ref="L1867">SUMPRODUCT(([1]OUT_FinalEnergyCons!$B$4:$B$10000="Var_cap")*1,  (ISNUMBER(SEARCH("ITOT-SWHLFOBR",[1]OUT_FinalEnergyCons!$A$4:$A$10000)))*1,[1]OUT_FinalEnergyCons!J$4:J$10000)</f>
        <v>0.1241632184990069</v>
      </c>
      <c r="M1867" s="1" cm="1">
        <f t="array" ref="M1867">SUMPRODUCT(([1]OUT_FinalEnergyCons!$B$4:$B$10000="Var_cap")*1,  (ISNUMBER(SEARCH("ITOT-SWHLFOBR",[1]OUT_FinalEnergyCons!$A$4:$A$10000)))*1,[1]OUT_FinalEnergyCons!K$4:K$10000)</f>
        <v>9.2398870399663852E-2</v>
      </c>
      <c r="N1867" s="1" cm="1">
        <f t="array" ref="N1867">SUMPRODUCT(([1]OUT_FinalEnergyCons!$B$4:$B$10000="Var_cap")*1,  (ISNUMBER(SEARCH("ITOT-SWHLFOBR",[1]OUT_FinalEnergyCons!$A$4:$A$10000)))*1,[1]OUT_FinalEnergyCons!L$4:L$10000)</f>
        <v>8.5267527858585546E-2</v>
      </c>
      <c r="O1867" s="1" cm="1">
        <f t="array" ref="O1867">SUMPRODUCT(([1]OUT_FinalEnergyCons!$B$4:$B$10000="Var_cap")*1,  (ISNUMBER(SEARCH("ITOT-SWHLFOBR",[1]OUT_FinalEnergyCons!$A$4:$A$10000)))*1,[1]OUT_FinalEnergyCons!M$4:M$10000)</f>
        <v>7.3124873212120384E-2</v>
      </c>
      <c r="P1867" s="1" cm="1">
        <f t="array" ref="P1867">SUMPRODUCT(([1]OUT_FinalEnergyCons!$B$4:$B$10000="Var_cap")*1,  (ISNUMBER(SEARCH("ITOT-SWHLFOBR",[1]OUT_FinalEnergyCons!$A$4:$A$10000)))*1,[1]OUT_FinalEnergyCons!N$4:N$10000)</f>
        <v>4.4621111065676046E-2</v>
      </c>
      <c r="Q1867" s="1" cm="1">
        <f t="array" ref="Q1867">SUMPRODUCT(([1]OUT_FinalEnergyCons!$B$4:$B$10000="Var_cap")*1,  (ISNUMBER(SEARCH("ITOT-SWHLFOBR",[1]OUT_FinalEnergyCons!$A$4:$A$10000)))*1,[1]OUT_FinalEnergyCons!O$4:O$10000)</f>
        <v>4.1861782664958054E-2</v>
      </c>
      <c r="S1867" s="3"/>
    </row>
    <row r="1868" spans="2:19">
      <c r="B1868" s="5" t="str">
        <f t="shared" si="2113"/>
        <v>SPS1</v>
      </c>
      <c r="C1868" s="5" t="str">
        <f t="shared" si="2114"/>
        <v>CH</v>
      </c>
      <c r="D1868" t="s">
        <v>2015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0.10075600479335893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0.10071747717572066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6.8056801752355844E-5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9.3001108151108403E-6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7.8737708144316354E-6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3.8066550652835501E-5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2.5110956074297804E-5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>
      <c r="B1869" s="5" t="str">
        <f t="shared" si="2113"/>
        <v>SPS1</v>
      </c>
      <c r="C1869" s="5" t="str">
        <f t="shared" si="2114"/>
        <v>CH</v>
      </c>
      <c r="D1869" t="s">
        <v>2016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1.5567456996525466</v>
      </c>
      <c r="H1869" s="18">
        <f t="shared" si="2115"/>
        <v>1.5567437459168565</v>
      </c>
      <c r="I1869" s="18">
        <f t="shared" si="2115"/>
        <v>1.49617514858065</v>
      </c>
      <c r="J1869" s="18">
        <f t="shared" si="2115"/>
        <v>0.77715051190938966</v>
      </c>
      <c r="K1869" s="18">
        <f t="shared" si="2115"/>
        <v>0.65238177591922408</v>
      </c>
      <c r="L1869" s="18">
        <f t="shared" ref="L1869:O1869" si="2116">SUM(L1870:L1871)</f>
        <v>0.74485914269015685</v>
      </c>
      <c r="M1869" s="18">
        <f t="shared" si="2116"/>
        <v>0.34609336716853628</v>
      </c>
      <c r="N1869" s="18">
        <f t="shared" si="2116"/>
        <v>9.6516168316912967E-2</v>
      </c>
      <c r="O1869" s="18">
        <f t="shared" si="2116"/>
        <v>7.6369426342250427E-2</v>
      </c>
      <c r="P1869" s="18">
        <f>SUM(P1870:P1871)</f>
        <v>7.6007986842977437E-2</v>
      </c>
      <c r="Q1869" s="18">
        <f>SUM(Q1870:Q1871)</f>
        <v>7.6089137154832995E-2</v>
      </c>
      <c r="S1869" s="3"/>
    </row>
    <row r="1870" spans="2:19">
      <c r="B1870" s="5" t="str">
        <f t="shared" si="2113"/>
        <v>SPS1</v>
      </c>
      <c r="C1870" s="5" t="str">
        <f t="shared" si="2114"/>
        <v>CH</v>
      </c>
      <c r="D1870" t="s">
        <v>2017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1.5565804014656071</v>
      </c>
      <c r="H1870" s="1" cm="1">
        <f t="array" ref="H1870">SUMPRODUCT(([1]OUT_FinalEnergyCons!$B$4:$B$10000="Var_cap")*1,  (ISNUMBER(SEARCH("ITOT-SWHNGA*BR",[1]OUT_FinalEnergyCons!$A$4:$A$10000)))*1,[1]OUT_FinalEnergyCons!F$4:F$10000)</f>
        <v>1.5565770422963825</v>
      </c>
      <c r="I1870" s="1" cm="1">
        <f t="array" ref="I1870">SUMPRODUCT(([1]OUT_FinalEnergyCons!$B$4:$B$10000="Var_cap")*1,  (ISNUMBER(SEARCH("ITOT-SWHNGA*BR",[1]OUT_FinalEnergyCons!$A$4:$A$10000)))*1,[1]OUT_FinalEnergyCons!G$4:G$10000)</f>
        <v>1.496058066408821</v>
      </c>
      <c r="J1870" s="1" cm="1">
        <f t="array" ref="J1870">SUMPRODUCT(([1]OUT_FinalEnergyCons!$B$4:$B$10000="Var_cap")*1,  (ISNUMBER(SEARCH("ITOT-SWHNGA*BR",[1]OUT_FinalEnergyCons!$A$4:$A$10000)))*1,[1]OUT_FinalEnergyCons!H$4:H$10000)</f>
        <v>0.7770332685518907</v>
      </c>
      <c r="K1870" s="1" cm="1">
        <f t="array" ref="K1870">SUMPRODUCT(([1]OUT_FinalEnergyCons!$B$4:$B$10000="Var_cap")*1,  (ISNUMBER(SEARCH("ITOT-SWHNGA*BR",[1]OUT_FinalEnergyCons!$A$4:$A$10000)))*1,[1]OUT_FinalEnergyCons!I$4:I$10000)</f>
        <v>0.53804235791070432</v>
      </c>
      <c r="L1870" s="1" cm="1">
        <f t="array" ref="L1870">SUMPRODUCT(([1]OUT_FinalEnergyCons!$B$4:$B$10000="Var_cap")*1,  (ISNUMBER(SEARCH("ITOT-SWHNGA*BR",[1]OUT_FinalEnergyCons!$A$4:$A$10000)))*1,[1]OUT_FinalEnergyCons!J$4:J$10000)</f>
        <v>0.53803340868376537</v>
      </c>
      <c r="M1870" s="1" cm="1">
        <f t="array" ref="M1870">SUMPRODUCT(([1]OUT_FinalEnergyCons!$B$4:$B$10000="Var_cap")*1,  (ISNUMBER(SEARCH("ITOT-SWHNGA*BR",[1]OUT_FinalEnergyCons!$A$4:$A$10000)))*1,[1]OUT_FinalEnergyCons!K$4:K$10000)</f>
        <v>0.14865187890182482</v>
      </c>
      <c r="N1870" s="1" cm="1">
        <f t="array" ref="N1870">SUMPRODUCT(([1]OUT_FinalEnergyCons!$B$4:$B$10000="Var_cap")*1,  (ISNUMBER(SEARCH("ITOT-SWHNGA*BR",[1]OUT_FinalEnergyCons!$A$4:$A$10000)))*1,[1]OUT_FinalEnergyCons!L$4:L$10000)</f>
        <v>1.2887176782750212E-4</v>
      </c>
      <c r="O1870" s="1" cm="1">
        <f t="array" ref="O1870">SUMPRODUCT(([1]OUT_FinalEnergyCons!$B$4:$B$10000="Var_cap")*1,  (ISNUMBER(SEARCH("ITOT-SWHNGA*BR",[1]OUT_FinalEnergyCons!$A$4:$A$10000)))*1,[1]OUT_FinalEnergyCons!M$4:M$10000)</f>
        <v>7.5573717244093508E-2</v>
      </c>
      <c r="P1870" s="1" cm="1">
        <f t="array" ref="P1870">SUMPRODUCT(([1]OUT_FinalEnergyCons!$B$4:$B$10000="Var_cap")*1,  (ISNUMBER(SEARCH("ITOT-SWHNGA*BR",[1]OUT_FinalEnergyCons!$A$4:$A$10000)))*1,[1]OUT_FinalEnergyCons!N$4:N$10000)</f>
        <v>7.520973893103064E-2</v>
      </c>
      <c r="Q1870" s="1" cm="1">
        <f t="array" ref="Q1870">SUMPRODUCT(([1]OUT_FinalEnergyCons!$B$4:$B$10000="Var_cap")*1,  (ISNUMBER(SEARCH("ITOT-SWHNGA*BR",[1]OUT_FinalEnergyCons!$A$4:$A$10000)))*1,[1]OUT_FinalEnergyCons!O$4:O$10000)</f>
        <v>7.5186997877630446E-2</v>
      </c>
      <c r="S1870" s="3"/>
    </row>
    <row r="1871" spans="2:19">
      <c r="B1871" s="5" t="str">
        <f t="shared" si="2113"/>
        <v>SPS1</v>
      </c>
      <c r="C1871" s="5" t="str">
        <f t="shared" si="2114"/>
        <v>CH</v>
      </c>
      <c r="D1871" t="s">
        <v>2018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1.6529818693966099E-4</v>
      </c>
      <c r="H1871" s="1" cm="1">
        <f t="array" ref="H1871">SUMPRODUCT(([1]OUT_FinalEnergyCons!$B$4:$B$10000="Var_cap")*1,  (ISNUMBER(SEARCH("ITOT-SWHNGAHP",[1]OUT_FinalEnergyCons!$A$4:$A$10000)))*1,[1]OUT_FinalEnergyCons!F$4:F$10000)</f>
        <v>1.6670362047402132E-4</v>
      </c>
      <c r="I1871" s="1" cm="1">
        <f t="array" ref="I1871">SUMPRODUCT(([1]OUT_FinalEnergyCons!$B$4:$B$10000="Var_cap")*1,  (ISNUMBER(SEARCH("ITOT-SWHNGAHP",[1]OUT_FinalEnergyCons!$A$4:$A$10000)))*1,[1]OUT_FinalEnergyCons!G$4:G$10000)</f>
        <v>1.1708217182900181E-4</v>
      </c>
      <c r="J1871" s="1" cm="1">
        <f t="array" ref="J1871">SUMPRODUCT(([1]OUT_FinalEnergyCons!$B$4:$B$10000="Var_cap")*1,  (ISNUMBER(SEARCH("ITOT-SWHNGAHP",[1]OUT_FinalEnergyCons!$A$4:$A$10000)))*1,[1]OUT_FinalEnergyCons!H$4:H$10000)</f>
        <v>1.1724335749892801E-4</v>
      </c>
      <c r="K1871" s="1" cm="1">
        <f t="array" ref="K1871">SUMPRODUCT(([1]OUT_FinalEnergyCons!$B$4:$B$10000="Var_cap")*1,  (ISNUMBER(SEARCH("ITOT-SWHNGAHP",[1]OUT_FinalEnergyCons!$A$4:$A$10000)))*1,[1]OUT_FinalEnergyCons!I$4:I$10000)</f>
        <v>0.11433941800851975</v>
      </c>
      <c r="L1871" s="1" cm="1">
        <f t="array" ref="L1871">SUMPRODUCT(([1]OUT_FinalEnergyCons!$B$4:$B$10000="Var_cap")*1,  (ISNUMBER(SEARCH("ITOT-SWHNGAHP",[1]OUT_FinalEnergyCons!$A$4:$A$10000)))*1,[1]OUT_FinalEnergyCons!J$4:J$10000)</f>
        <v>0.20682573400639148</v>
      </c>
      <c r="M1871" s="1" cm="1">
        <f t="array" ref="M1871">SUMPRODUCT(([1]OUT_FinalEnergyCons!$B$4:$B$10000="Var_cap")*1,  (ISNUMBER(SEARCH("ITOT-SWHNGAHP",[1]OUT_FinalEnergyCons!$A$4:$A$10000)))*1,[1]OUT_FinalEnergyCons!K$4:K$10000)</f>
        <v>0.19744148826671146</v>
      </c>
      <c r="N1871" s="1" cm="1">
        <f t="array" ref="N1871">SUMPRODUCT(([1]OUT_FinalEnergyCons!$B$4:$B$10000="Var_cap")*1,  (ISNUMBER(SEARCH("ITOT-SWHNGAHP",[1]OUT_FinalEnergyCons!$A$4:$A$10000)))*1,[1]OUT_FinalEnergyCons!L$4:L$10000)</f>
        <v>9.6387296549085469E-2</v>
      </c>
      <c r="O1871" s="1" cm="1">
        <f t="array" ref="O1871">SUMPRODUCT(([1]OUT_FinalEnergyCons!$B$4:$B$10000="Var_cap")*1,  (ISNUMBER(SEARCH("ITOT-SWHNGAHP",[1]OUT_FinalEnergyCons!$A$4:$A$10000)))*1,[1]OUT_FinalEnergyCons!M$4:M$10000)</f>
        <v>7.9570909815691979E-4</v>
      </c>
      <c r="P1871" s="1" cm="1">
        <f t="array" ref="P1871">SUMPRODUCT(([1]OUT_FinalEnergyCons!$B$4:$B$10000="Var_cap")*1,  (ISNUMBER(SEARCH("ITOT-SWHNGAHP",[1]OUT_FinalEnergyCons!$A$4:$A$10000)))*1,[1]OUT_FinalEnergyCons!N$4:N$10000)</f>
        <v>7.9824791194680396E-4</v>
      </c>
      <c r="Q1871" s="1" cm="1">
        <f t="array" ref="Q1871">SUMPRODUCT(([1]OUT_FinalEnergyCons!$B$4:$B$10000="Var_cap")*1,  (ISNUMBER(SEARCH("ITOT-SWHNGAHP",[1]OUT_FinalEnergyCons!$A$4:$A$10000)))*1,[1]OUT_FinalEnergyCons!O$4:O$10000)</f>
        <v>9.0213927720255392E-4</v>
      </c>
      <c r="S1871" s="3"/>
    </row>
    <row r="1872" spans="2:19">
      <c r="B1872" s="5" t="str">
        <f t="shared" si="2113"/>
        <v>SPS1</v>
      </c>
      <c r="C1872" s="5" t="str">
        <f t="shared" si="2114"/>
        <v>CH</v>
      </c>
      <c r="D1872" t="s">
        <v>2019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2.5200929415099615E-2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0.12414530393448633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0.23997264339760954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0.25781060922155152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0.3829888174276006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0.34694352206797552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0.31666718038579367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0.29346414289621803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0.31504474118259401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0.30264167892885491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0.29821206402270906</v>
      </c>
      <c r="S1872" s="3"/>
    </row>
    <row r="1873" spans="2:19">
      <c r="B1873" s="5" t="str">
        <f t="shared" si="2113"/>
        <v>SPS1</v>
      </c>
      <c r="C1873" s="5" t="str">
        <f t="shared" si="2114"/>
        <v>CH</v>
      </c>
      <c r="D1873" t="s">
        <v>2020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0.13658433387701033</v>
      </c>
      <c r="H1873" s="1">
        <f t="shared" si="2117"/>
        <v>3.8543556069525781E-2</v>
      </c>
      <c r="I1873" s="1">
        <f t="shared" si="2117"/>
        <v>7.0191077369274879E-6</v>
      </c>
      <c r="J1873" s="1">
        <f t="shared" si="2117"/>
        <v>5.2619500669620622E-6</v>
      </c>
      <c r="K1873" s="1">
        <f t="shared" si="2117"/>
        <v>2.984478888683468E-5</v>
      </c>
      <c r="L1873" s="1">
        <f t="shared" si="2117"/>
        <v>1.74203759176351E-5</v>
      </c>
      <c r="M1873" s="1">
        <f t="shared" si="2117"/>
        <v>9.5136184496463041E-6</v>
      </c>
      <c r="N1873" s="1">
        <f t="shared" si="2117"/>
        <v>8.3623269714911005E-6</v>
      </c>
      <c r="O1873" s="1">
        <f t="shared" si="2117"/>
        <v>7.5979382095413901E-6</v>
      </c>
      <c r="P1873" s="1">
        <f>P1874</f>
        <v>8.9987744150334504E-6</v>
      </c>
      <c r="Q1873" s="1">
        <f>Q1874</f>
        <v>6.1535873669376002E-6</v>
      </c>
      <c r="S1873" s="3"/>
    </row>
    <row r="1874" spans="2:19">
      <c r="B1874" s="5" t="str">
        <f t="shared" si="2113"/>
        <v>SPS1</v>
      </c>
      <c r="C1874" s="5" t="str">
        <f t="shared" si="2114"/>
        <v>CH</v>
      </c>
      <c r="D1874" t="s">
        <v>2021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0.13658433387701033</v>
      </c>
      <c r="H1874" s="1" cm="1">
        <f t="array" ref="H1874">SUMPRODUCT(([1]OUT_FinalEnergyCons!$B$4:$B$10000="Var_cap")*1,  (ISNUMBER(SEARCH("ITOT-SWHCOA*BR",[1]OUT_FinalEnergyCons!$A$4:$A$10000)))*1,[1]OUT_FinalEnergyCons!F$4:F$10000)</f>
        <v>3.8543556069525781E-2</v>
      </c>
      <c r="I1874" s="1" cm="1">
        <f t="array" ref="I1874">SUMPRODUCT(([1]OUT_FinalEnergyCons!$B$4:$B$10000="Var_cap")*1,  (ISNUMBER(SEARCH("ITOT-SWHCOA*BR",[1]OUT_FinalEnergyCons!$A$4:$A$10000)))*1,[1]OUT_FinalEnergyCons!G$4:G$10000)</f>
        <v>7.0191077369274879E-6</v>
      </c>
      <c r="J1874" s="1" cm="1">
        <f t="array" ref="J1874">SUMPRODUCT(([1]OUT_FinalEnergyCons!$B$4:$B$10000="Var_cap")*1,  (ISNUMBER(SEARCH("ITOT-SWHCOA*BR",[1]OUT_FinalEnergyCons!$A$4:$A$10000)))*1,[1]OUT_FinalEnergyCons!H$4:H$10000)</f>
        <v>5.2619500669620622E-6</v>
      </c>
      <c r="K1874" s="1" cm="1">
        <f t="array" ref="K1874">SUMPRODUCT(([1]OUT_FinalEnergyCons!$B$4:$B$10000="Var_cap")*1,  (ISNUMBER(SEARCH("ITOT-SWHCOA*BR",[1]OUT_FinalEnergyCons!$A$4:$A$10000)))*1,[1]OUT_FinalEnergyCons!I$4:I$10000)</f>
        <v>2.984478888683468E-5</v>
      </c>
      <c r="L1874" s="1" cm="1">
        <f t="array" ref="L1874">SUMPRODUCT(([1]OUT_FinalEnergyCons!$B$4:$B$10000="Var_cap")*1,  (ISNUMBER(SEARCH("ITOT-SWHCOA*BR",[1]OUT_FinalEnergyCons!$A$4:$A$10000)))*1,[1]OUT_FinalEnergyCons!J$4:J$10000)</f>
        <v>1.74203759176351E-5</v>
      </c>
      <c r="M1874" s="1" cm="1">
        <f t="array" ref="M1874">SUMPRODUCT(([1]OUT_FinalEnergyCons!$B$4:$B$10000="Var_cap")*1,  (ISNUMBER(SEARCH("ITOT-SWHCOA*BR",[1]OUT_FinalEnergyCons!$A$4:$A$10000)))*1,[1]OUT_FinalEnergyCons!K$4:K$10000)</f>
        <v>9.5136184496463041E-6</v>
      </c>
      <c r="N1874" s="1" cm="1">
        <f t="array" ref="N1874">SUMPRODUCT(([1]OUT_FinalEnergyCons!$B$4:$B$10000="Var_cap")*1,  (ISNUMBER(SEARCH("ITOT-SWHCOA*BR",[1]OUT_FinalEnergyCons!$A$4:$A$10000)))*1,[1]OUT_FinalEnergyCons!L$4:L$10000)</f>
        <v>8.3623269714911005E-6</v>
      </c>
      <c r="O1874" s="1" cm="1">
        <f t="array" ref="O1874">SUMPRODUCT(([1]OUT_FinalEnergyCons!$B$4:$B$10000="Var_cap")*1,  (ISNUMBER(SEARCH("ITOT-SWHCOA*BR",[1]OUT_FinalEnergyCons!$A$4:$A$10000)))*1,[1]OUT_FinalEnergyCons!M$4:M$10000)</f>
        <v>7.5979382095413901E-6</v>
      </c>
      <c r="P1874" s="1" cm="1">
        <f t="array" ref="P1874">SUMPRODUCT(([1]OUT_FinalEnergyCons!$B$4:$B$10000="Var_cap")*1,  (ISNUMBER(SEARCH("ITOT-SWHCOA*BR",[1]OUT_FinalEnergyCons!$A$4:$A$10000)))*1,[1]OUT_FinalEnergyCons!N$4:N$10000)</f>
        <v>8.9987744150334504E-6</v>
      </c>
      <c r="Q1874" s="1" cm="1">
        <f t="array" ref="Q1874">SUMPRODUCT(([1]OUT_FinalEnergyCons!$B$4:$B$10000="Var_cap")*1,  (ISNUMBER(SEARCH("ITOT-SWHCOA*BR",[1]OUT_FinalEnergyCons!$A$4:$A$10000)))*1,[1]OUT_FinalEnergyCons!O$4:O$10000)</f>
        <v>6.1535873669376002E-6</v>
      </c>
      <c r="S1874" s="3"/>
    </row>
    <row r="1875" spans="2:19">
      <c r="B1875" s="5" t="str">
        <f t="shared" si="2113"/>
        <v>SPS1</v>
      </c>
      <c r="C1875" s="5" t="str">
        <f t="shared" si="2114"/>
        <v>CH</v>
      </c>
      <c r="D1875" t="s">
        <v>2022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0.34100853798124281</v>
      </c>
      <c r="H1875" s="1">
        <f t="shared" si="2118"/>
        <v>0.34101268799716505</v>
      </c>
      <c r="I1875" s="1">
        <f t="shared" si="2118"/>
        <v>0.37075405743359308</v>
      </c>
      <c r="J1875" s="1">
        <f t="shared" si="2118"/>
        <v>0.42022559866487097</v>
      </c>
      <c r="K1875" s="1">
        <f t="shared" si="2118"/>
        <v>0.36555452209272393</v>
      </c>
      <c r="L1875" s="1">
        <f t="shared" si="2118"/>
        <v>0.36193977310794845</v>
      </c>
      <c r="M1875" s="1">
        <f t="shared" si="2118"/>
        <v>0.35960094937476433</v>
      </c>
      <c r="N1875" s="1">
        <f t="shared" si="2118"/>
        <v>0.36140565133517372</v>
      </c>
      <c r="O1875" s="1">
        <f t="shared" si="2118"/>
        <v>0.40576349352357283</v>
      </c>
      <c r="P1875" s="1">
        <f>P1876</f>
        <v>0.36642985161721464</v>
      </c>
      <c r="Q1875" s="1">
        <f>Q1876</f>
        <v>0.36486403443750254</v>
      </c>
      <c r="S1875" s="3"/>
    </row>
    <row r="1876" spans="2:19">
      <c r="B1876" s="5" t="str">
        <f t="shared" si="2113"/>
        <v>SPS1</v>
      </c>
      <c r="C1876" s="5" t="str">
        <f t="shared" si="2114"/>
        <v>CH</v>
      </c>
      <c r="D1876" t="s">
        <v>2023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0.34100853798124281</v>
      </c>
      <c r="H1876" s="1" cm="1">
        <f t="array" ref="H1876">SUMPRODUCT(([1]OUT_FinalEnergyCons!$B$4:$B$10000="Var_cap")*1,  (ISNUMBER(SEARCH("ITOT-SWHWOD*BR",[1]OUT_FinalEnergyCons!$A$4:$A$10000)))*1,[1]OUT_FinalEnergyCons!F$4:F$10000)</f>
        <v>0.34101268799716505</v>
      </c>
      <c r="I1876" s="1" cm="1">
        <f t="array" ref="I1876">SUMPRODUCT(([1]OUT_FinalEnergyCons!$B$4:$B$10000="Var_cap")*1,  (ISNUMBER(SEARCH("ITOT-SWHWOD*BR",[1]OUT_FinalEnergyCons!$A$4:$A$10000)))*1,[1]OUT_FinalEnergyCons!G$4:G$10000)</f>
        <v>0.37075405743359308</v>
      </c>
      <c r="J1876" s="1" cm="1">
        <f t="array" ref="J1876">SUMPRODUCT(([1]OUT_FinalEnergyCons!$B$4:$B$10000="Var_cap")*1,  (ISNUMBER(SEARCH("ITOT-SWHWOD*BR",[1]OUT_FinalEnergyCons!$A$4:$A$10000)))*1,[1]OUT_FinalEnergyCons!H$4:H$10000)</f>
        <v>0.42022559866487097</v>
      </c>
      <c r="K1876" s="1" cm="1">
        <f t="array" ref="K1876">SUMPRODUCT(([1]OUT_FinalEnergyCons!$B$4:$B$10000="Var_cap")*1,  (ISNUMBER(SEARCH("ITOT-SWHWOD*BR",[1]OUT_FinalEnergyCons!$A$4:$A$10000)))*1,[1]OUT_FinalEnergyCons!I$4:I$10000)</f>
        <v>0.36555452209272393</v>
      </c>
      <c r="L1876" s="1" cm="1">
        <f t="array" ref="L1876">SUMPRODUCT(([1]OUT_FinalEnergyCons!$B$4:$B$10000="Var_cap")*1,  (ISNUMBER(SEARCH("ITOT-SWHWOD*BR",[1]OUT_FinalEnergyCons!$A$4:$A$10000)))*1,[1]OUT_FinalEnergyCons!J$4:J$10000)</f>
        <v>0.36193977310794845</v>
      </c>
      <c r="M1876" s="1" cm="1">
        <f t="array" ref="M1876">SUMPRODUCT(([1]OUT_FinalEnergyCons!$B$4:$B$10000="Var_cap")*1,  (ISNUMBER(SEARCH("ITOT-SWHWOD*BR",[1]OUT_FinalEnergyCons!$A$4:$A$10000)))*1,[1]OUT_FinalEnergyCons!K$4:K$10000)</f>
        <v>0.35960094937476433</v>
      </c>
      <c r="N1876" s="1" cm="1">
        <f t="array" ref="N1876">SUMPRODUCT(([1]OUT_FinalEnergyCons!$B$4:$B$10000="Var_cap")*1,  (ISNUMBER(SEARCH("ITOT-SWHWOD*BR",[1]OUT_FinalEnergyCons!$A$4:$A$10000)))*1,[1]OUT_FinalEnergyCons!L$4:L$10000)</f>
        <v>0.36140565133517372</v>
      </c>
      <c r="O1876" s="1" cm="1">
        <f t="array" ref="O1876">SUMPRODUCT(([1]OUT_FinalEnergyCons!$B$4:$B$10000="Var_cap")*1,  (ISNUMBER(SEARCH("ITOT-SWHWOD*BR",[1]OUT_FinalEnergyCons!$A$4:$A$10000)))*1,[1]OUT_FinalEnergyCons!M$4:M$10000)</f>
        <v>0.40576349352357283</v>
      </c>
      <c r="P1876" s="1" cm="1">
        <f t="array" ref="P1876">SUMPRODUCT(([1]OUT_FinalEnergyCons!$B$4:$B$10000="Var_cap")*1,  (ISNUMBER(SEARCH("ITOT-SWHWOD*BR",[1]OUT_FinalEnergyCons!$A$4:$A$10000)))*1,[1]OUT_FinalEnergyCons!N$4:N$10000)</f>
        <v>0.36642985161721464</v>
      </c>
      <c r="Q1876" s="1" cm="1">
        <f t="array" ref="Q1876">SUMPRODUCT(([1]OUT_FinalEnergyCons!$B$4:$B$10000="Var_cap")*1,  (ISNUMBER(SEARCH("ITOT-SWHWOD*BR",[1]OUT_FinalEnergyCons!$A$4:$A$10000)))*1,[1]OUT_FinalEnergyCons!O$4:O$10000)</f>
        <v>0.36486403443750254</v>
      </c>
      <c r="S1876" s="3"/>
    </row>
    <row r="1877" spans="2:19">
      <c r="B1877" s="5" t="str">
        <f t="shared" si="2113"/>
        <v>SPS1</v>
      </c>
      <c r="C1877" s="5" t="str">
        <f t="shared" si="2114"/>
        <v>CH</v>
      </c>
      <c r="D1877" t="s">
        <v>2024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3.7422319030698377E-2</v>
      </c>
      <c r="H1877" s="1">
        <f t="shared" si="2119"/>
        <v>3.7427761042107786E-2</v>
      </c>
      <c r="I1877" s="1">
        <f t="shared" si="2119"/>
        <v>4.1929830612884619E-2</v>
      </c>
      <c r="J1877" s="1">
        <f t="shared" si="2119"/>
        <v>4.163747254523175E-2</v>
      </c>
      <c r="K1877" s="1">
        <f t="shared" si="2119"/>
        <v>3.8442032126532251E-2</v>
      </c>
      <c r="L1877" s="1">
        <f t="shared" si="2119"/>
        <v>4.4541331859788209E-2</v>
      </c>
      <c r="M1877" s="1">
        <f t="shared" si="2119"/>
        <v>3.8519584002443312E-2</v>
      </c>
      <c r="N1877" s="1">
        <f t="shared" si="2119"/>
        <v>4.2884532327958011E-2</v>
      </c>
      <c r="O1877" s="1">
        <f t="shared" si="2119"/>
        <v>4.0345234489376616E-2</v>
      </c>
      <c r="P1877" s="1">
        <f>P1878</f>
        <v>4.2642038707015176E-2</v>
      </c>
      <c r="Q1877" s="1">
        <f>Q1878</f>
        <v>3.3343563010303376E-2</v>
      </c>
      <c r="S1877" s="3"/>
    </row>
    <row r="1878" spans="2:19">
      <c r="B1878" s="5" t="str">
        <f t="shared" si="2113"/>
        <v>SPS1</v>
      </c>
      <c r="C1878" s="5" t="str">
        <f t="shared" si="2114"/>
        <v>CH</v>
      </c>
      <c r="D1878" t="s">
        <v>2025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3.7422319030698377E-2</v>
      </c>
      <c r="H1878" s="1" cm="1">
        <f t="array" ref="H1878">SUMPRODUCT(([1]OUT_FinalEnergyCons!$B$4:$B$10000="Var_cap")*1,  (ISNUMBER(SEARCH("ITOT-SWHPLT*BR",[1]OUT_FinalEnergyCons!$A$4:$A$10000)))*1,[1]OUT_FinalEnergyCons!F$4:F$10000)</f>
        <v>3.7427761042107786E-2</v>
      </c>
      <c r="I1878" s="1" cm="1">
        <f t="array" ref="I1878">SUMPRODUCT(([1]OUT_FinalEnergyCons!$B$4:$B$10000="Var_cap")*1,  (ISNUMBER(SEARCH("ITOT-SWHPLT*BR",[1]OUT_FinalEnergyCons!$A$4:$A$10000)))*1,[1]OUT_FinalEnergyCons!G$4:G$10000)</f>
        <v>4.1929830612884619E-2</v>
      </c>
      <c r="J1878" s="1" cm="1">
        <f t="array" ref="J1878">SUMPRODUCT(([1]OUT_FinalEnergyCons!$B$4:$B$10000="Var_cap")*1,  (ISNUMBER(SEARCH("ITOT-SWHPLT*BR",[1]OUT_FinalEnergyCons!$A$4:$A$10000)))*1,[1]OUT_FinalEnergyCons!H$4:H$10000)</f>
        <v>4.163747254523175E-2</v>
      </c>
      <c r="K1878" s="1" cm="1">
        <f t="array" ref="K1878">SUMPRODUCT(([1]OUT_FinalEnergyCons!$B$4:$B$10000="Var_cap")*1,  (ISNUMBER(SEARCH("ITOT-SWHPLT*BR",[1]OUT_FinalEnergyCons!$A$4:$A$10000)))*1,[1]OUT_FinalEnergyCons!I$4:I$10000)</f>
        <v>3.8442032126532251E-2</v>
      </c>
      <c r="L1878" s="1" cm="1">
        <f t="array" ref="L1878">SUMPRODUCT(([1]OUT_FinalEnergyCons!$B$4:$B$10000="Var_cap")*1,  (ISNUMBER(SEARCH("ITOT-SWHPLT*BR",[1]OUT_FinalEnergyCons!$A$4:$A$10000)))*1,[1]OUT_FinalEnergyCons!J$4:J$10000)</f>
        <v>4.4541331859788209E-2</v>
      </c>
      <c r="M1878" s="1" cm="1">
        <f t="array" ref="M1878">SUMPRODUCT(([1]OUT_FinalEnergyCons!$B$4:$B$10000="Var_cap")*1,  (ISNUMBER(SEARCH("ITOT-SWHPLT*BR",[1]OUT_FinalEnergyCons!$A$4:$A$10000)))*1,[1]OUT_FinalEnergyCons!K$4:K$10000)</f>
        <v>3.8519584002443312E-2</v>
      </c>
      <c r="N1878" s="1" cm="1">
        <f t="array" ref="N1878">SUMPRODUCT(([1]OUT_FinalEnergyCons!$B$4:$B$10000="Var_cap")*1,  (ISNUMBER(SEARCH("ITOT-SWHPLT*BR",[1]OUT_FinalEnergyCons!$A$4:$A$10000)))*1,[1]OUT_FinalEnergyCons!L$4:L$10000)</f>
        <v>4.2884532327958011E-2</v>
      </c>
      <c r="O1878" s="1" cm="1">
        <f t="array" ref="O1878">SUMPRODUCT(([1]OUT_FinalEnergyCons!$B$4:$B$10000="Var_cap")*1,  (ISNUMBER(SEARCH("ITOT-SWHPLT*BR",[1]OUT_FinalEnergyCons!$A$4:$A$10000)))*1,[1]OUT_FinalEnergyCons!M$4:M$10000)</f>
        <v>4.0345234489376616E-2</v>
      </c>
      <c r="P1878" s="1" cm="1">
        <f t="array" ref="P1878">SUMPRODUCT(([1]OUT_FinalEnergyCons!$B$4:$B$10000="Var_cap")*1,  (ISNUMBER(SEARCH("ITOT-SWHPLT*BR",[1]OUT_FinalEnergyCons!$A$4:$A$10000)))*1,[1]OUT_FinalEnergyCons!N$4:N$10000)</f>
        <v>4.2642038707015176E-2</v>
      </c>
      <c r="Q1878" s="1" cm="1">
        <f t="array" ref="Q1878">SUMPRODUCT(([1]OUT_FinalEnergyCons!$B$4:$B$10000="Var_cap")*1,  (ISNUMBER(SEARCH("ITOT-SWHPLT*BR",[1]OUT_FinalEnergyCons!$A$4:$A$10000)))*1,[1]OUT_FinalEnergyCons!O$4:O$10000)</f>
        <v>3.3343563010303376E-2</v>
      </c>
      <c r="S1878" s="3"/>
    </row>
    <row r="1879" spans="2:19">
      <c r="B1879" s="5" t="str">
        <f t="shared" si="2113"/>
        <v>SPS1</v>
      </c>
      <c r="C1879" s="5" t="str">
        <f t="shared" si="2114"/>
        <v>CH</v>
      </c>
      <c r="D1879" t="s">
        <v>2026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0.30307395094253103</v>
      </c>
      <c r="H1879" s="1">
        <f t="shared" si="2120"/>
        <v>0.30234194622279537</v>
      </c>
      <c r="I1879" s="1">
        <f t="shared" si="2120"/>
        <v>0.28672244335714869</v>
      </c>
      <c r="J1879" s="1">
        <f t="shared" si="2120"/>
        <v>0.1984790960283688</v>
      </c>
      <c r="K1879" s="1">
        <f t="shared" si="2120"/>
        <v>0.16645165827390071</v>
      </c>
      <c r="L1879" s="1">
        <f t="shared" si="2120"/>
        <v>8.8655270737009184E-5</v>
      </c>
      <c r="M1879" s="1">
        <f t="shared" si="2120"/>
        <v>9.5463907204967891E-6</v>
      </c>
      <c r="N1879" s="1">
        <f t="shared" si="2120"/>
        <v>1.9578900069260573E-5</v>
      </c>
      <c r="O1879" s="1">
        <f t="shared" si="2120"/>
        <v>1.0296539819658701E-5</v>
      </c>
      <c r="P1879" s="1">
        <f>P1880</f>
        <v>1.4592481240452729E-5</v>
      </c>
      <c r="Q1879" s="1">
        <f>Q1880</f>
        <v>6.1551700794274801E-6</v>
      </c>
      <c r="S1879" s="3"/>
    </row>
    <row r="1880" spans="2:19">
      <c r="B1880" s="5" t="str">
        <f t="shared" si="2113"/>
        <v>SPS1</v>
      </c>
      <c r="C1880" s="5" t="str">
        <f t="shared" si="2114"/>
        <v>CH</v>
      </c>
      <c r="D1880" t="s">
        <v>2027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0.30307395094253103</v>
      </c>
      <c r="H1880" s="1" cm="1">
        <f t="array" ref="H1880">SUMPRODUCT(([1]OUT_FinalEnergyCons!$B$4:$B$10000="Var_cap")*1,  (ISNUMBER(SEARCH("ITOT-SWHWST*BR",[1]OUT_FinalEnergyCons!$A$4:$A$10000)))*1,[1]OUT_FinalEnergyCons!F$4:F$10000)</f>
        <v>0.30234194622279537</v>
      </c>
      <c r="I1880" s="1" cm="1">
        <f t="array" ref="I1880">SUMPRODUCT(([1]OUT_FinalEnergyCons!$B$4:$B$10000="Var_cap")*1,  (ISNUMBER(SEARCH("ITOT-SWHWST*BR",[1]OUT_FinalEnergyCons!$A$4:$A$10000)))*1,[1]OUT_FinalEnergyCons!G$4:G$10000)</f>
        <v>0.28672244335714869</v>
      </c>
      <c r="J1880" s="1" cm="1">
        <f t="array" ref="J1880">SUMPRODUCT(([1]OUT_FinalEnergyCons!$B$4:$B$10000="Var_cap")*1,  (ISNUMBER(SEARCH("ITOT-SWHWST*BR",[1]OUT_FinalEnergyCons!$A$4:$A$10000)))*1,[1]OUT_FinalEnergyCons!H$4:H$10000)</f>
        <v>0.1984790960283688</v>
      </c>
      <c r="K1880" s="1" cm="1">
        <f t="array" ref="K1880">SUMPRODUCT(([1]OUT_FinalEnergyCons!$B$4:$B$10000="Var_cap")*1,  (ISNUMBER(SEARCH("ITOT-SWHWST*BR",[1]OUT_FinalEnergyCons!$A$4:$A$10000)))*1,[1]OUT_FinalEnergyCons!I$4:I$10000)</f>
        <v>0.16645165827390071</v>
      </c>
      <c r="L1880" s="1" cm="1">
        <f t="array" ref="L1880">SUMPRODUCT(([1]OUT_FinalEnergyCons!$B$4:$B$10000="Var_cap")*1,  (ISNUMBER(SEARCH("ITOT-SWHWST*BR",[1]OUT_FinalEnergyCons!$A$4:$A$10000)))*1,[1]OUT_FinalEnergyCons!J$4:J$10000)</f>
        <v>8.8655270737009184E-5</v>
      </c>
      <c r="M1880" s="1" cm="1">
        <f t="array" ref="M1880">SUMPRODUCT(([1]OUT_FinalEnergyCons!$B$4:$B$10000="Var_cap")*1,  (ISNUMBER(SEARCH("ITOT-SWHWST*BR",[1]OUT_FinalEnergyCons!$A$4:$A$10000)))*1,[1]OUT_FinalEnergyCons!K$4:K$10000)</f>
        <v>9.5463907204967891E-6</v>
      </c>
      <c r="N1880" s="1" cm="1">
        <f t="array" ref="N1880">SUMPRODUCT(([1]OUT_FinalEnergyCons!$B$4:$B$10000="Var_cap")*1,  (ISNUMBER(SEARCH("ITOT-SWHWST*BR",[1]OUT_FinalEnergyCons!$A$4:$A$10000)))*1,[1]OUT_FinalEnergyCons!L$4:L$10000)</f>
        <v>1.9578900069260573E-5</v>
      </c>
      <c r="O1880" s="1" cm="1">
        <f t="array" ref="O1880">SUMPRODUCT(([1]OUT_FinalEnergyCons!$B$4:$B$10000="Var_cap")*1,  (ISNUMBER(SEARCH("ITOT-SWHWST*BR",[1]OUT_FinalEnergyCons!$A$4:$A$10000)))*1,[1]OUT_FinalEnergyCons!M$4:M$10000)</f>
        <v>1.0296539819658701E-5</v>
      </c>
      <c r="P1880" s="1" cm="1">
        <f t="array" ref="P1880">SUMPRODUCT(([1]OUT_FinalEnergyCons!$B$4:$B$10000="Var_cap")*1,  (ISNUMBER(SEARCH("ITOT-SWHWST*BR",[1]OUT_FinalEnergyCons!$A$4:$A$10000)))*1,[1]OUT_FinalEnergyCons!N$4:N$10000)</f>
        <v>1.4592481240452729E-5</v>
      </c>
      <c r="Q1880" s="1" cm="1">
        <f t="array" ref="Q1880">SUMPRODUCT(([1]OUT_FinalEnergyCons!$B$4:$B$10000="Var_cap")*1,  (ISNUMBER(SEARCH("ITOT-SWHWST*BR",[1]OUT_FinalEnergyCons!$A$4:$A$10000)))*1,[1]OUT_FinalEnergyCons!O$4:O$10000)</f>
        <v>6.1551700794274801E-6</v>
      </c>
      <c r="S1880" s="3"/>
    </row>
    <row r="1881" spans="2:19">
      <c r="B1881" s="5" t="str">
        <f t="shared" si="2113"/>
        <v>SPS1</v>
      </c>
      <c r="C1881" s="5" t="str">
        <f t="shared" si="2114"/>
        <v>CH</v>
      </c>
      <c r="D1881" t="s">
        <v>2028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1.242565263223995E-2</v>
      </c>
      <c r="H1881" s="1">
        <f t="shared" si="2121"/>
        <v>1.2425671975915211E-2</v>
      </c>
      <c r="I1881" s="1">
        <f t="shared" si="2121"/>
        <v>1.2425737761710201E-2</v>
      </c>
      <c r="J1881" s="1">
        <f t="shared" si="2121"/>
        <v>1.2425436295334021E-2</v>
      </c>
      <c r="K1881" s="1">
        <f t="shared" si="2121"/>
        <v>1.2425257493861201E-2</v>
      </c>
      <c r="L1881" s="1">
        <f t="shared" si="2121"/>
        <v>1.24252905702073E-2</v>
      </c>
      <c r="M1881" s="1">
        <f t="shared" si="2121"/>
        <v>1.24250316388937E-2</v>
      </c>
      <c r="N1881" s="1">
        <f t="shared" si="2121"/>
        <v>1.2424899089948101E-2</v>
      </c>
      <c r="O1881" s="1">
        <f t="shared" si="2121"/>
        <v>1.24250394296502E-2</v>
      </c>
      <c r="P1881" s="1">
        <f>P1882</f>
        <v>1.2424778459313701E-2</v>
      </c>
      <c r="Q1881" s="1">
        <f>Q1882</f>
        <v>1.2426936285521099E-2</v>
      </c>
      <c r="S1881" s="3"/>
    </row>
    <row r="1882" spans="2:19">
      <c r="B1882" s="5" t="str">
        <f t="shared" si="2113"/>
        <v>SPS1</v>
      </c>
      <c r="C1882" s="5" t="str">
        <f t="shared" si="2114"/>
        <v>CH</v>
      </c>
      <c r="D1882" t="s">
        <v>2029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1.242565263223995E-2</v>
      </c>
      <c r="H1882" s="1" cm="1">
        <f t="array" ref="H1882">SUMPRODUCT(([1]OUT_FinalEnergyCons!$B$4:$B$10000="Var_cap")*1, (ISNUMBER(SEARCH("ITOT-SWHSOLBR",[1]OUT_FinalEnergyCons!$A$4:$A$10000)))*1,[1]OUT_FinalEnergyCons!F$4:F$10000)</f>
        <v>1.2425671975915211E-2</v>
      </c>
      <c r="I1882" s="1" cm="1">
        <f t="array" ref="I1882">SUMPRODUCT(([1]OUT_FinalEnergyCons!$B$4:$B$10000="Var_cap")*1, (ISNUMBER(SEARCH("ITOT-SWHSOLBR",[1]OUT_FinalEnergyCons!$A$4:$A$10000)))*1,[1]OUT_FinalEnergyCons!G$4:G$10000)</f>
        <v>1.2425737761710201E-2</v>
      </c>
      <c r="J1882" s="1" cm="1">
        <f t="array" ref="J1882">SUMPRODUCT(([1]OUT_FinalEnergyCons!$B$4:$B$10000="Var_cap")*1, (ISNUMBER(SEARCH("ITOT-SWHSOLBR",[1]OUT_FinalEnergyCons!$A$4:$A$10000)))*1,[1]OUT_FinalEnergyCons!H$4:H$10000)</f>
        <v>1.2425436295334021E-2</v>
      </c>
      <c r="K1882" s="1" cm="1">
        <f t="array" ref="K1882">SUMPRODUCT(([1]OUT_FinalEnergyCons!$B$4:$B$10000="Var_cap")*1, (ISNUMBER(SEARCH("ITOT-SWHSOLBR",[1]OUT_FinalEnergyCons!$A$4:$A$10000)))*1,[1]OUT_FinalEnergyCons!I$4:I$10000)</f>
        <v>1.2425257493861201E-2</v>
      </c>
      <c r="L1882" s="1" cm="1">
        <f t="array" ref="L1882">SUMPRODUCT(([1]OUT_FinalEnergyCons!$B$4:$B$10000="Var_cap")*1, (ISNUMBER(SEARCH("ITOT-SWHSOLBR",[1]OUT_FinalEnergyCons!$A$4:$A$10000)))*1,[1]OUT_FinalEnergyCons!J$4:J$10000)</f>
        <v>1.24252905702073E-2</v>
      </c>
      <c r="M1882" s="1" cm="1">
        <f t="array" ref="M1882">SUMPRODUCT(([1]OUT_FinalEnergyCons!$B$4:$B$10000="Var_cap")*1, (ISNUMBER(SEARCH("ITOT-SWHSOLBR",[1]OUT_FinalEnergyCons!$A$4:$A$10000)))*1,[1]OUT_FinalEnergyCons!K$4:K$10000)</f>
        <v>1.24250316388937E-2</v>
      </c>
      <c r="N1882" s="1" cm="1">
        <f t="array" ref="N1882">SUMPRODUCT(([1]OUT_FinalEnergyCons!$B$4:$B$10000="Var_cap")*1, (ISNUMBER(SEARCH("ITOT-SWHSOLBR",[1]OUT_FinalEnergyCons!$A$4:$A$10000)))*1,[1]OUT_FinalEnergyCons!L$4:L$10000)</f>
        <v>1.2424899089948101E-2</v>
      </c>
      <c r="O1882" s="1" cm="1">
        <f t="array" ref="O1882">SUMPRODUCT(([1]OUT_FinalEnergyCons!$B$4:$B$10000="Var_cap")*1, (ISNUMBER(SEARCH("ITOT-SWHSOLBR",[1]OUT_FinalEnergyCons!$A$4:$A$10000)))*1,[1]OUT_FinalEnergyCons!M$4:M$10000)</f>
        <v>1.24250394296502E-2</v>
      </c>
      <c r="P1882" s="1" cm="1">
        <f t="array" ref="P1882">SUMPRODUCT(([1]OUT_FinalEnergyCons!$B$4:$B$10000="Var_cap")*1, (ISNUMBER(SEARCH("ITOT-SWHSOLBR",[1]OUT_FinalEnergyCons!$A$4:$A$10000)))*1,[1]OUT_FinalEnergyCons!N$4:N$10000)</f>
        <v>1.2424778459313701E-2</v>
      </c>
      <c r="Q1882" s="1" cm="1">
        <f t="array" ref="Q1882">SUMPRODUCT(([1]OUT_FinalEnergyCons!$B$4:$B$10000="Var_cap")*1, (ISNUMBER(SEARCH("ITOT-SWHSOLBR",[1]OUT_FinalEnergyCons!$A$4:$A$10000)))*1,[1]OUT_FinalEnergyCons!O$4:O$10000)</f>
        <v>1.2426936285521099E-2</v>
      </c>
      <c r="S1882" s="3"/>
    </row>
    <row r="1883" spans="2:19">
      <c r="B1883" s="5" t="str">
        <f t="shared" si="2113"/>
        <v>SPS1</v>
      </c>
      <c r="C1883" s="5" t="str">
        <f t="shared" si="2114"/>
        <v>CH</v>
      </c>
      <c r="D1883" t="s">
        <v>2030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1.5128728329236701E-3</v>
      </c>
      <c r="J1883" s="1">
        <f t="shared" si="2122"/>
        <v>0.85096039762062436</v>
      </c>
      <c r="K1883" s="1">
        <f t="shared" si="2122"/>
        <v>0.73558105392668804</v>
      </c>
      <c r="L1883" s="1">
        <f t="shared" si="2122"/>
        <v>0.73555698442957795</v>
      </c>
      <c r="M1883" s="1">
        <f t="shared" si="2122"/>
        <v>1.0448534028698224</v>
      </c>
      <c r="N1883" s="1">
        <f t="shared" si="2122"/>
        <v>1.1794528802238473</v>
      </c>
      <c r="O1883" s="1">
        <f t="shared" si="2122"/>
        <v>1.1989638510787006</v>
      </c>
      <c r="P1883" s="1">
        <f>P1884</f>
        <v>1.2035812703261093</v>
      </c>
      <c r="Q1883" s="1">
        <f>Q1884</f>
        <v>1.2155301935280991</v>
      </c>
      <c r="S1883" s="3"/>
    </row>
    <row r="1884" spans="2:19">
      <c r="B1884" s="5" t="str">
        <f t="shared" si="2113"/>
        <v>SPS1</v>
      </c>
      <c r="C1884" s="5" t="str">
        <f t="shared" si="2114"/>
        <v>CH</v>
      </c>
      <c r="D1884" t="s">
        <v>2031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1.5128728329236701E-3</v>
      </c>
      <c r="J1884" s="1" cm="1">
        <f t="array" ref="J1884">SUMPRODUCT(([1]OUT_FinalEnergyCons!$B$4:$B$10000="Var_cap")*1, (ISNUMBER(SEARCH("ITOT-SWHH2BR",[1]OUT_FinalEnergyCons!$A$4:$A$10000)))*1,[1]OUT_FinalEnergyCons!H$4:H$10000)</f>
        <v>0.85096039762062436</v>
      </c>
      <c r="K1884" s="1" cm="1">
        <f t="array" ref="K1884">SUMPRODUCT(([1]OUT_FinalEnergyCons!$B$4:$B$10000="Var_cap")*1, (ISNUMBER(SEARCH("ITOT-SWHH2BR",[1]OUT_FinalEnergyCons!$A$4:$A$10000)))*1,[1]OUT_FinalEnergyCons!I$4:I$10000)</f>
        <v>0.73558105392668804</v>
      </c>
      <c r="L1884" s="1" cm="1">
        <f t="array" ref="L1884">SUMPRODUCT(([1]OUT_FinalEnergyCons!$B$4:$B$10000="Var_cap")*1, (ISNUMBER(SEARCH("ITOT-SWHH2BR",[1]OUT_FinalEnergyCons!$A$4:$A$10000)))*1,[1]OUT_FinalEnergyCons!J$4:J$10000)</f>
        <v>0.73555698442957795</v>
      </c>
      <c r="M1884" s="1" cm="1">
        <f t="array" ref="M1884">SUMPRODUCT(([1]OUT_FinalEnergyCons!$B$4:$B$10000="Var_cap")*1, (ISNUMBER(SEARCH("ITOT-SWHH2BR",[1]OUT_FinalEnergyCons!$A$4:$A$10000)))*1,[1]OUT_FinalEnergyCons!K$4:K$10000)</f>
        <v>1.0448534028698224</v>
      </c>
      <c r="N1884" s="1" cm="1">
        <f t="array" ref="N1884">SUMPRODUCT(([1]OUT_FinalEnergyCons!$B$4:$B$10000="Var_cap")*1, (ISNUMBER(SEARCH("ITOT-SWHH2BR",[1]OUT_FinalEnergyCons!$A$4:$A$10000)))*1,[1]OUT_FinalEnergyCons!L$4:L$10000)</f>
        <v>1.1794528802238473</v>
      </c>
      <c r="O1884" s="1" cm="1">
        <f t="array" ref="O1884">SUMPRODUCT(([1]OUT_FinalEnergyCons!$B$4:$B$10000="Var_cap")*1, (ISNUMBER(SEARCH("ITOT-SWHH2BR",[1]OUT_FinalEnergyCons!$A$4:$A$10000)))*1,[1]OUT_FinalEnergyCons!M$4:M$10000)</f>
        <v>1.1989638510787006</v>
      </c>
      <c r="P1884" s="1" cm="1">
        <f t="array" ref="P1884">SUMPRODUCT(([1]OUT_FinalEnergyCons!$B$4:$B$10000="Var_cap")*1, (ISNUMBER(SEARCH("ITOT-SWHH2BR",[1]OUT_FinalEnergyCons!$A$4:$A$10000)))*1,[1]OUT_FinalEnergyCons!N$4:N$10000)</f>
        <v>1.2035812703261093</v>
      </c>
      <c r="Q1884" s="1" cm="1">
        <f t="array" ref="Q1884">SUMPRODUCT(([1]OUT_FinalEnergyCons!$B$4:$B$10000="Var_cap")*1, (ISNUMBER(SEARCH("ITOT-SWHH2BR",[1]OUT_FinalEnergyCons!$A$4:$A$10000)))*1,[1]OUT_FinalEnergyCons!O$4:O$10000)</f>
        <v>1.2155301935280991</v>
      </c>
      <c r="S1884" s="3"/>
    </row>
    <row r="1885" spans="2:19">
      <c r="B1885" s="9" t="str">
        <f>B1813</f>
        <v>SPS1</v>
      </c>
      <c r="C1885" s="9" t="str">
        <f>C1813</f>
        <v>CH</v>
      </c>
      <c r="D1885" s="2" t="s">
        <v>169</v>
      </c>
      <c r="E1885" s="9" t="str">
        <f t="shared" si="2015"/>
        <v>GWth/yr.</v>
      </c>
      <c r="F1885" s="17">
        <f>SUM(F1886,F1889,F1891,F1895,F1897,F1899,F1901)</f>
        <v>6.1442008775915085</v>
      </c>
      <c r="G1885" s="17">
        <f t="shared" ref="G1885:K1885" si="2123">SUM(G1886,G1889,G1891,G1895,G1897,G1899,G1901)</f>
        <v>6.0311821649667268</v>
      </c>
      <c r="H1885" s="17">
        <f t="shared" si="2123"/>
        <v>6.1589760056224732</v>
      </c>
      <c r="I1885" s="17">
        <f t="shared" si="2123"/>
        <v>6.1650386858714539</v>
      </c>
      <c r="J1885" s="17">
        <f t="shared" si="2123"/>
        <v>4.6523035445171876</v>
      </c>
      <c r="K1885" s="17">
        <f t="shared" si="2123"/>
        <v>4.7515072060636578</v>
      </c>
      <c r="L1885" s="17">
        <f t="shared" ref="L1885:O1885" si="2124">SUM(L1886,L1889,L1891,L1895,L1897,L1899,L1901)</f>
        <v>4.647523440559473</v>
      </c>
      <c r="M1885" s="17">
        <f t="shared" si="2124"/>
        <v>3.7707174180107246</v>
      </c>
      <c r="N1885" s="17">
        <f t="shared" si="2124"/>
        <v>3.6790399061822119</v>
      </c>
      <c r="O1885" s="17">
        <f t="shared" si="2124"/>
        <v>3.5445909803225568</v>
      </c>
      <c r="P1885" s="17">
        <f>SUM(P1886,P1889,P1891,P1895,P1897,P1899,P1901)</f>
        <v>3.4139304299777238</v>
      </c>
      <c r="Q1885" s="17">
        <f>SUM(Q1886,Q1889,Q1891,Q1895,Q1897,Q1899,Q1901)</f>
        <v>3.6814140668229909</v>
      </c>
      <c r="S1885" s="3"/>
    </row>
    <row r="1886" spans="2:19">
      <c r="B1886" s="5" t="str">
        <f>B1885</f>
        <v>SPS1</v>
      </c>
      <c r="C1886" s="5" t="str">
        <f>C1885</f>
        <v>CH</v>
      </c>
      <c r="D1886" t="s">
        <v>2032</v>
      </c>
      <c r="E1886" t="str">
        <f t="shared" si="2015"/>
        <v>GWth/yr.</v>
      </c>
      <c r="F1886" s="1">
        <f>SUM(F1887:F1888)</f>
        <v>0.61560569080189143</v>
      </c>
      <c r="G1886" s="1">
        <f t="shared" ref="G1886:K1886" si="2125">SUM(G1887:G1888)</f>
        <v>0.47919264471313516</v>
      </c>
      <c r="H1886" s="1">
        <f t="shared" si="2125"/>
        <v>0.60729406409287301</v>
      </c>
      <c r="I1886" s="1">
        <f t="shared" si="2125"/>
        <v>0.607301502089163</v>
      </c>
      <c r="J1886" s="1">
        <f t="shared" si="2125"/>
        <v>0.61868878242978265</v>
      </c>
      <c r="K1886" s="1">
        <f t="shared" si="2125"/>
        <v>0.58772561762310915</v>
      </c>
      <c r="L1886" s="1">
        <f t="shared" ref="L1886:O1886" si="2126">SUM(L1887:L1888)</f>
        <v>0.55464305756212129</v>
      </c>
      <c r="M1886" s="1">
        <f t="shared" si="2126"/>
        <v>1.0197796798374048</v>
      </c>
      <c r="N1886" s="1">
        <f t="shared" si="2126"/>
        <v>0.97734367007147993</v>
      </c>
      <c r="O1886" s="1">
        <f t="shared" si="2126"/>
        <v>0.95815072967577408</v>
      </c>
      <c r="P1886" s="1">
        <f>SUM(P1887:P1888)</f>
        <v>0.84637663054839773</v>
      </c>
      <c r="Q1886" s="1">
        <f>SUM(Q1887:Q1888)</f>
        <v>0.89285008231439766</v>
      </c>
      <c r="S1886" s="3"/>
    </row>
    <row r="1887" spans="2:19">
      <c r="B1887" s="5" t="str">
        <f>B1886</f>
        <v>SPS1</v>
      </c>
      <c r="C1887" s="5" t="str">
        <f>C1886</f>
        <v>CH</v>
      </c>
      <c r="D1887" t="s">
        <v>2033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0.18498835909164288</v>
      </c>
      <c r="G1887" s="1" cm="1">
        <f t="array" ref="G1887">SUMPRODUCT(([1]OUT_FinalEnergyCons!$B$4:$B$10000="Var_cap")*1, (ISNUMBER(SEARCH("SCOM-SHELCBR",[1]OUT_FinalEnergyCons!$A$4:$A$10000)))*1,[1]OUT_FinalEnergyCons!E$4:E$10000)</f>
        <v>4.857573750328012E-2</v>
      </c>
      <c r="H1887" s="1" cm="1">
        <f t="array" ref="H1887">SUMPRODUCT(([1]OUT_FinalEnergyCons!$B$4:$B$10000="Var_cap")*1, (ISNUMBER(SEARCH("SCOM-SHELCBR",[1]OUT_FinalEnergyCons!$A$4:$A$10000)))*1,[1]OUT_FinalEnergyCons!F$4:F$10000)</f>
        <v>0.176677604757872</v>
      </c>
      <c r="I1887" s="1" cm="1">
        <f t="array" ref="I1887">SUMPRODUCT(([1]OUT_FinalEnergyCons!$B$4:$B$10000="Var_cap")*1, (ISNUMBER(SEARCH("SCOM-SHELCBR",[1]OUT_FinalEnergyCons!$A$4:$A$10000)))*1,[1]OUT_FinalEnergyCons!G$4:G$10000)</f>
        <v>0.17668506287889196</v>
      </c>
      <c r="J1887" s="1" cm="1">
        <f t="array" ref="J1887">SUMPRODUCT(([1]OUT_FinalEnergyCons!$B$4:$B$10000="Var_cap")*1, (ISNUMBER(SEARCH("SCOM-SHELCBR",[1]OUT_FinalEnergyCons!$A$4:$A$10000)))*1,[1]OUT_FinalEnergyCons!H$4:H$10000)</f>
        <v>0.18632938417095379</v>
      </c>
      <c r="K1887" s="1" cm="1">
        <f t="array" ref="K1887">SUMPRODUCT(([1]OUT_FinalEnergyCons!$B$4:$B$10000="Var_cap")*1, (ISNUMBER(SEARCH("SCOM-SHELCBR",[1]OUT_FinalEnergyCons!$A$4:$A$10000)))*1,[1]OUT_FinalEnergyCons!I$4:I$10000)</f>
        <v>0.15537594735696128</v>
      </c>
      <c r="L1887" s="1" cm="1">
        <f t="array" ref="L1887">SUMPRODUCT(([1]OUT_FinalEnergyCons!$B$4:$B$10000="Var_cap")*1, (ISNUMBER(SEARCH("SCOM-SHELCBR",[1]OUT_FinalEnergyCons!$A$4:$A$10000)))*1,[1]OUT_FinalEnergyCons!J$4:J$10000)</f>
        <v>0.12226718053285407</v>
      </c>
      <c r="M1887" s="1" cm="1">
        <f t="array" ref="M1887">SUMPRODUCT(([1]OUT_FinalEnergyCons!$B$4:$B$10000="Var_cap")*1, (ISNUMBER(SEARCH("SCOM-SHELCBR",[1]OUT_FinalEnergyCons!$A$4:$A$10000)))*1,[1]OUT_FinalEnergyCons!K$4:K$10000)</f>
        <v>0.23761345046612278</v>
      </c>
      <c r="N1887" s="1" cm="1">
        <f t="array" ref="N1887">SUMPRODUCT(([1]OUT_FinalEnergyCons!$B$4:$B$10000="Var_cap")*1, (ISNUMBER(SEARCH("SCOM-SHELCBR",[1]OUT_FinalEnergyCons!$A$4:$A$10000)))*1,[1]OUT_FinalEnergyCons!L$4:L$10000)</f>
        <v>0.19680520878343577</v>
      </c>
      <c r="O1887" s="1" cm="1">
        <f t="array" ref="O1887">SUMPRODUCT(([1]OUT_FinalEnergyCons!$B$4:$B$10000="Var_cap")*1, (ISNUMBER(SEARCH("SCOM-SHELCBR",[1]OUT_FinalEnergyCons!$A$4:$A$10000)))*1,[1]OUT_FinalEnergyCons!M$4:M$10000)</f>
        <v>0.18407536268874028</v>
      </c>
      <c r="P1887" s="1" cm="1">
        <f t="array" ref="P1887">SUMPRODUCT(([1]OUT_FinalEnergyCons!$B$4:$B$10000="Var_cap")*1, (ISNUMBER(SEARCH("SCOM-SHELCBR",[1]OUT_FinalEnergyCons!$A$4:$A$10000)))*1,[1]OUT_FinalEnergyCons!N$4:N$10000)</f>
        <v>7.2282582520284716E-2</v>
      </c>
      <c r="Q1887" s="1" cm="1">
        <f t="array" ref="Q1887">SUMPRODUCT(([1]OUT_FinalEnergyCons!$B$4:$B$10000="Var_cap")*1, (ISNUMBER(SEARCH("SCOM-SHELCBR",[1]OUT_FinalEnergyCons!$A$4:$A$10000)))*1,[1]OUT_FinalEnergyCons!O$4:O$10000)</f>
        <v>6.8870783298468061E-2</v>
      </c>
      <c r="S1887" s="3"/>
    </row>
    <row r="1888" spans="2:19">
      <c r="B1888" s="5" t="str">
        <f t="shared" ref="B1888:C1888" si="2127">B1887</f>
        <v>SPS1</v>
      </c>
      <c r="C1888" s="5" t="str">
        <f t="shared" si="2127"/>
        <v>CH</v>
      </c>
      <c r="D1888" t="s">
        <v>2034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0.43061733171024857</v>
      </c>
      <c r="G1888" s="1" cm="1">
        <f t="array" ref="G1888">SUMPRODUCT(([1]OUT_FinalEnergyCons!$B$4:$B$10000="Var_cap")*1, (ISNUMBER(SEARCH("SCOM-SHELCHP",[1]OUT_FinalEnergyCons!$A$4:$A$10000)))*1,[1]OUT_FinalEnergyCons!E$4:E$10000)</f>
        <v>0.43061690720985502</v>
      </c>
      <c r="H1888" s="1" cm="1">
        <f t="array" ref="H1888">SUMPRODUCT(([1]OUT_FinalEnergyCons!$B$4:$B$10000="Var_cap")*1, (ISNUMBER(SEARCH("SCOM-SHELCHP",[1]OUT_FinalEnergyCons!$A$4:$A$10000)))*1,[1]OUT_FinalEnergyCons!F$4:F$10000)</f>
        <v>0.43061645933500098</v>
      </c>
      <c r="I1888" s="1" cm="1">
        <f t="array" ref="I1888">SUMPRODUCT(([1]OUT_FinalEnergyCons!$B$4:$B$10000="Var_cap")*1, (ISNUMBER(SEARCH("SCOM-SHELCHP",[1]OUT_FinalEnergyCons!$A$4:$A$10000)))*1,[1]OUT_FinalEnergyCons!G$4:G$10000)</f>
        <v>0.43061643921027104</v>
      </c>
      <c r="J1888" s="1" cm="1">
        <f t="array" ref="J1888">SUMPRODUCT(([1]OUT_FinalEnergyCons!$B$4:$B$10000="Var_cap")*1, (ISNUMBER(SEARCH("SCOM-SHELCHP",[1]OUT_FinalEnergyCons!$A$4:$A$10000)))*1,[1]OUT_FinalEnergyCons!H$4:H$10000)</f>
        <v>0.4323593982588288</v>
      </c>
      <c r="K1888" s="1" cm="1">
        <f t="array" ref="K1888">SUMPRODUCT(([1]OUT_FinalEnergyCons!$B$4:$B$10000="Var_cap")*1, (ISNUMBER(SEARCH("SCOM-SHELCHP",[1]OUT_FinalEnergyCons!$A$4:$A$10000)))*1,[1]OUT_FinalEnergyCons!I$4:I$10000)</f>
        <v>0.43234967026614785</v>
      </c>
      <c r="L1888" s="1" cm="1">
        <f t="array" ref="L1888">SUMPRODUCT(([1]OUT_FinalEnergyCons!$B$4:$B$10000="Var_cap")*1, (ISNUMBER(SEARCH("SCOM-SHELCHP",[1]OUT_FinalEnergyCons!$A$4:$A$10000)))*1,[1]OUT_FinalEnergyCons!J$4:J$10000)</f>
        <v>0.43237587702926716</v>
      </c>
      <c r="M1888" s="1" cm="1">
        <f t="array" ref="M1888">SUMPRODUCT(([1]OUT_FinalEnergyCons!$B$4:$B$10000="Var_cap")*1, (ISNUMBER(SEARCH("SCOM-SHELCHP",[1]OUT_FinalEnergyCons!$A$4:$A$10000)))*1,[1]OUT_FinalEnergyCons!K$4:K$10000)</f>
        <v>0.782166229371282</v>
      </c>
      <c r="N1888" s="1" cm="1">
        <f t="array" ref="N1888">SUMPRODUCT(([1]OUT_FinalEnergyCons!$B$4:$B$10000="Var_cap")*1, (ISNUMBER(SEARCH("SCOM-SHELCHP",[1]OUT_FinalEnergyCons!$A$4:$A$10000)))*1,[1]OUT_FinalEnergyCons!L$4:L$10000)</f>
        <v>0.78053846128804416</v>
      </c>
      <c r="O1888" s="1" cm="1">
        <f t="array" ref="O1888">SUMPRODUCT(([1]OUT_FinalEnergyCons!$B$4:$B$10000="Var_cap")*1, (ISNUMBER(SEARCH("SCOM-SHELCHP",[1]OUT_FinalEnergyCons!$A$4:$A$10000)))*1,[1]OUT_FinalEnergyCons!M$4:M$10000)</f>
        <v>0.77407536698703383</v>
      </c>
      <c r="P1888" s="1" cm="1">
        <f t="array" ref="P1888">SUMPRODUCT(([1]OUT_FinalEnergyCons!$B$4:$B$10000="Var_cap")*1, (ISNUMBER(SEARCH("SCOM-SHELCHP",[1]OUT_FinalEnergyCons!$A$4:$A$10000)))*1,[1]OUT_FinalEnergyCons!N$4:N$10000)</f>
        <v>0.77409404802811299</v>
      </c>
      <c r="Q1888" s="1" cm="1">
        <f t="array" ref="Q1888">SUMPRODUCT(([1]OUT_FinalEnergyCons!$B$4:$B$10000="Var_cap")*1, (ISNUMBER(SEARCH("SCOM-SHELCHP",[1]OUT_FinalEnergyCons!$A$4:$A$10000)))*1,[1]OUT_FinalEnergyCons!O$4:O$10000)</f>
        <v>0.82397929901592959</v>
      </c>
      <c r="S1888" s="3"/>
    </row>
    <row r="1889" spans="2:19">
      <c r="B1889" s="5" t="str">
        <f t="shared" ref="B1889:C1889" si="2128">B1888</f>
        <v>SPS1</v>
      </c>
      <c r="C1889" s="5" t="str">
        <f t="shared" si="2128"/>
        <v>CH</v>
      </c>
      <c r="D1889" t="s">
        <v>2035</v>
      </c>
      <c r="E1889" t="str">
        <f t="shared" si="2015"/>
        <v>GWth/yr.</v>
      </c>
      <c r="F1889" s="1">
        <f>F1890</f>
        <v>1.9285738255960638</v>
      </c>
      <c r="G1889" s="1">
        <f t="shared" ref="G1889:O1889" si="2129">G1890</f>
        <v>1.9285696837915507</v>
      </c>
      <c r="H1889" s="1">
        <f t="shared" si="2129"/>
        <v>1.9285677870622844</v>
      </c>
      <c r="I1889" s="1">
        <f t="shared" si="2129"/>
        <v>1.9285647693876447</v>
      </c>
      <c r="J1889" s="1">
        <f t="shared" si="2129"/>
        <v>0.9481429517122395</v>
      </c>
      <c r="K1889" s="1">
        <f t="shared" si="2129"/>
        <v>0.68364303128162707</v>
      </c>
      <c r="L1889" s="1">
        <f t="shared" si="2129"/>
        <v>0.39354538856704496</v>
      </c>
      <c r="M1889" s="1">
        <f t="shared" si="2129"/>
        <v>0.28384271063747402</v>
      </c>
      <c r="N1889" s="1">
        <f t="shared" si="2129"/>
        <v>8.4400937484187366E-2</v>
      </c>
      <c r="O1889" s="1">
        <f t="shared" si="2129"/>
        <v>7.8806770863442233E-2</v>
      </c>
      <c r="P1889" s="1">
        <f>P1890</f>
        <v>7.880617781608161E-2</v>
      </c>
      <c r="Q1889" s="1">
        <f>Q1890</f>
        <v>7.8805773514842997E-2</v>
      </c>
      <c r="S1889" s="3"/>
    </row>
    <row r="1890" spans="2:19">
      <c r="B1890" s="5" t="str">
        <f t="shared" ref="B1890:C1890" si="2130">B1889</f>
        <v>SPS1</v>
      </c>
      <c r="C1890" s="5" t="str">
        <f t="shared" si="2130"/>
        <v>CH</v>
      </c>
      <c r="D1890" t="s">
        <v>2036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1.9285738255960638</v>
      </c>
      <c r="G1890" s="1" cm="1">
        <f t="array" ref="G1890">SUMPRODUCT(([1]OUT_FinalEnergyCons!$B$4:$B$10000="Var_cap")*1,(ISNUMBER(SEARCH("SCOM-SHLFOBR",[1]OUT_FinalEnergyCons!$A$4:$A$10000)))*1,[1]OUT_FinalEnergyCons!E$4:E$10000)</f>
        <v>1.9285696837915507</v>
      </c>
      <c r="H1890" s="1" cm="1">
        <f t="array" ref="H1890">SUMPRODUCT(([1]OUT_FinalEnergyCons!$B$4:$B$10000="Var_cap")*1,(ISNUMBER(SEARCH("SCOM-SHLFOBR",[1]OUT_FinalEnergyCons!$A$4:$A$10000)))*1,[1]OUT_FinalEnergyCons!F$4:F$10000)</f>
        <v>1.9285677870622844</v>
      </c>
      <c r="I1890" s="1" cm="1">
        <f t="array" ref="I1890">SUMPRODUCT(([1]OUT_FinalEnergyCons!$B$4:$B$10000="Var_cap")*1,(ISNUMBER(SEARCH("SCOM-SHLFOBR",[1]OUT_FinalEnergyCons!$A$4:$A$10000)))*1,[1]OUT_FinalEnergyCons!G$4:G$10000)</f>
        <v>1.9285647693876447</v>
      </c>
      <c r="J1890" s="1" cm="1">
        <f t="array" ref="J1890">SUMPRODUCT(([1]OUT_FinalEnergyCons!$B$4:$B$10000="Var_cap")*1,(ISNUMBER(SEARCH("SCOM-SHLFOBR",[1]OUT_FinalEnergyCons!$A$4:$A$10000)))*1,[1]OUT_FinalEnergyCons!H$4:H$10000)</f>
        <v>0.9481429517122395</v>
      </c>
      <c r="K1890" s="1" cm="1">
        <f t="array" ref="K1890">SUMPRODUCT(([1]OUT_FinalEnergyCons!$B$4:$B$10000="Var_cap")*1,(ISNUMBER(SEARCH("SCOM-SHLFOBR",[1]OUT_FinalEnergyCons!$A$4:$A$10000)))*1,[1]OUT_FinalEnergyCons!I$4:I$10000)</f>
        <v>0.68364303128162707</v>
      </c>
      <c r="L1890" s="1" cm="1">
        <f t="array" ref="L1890">SUMPRODUCT(([1]OUT_FinalEnergyCons!$B$4:$B$10000="Var_cap")*1,(ISNUMBER(SEARCH("SCOM-SHLFOBR",[1]OUT_FinalEnergyCons!$A$4:$A$10000)))*1,[1]OUT_FinalEnergyCons!J$4:J$10000)</f>
        <v>0.39354538856704496</v>
      </c>
      <c r="M1890" s="1" cm="1">
        <f t="array" ref="M1890">SUMPRODUCT(([1]OUT_FinalEnergyCons!$B$4:$B$10000="Var_cap")*1,(ISNUMBER(SEARCH("SCOM-SHLFOBR",[1]OUT_FinalEnergyCons!$A$4:$A$10000)))*1,[1]OUT_FinalEnergyCons!K$4:K$10000)</f>
        <v>0.28384271063747402</v>
      </c>
      <c r="N1890" s="1" cm="1">
        <f t="array" ref="N1890">SUMPRODUCT(([1]OUT_FinalEnergyCons!$B$4:$B$10000="Var_cap")*1,(ISNUMBER(SEARCH("SCOM-SHLFOBR",[1]OUT_FinalEnergyCons!$A$4:$A$10000)))*1,[1]OUT_FinalEnergyCons!L$4:L$10000)</f>
        <v>8.4400937484187366E-2</v>
      </c>
      <c r="O1890" s="1" cm="1">
        <f t="array" ref="O1890">SUMPRODUCT(([1]OUT_FinalEnergyCons!$B$4:$B$10000="Var_cap")*1,(ISNUMBER(SEARCH("SCOM-SHLFOBR",[1]OUT_FinalEnergyCons!$A$4:$A$10000)))*1,[1]OUT_FinalEnergyCons!M$4:M$10000)</f>
        <v>7.8806770863442233E-2</v>
      </c>
      <c r="P1890" s="1" cm="1">
        <f t="array" ref="P1890">SUMPRODUCT(([1]OUT_FinalEnergyCons!$B$4:$B$10000="Var_cap")*1,(ISNUMBER(SEARCH("SCOM-SHLFOBR",[1]OUT_FinalEnergyCons!$A$4:$A$10000)))*1,[1]OUT_FinalEnergyCons!N$4:N$10000)</f>
        <v>7.880617781608161E-2</v>
      </c>
      <c r="Q1890" s="1" cm="1">
        <f t="array" ref="Q1890">SUMPRODUCT(([1]OUT_FinalEnergyCons!$B$4:$B$10000="Var_cap")*1,(ISNUMBER(SEARCH("SCOM-SHLFOBR",[1]OUT_FinalEnergyCons!$A$4:$A$10000)))*1,[1]OUT_FinalEnergyCons!O$4:O$10000)</f>
        <v>7.8805773514842997E-2</v>
      </c>
      <c r="S1890" s="3"/>
    </row>
    <row r="1891" spans="2:19">
      <c r="B1891" s="5" t="str">
        <f t="shared" ref="B1891:C1891" si="2132">B1890</f>
        <v>SPS1</v>
      </c>
      <c r="C1891" s="5" t="str">
        <f t="shared" si="2132"/>
        <v>CH</v>
      </c>
      <c r="D1891" t="s">
        <v>2037</v>
      </c>
      <c r="E1891" t="str">
        <f t="shared" si="2131"/>
        <v>GWth/yr.</v>
      </c>
      <c r="F1891" s="1">
        <f>SUM(F1892:F1894)</f>
        <v>2.8800229528297314</v>
      </c>
      <c r="G1891" s="1">
        <f t="shared" ref="G1891:K1891" si="2133">SUM(G1892:G1894)</f>
        <v>2.8078075460605123</v>
      </c>
      <c r="H1891" s="1">
        <f t="shared" si="2133"/>
        <v>2.8078097391270949</v>
      </c>
      <c r="I1891" s="1">
        <f t="shared" si="2133"/>
        <v>2.8077991287779751</v>
      </c>
      <c r="J1891" s="1">
        <f t="shared" si="2133"/>
        <v>2.1790866649316336</v>
      </c>
      <c r="K1891" s="1">
        <f t="shared" si="2133"/>
        <v>2.3774525640893449</v>
      </c>
      <c r="L1891" s="1">
        <f t="shared" ref="L1891:O1891" si="2134">SUM(L1892:L1894)</f>
        <v>2.528305979414843</v>
      </c>
      <c r="M1891" s="1">
        <f t="shared" si="2134"/>
        <v>1.5842440217149807</v>
      </c>
      <c r="N1891" s="1">
        <f t="shared" si="2134"/>
        <v>1.7316863024759734</v>
      </c>
      <c r="O1891" s="1">
        <f t="shared" si="2134"/>
        <v>1.6991873537079247</v>
      </c>
      <c r="P1891" s="1">
        <f>SUM(P1892:P1894)</f>
        <v>1.7191441082597401</v>
      </c>
      <c r="Q1891" s="1">
        <f>SUM(Q1892:Q1894)</f>
        <v>1.6850736267623216</v>
      </c>
      <c r="S1891" s="3"/>
    </row>
    <row r="1892" spans="2:19">
      <c r="B1892" s="5" t="str">
        <f t="shared" ref="B1892:C1892" si="2135">B1891</f>
        <v>SPS1</v>
      </c>
      <c r="C1892" s="5" t="str">
        <f t="shared" si="2135"/>
        <v>CH</v>
      </c>
      <c r="D1892" t="s">
        <v>2038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2.7746815486512295</v>
      </c>
      <c r="G1892" s="1" cm="1">
        <f t="array" ref="G1892">SUMPRODUCT(([1]OUT_FinalEnergyCons!$B$4:$B$10000="Var_cap")*1, (ISNUMBER(SEARCH("SCOM-SHNGABR",[1]OUT_FinalEnergyCons!$A$4:$A$10000)))*1,[1]OUT_FinalEnergyCons!E$4:E$10000)</f>
        <v>2.7024523786740646</v>
      </c>
      <c r="H1892" s="1" cm="1">
        <f t="array" ref="H1892">SUMPRODUCT(([1]OUT_FinalEnergyCons!$B$4:$B$10000="Var_cap")*1, (ISNUMBER(SEARCH("SCOM-SHNGABR",[1]OUT_FinalEnergyCons!$A$4:$A$10000)))*1,[1]OUT_FinalEnergyCons!F$4:F$10000)</f>
        <v>2.7024130589154938</v>
      </c>
      <c r="I1892" s="1" cm="1">
        <f t="array" ref="I1892">SUMPRODUCT(([1]OUT_FinalEnergyCons!$B$4:$B$10000="Var_cap")*1, (ISNUMBER(SEARCH("SCOM-SHNGABR",[1]OUT_FinalEnergyCons!$A$4:$A$10000)))*1,[1]OUT_FinalEnergyCons!G$4:G$10000)</f>
        <v>2.7024024259777812</v>
      </c>
      <c r="J1892" s="1" cm="1">
        <f t="array" ref="J1892">SUMPRODUCT(([1]OUT_FinalEnergyCons!$B$4:$B$10000="Var_cap")*1, (ISNUMBER(SEARCH("SCOM-SHNGABR",[1]OUT_FinalEnergyCons!$A$4:$A$10000)))*1,[1]OUT_FinalEnergyCons!H$4:H$10000)</f>
        <v>2.0058845918741355</v>
      </c>
      <c r="K1892" s="1" cm="1">
        <f t="array" ref="K1892">SUMPRODUCT(([1]OUT_FinalEnergyCons!$B$4:$B$10000="Var_cap")*1, (ISNUMBER(SEARCH("SCOM-SHNGABR",[1]OUT_FinalEnergyCons!$A$4:$A$10000)))*1,[1]OUT_FinalEnergyCons!I$4:I$10000)</f>
        <v>1.953921742127279</v>
      </c>
      <c r="L1892" s="1" cm="1">
        <f t="array" ref="L1892">SUMPRODUCT(([1]OUT_FinalEnergyCons!$B$4:$B$10000="Var_cap")*1, (ISNUMBER(SEARCH("SCOM-SHNGABR",[1]OUT_FinalEnergyCons!$A$4:$A$10000)))*1,[1]OUT_FinalEnergyCons!J$4:J$10000)</f>
        <v>1.9993161088100184</v>
      </c>
      <c r="M1892" s="1" cm="1">
        <f t="array" ref="M1892">SUMPRODUCT(([1]OUT_FinalEnergyCons!$B$4:$B$10000="Var_cap")*1, (ISNUMBER(SEARCH("SCOM-SHNGABR",[1]OUT_FinalEnergyCons!$A$4:$A$10000)))*1,[1]OUT_FinalEnergyCons!K$4:K$10000)</f>
        <v>0.69426478572137185</v>
      </c>
      <c r="N1892" s="1" cm="1">
        <f t="array" ref="N1892">SUMPRODUCT(([1]OUT_FinalEnergyCons!$B$4:$B$10000="Var_cap")*1, (ISNUMBER(SEARCH("SCOM-SHNGABR",[1]OUT_FinalEnergyCons!$A$4:$A$10000)))*1,[1]OUT_FinalEnergyCons!L$4:L$10000)</f>
        <v>0.67544000532168003</v>
      </c>
      <c r="O1892" s="1" cm="1">
        <f t="array" ref="O1892">SUMPRODUCT(([1]OUT_FinalEnergyCons!$B$4:$B$10000="Var_cap")*1, (ISNUMBER(SEARCH("SCOM-SHNGABR",[1]OUT_FinalEnergyCons!$A$4:$A$10000)))*1,[1]OUT_FinalEnergyCons!M$4:M$10000)</f>
        <v>0.31208492825926804</v>
      </c>
      <c r="P1892" s="1" cm="1">
        <f t="array" ref="P1892">SUMPRODUCT(([1]OUT_FinalEnergyCons!$B$4:$B$10000="Var_cap")*1, (ISNUMBER(SEARCH("SCOM-SHNGABR",[1]OUT_FinalEnergyCons!$A$4:$A$10000)))*1,[1]OUT_FinalEnergyCons!N$4:N$10000)</f>
        <v>0.14766173801539395</v>
      </c>
      <c r="Q1892" s="1" cm="1">
        <f t="array" ref="Q1892">SUMPRODUCT(([1]OUT_FinalEnergyCons!$B$4:$B$10000="Var_cap")*1, (ISNUMBER(SEARCH("SCOM-SHNGABR",[1]OUT_FinalEnergyCons!$A$4:$A$10000)))*1,[1]OUT_FinalEnergyCons!O$4:O$10000)</f>
        <v>6.6143001177975003E-2</v>
      </c>
      <c r="S1892" s="3"/>
    </row>
    <row r="1893" spans="2:19">
      <c r="B1893" s="5" t="str">
        <f t="shared" ref="B1893:C1893" si="2136">B1892</f>
        <v>SPS1</v>
      </c>
      <c r="C1893" s="5" t="str">
        <f t="shared" si="2136"/>
        <v>CH</v>
      </c>
      <c r="D1893" t="s">
        <v>2039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1.5912152833660401E-7</v>
      </c>
      <c r="G1893" s="1" cm="1">
        <f t="array" ref="G1893">SUMPRODUCT(([1]OUT_FinalEnergyCons!$B$4:$B$10000="Var_cap")*1, (ISNUMBER(SEARCH("SCOM-SHngahp",[1]OUT_FinalEnergyCons!$A$4:$A$10000)))*1,[1]OUT_FinalEnergyCons!E$4:E$10000)</f>
        <v>1.2428589355329718E-5</v>
      </c>
      <c r="H1893" s="1" cm="1">
        <f t="array" ref="H1893">SUMPRODUCT(([1]OUT_FinalEnergyCons!$B$4:$B$10000="Var_cap")*1, (ISNUMBER(SEARCH("SCOM-SHngahp",[1]OUT_FinalEnergyCons!$A$4:$A$10000)))*1,[1]OUT_FinalEnergyCons!F$4:F$10000)</f>
        <v>5.3212104665056236E-5</v>
      </c>
      <c r="I1893" s="1" cm="1">
        <f t="array" ref="I1893">SUMPRODUCT(([1]OUT_FinalEnergyCons!$B$4:$B$10000="Var_cap")*1, (ISNUMBER(SEARCH("SCOM-SHngahp",[1]OUT_FinalEnergyCons!$A$4:$A$10000)))*1,[1]OUT_FinalEnergyCons!G$4:G$10000)</f>
        <v>5.3731755594851841E-5</v>
      </c>
      <c r="J1893" s="1" cm="1">
        <f t="array" ref="J1893">SUMPRODUCT(([1]OUT_FinalEnergyCons!$B$4:$B$10000="Var_cap")*1, (ISNUMBER(SEARCH("SCOM-SHngahp",[1]OUT_FinalEnergyCons!$A$4:$A$10000)))*1,[1]OUT_FinalEnergyCons!H$4:H$10000)</f>
        <v>6.6119010298140652E-3</v>
      </c>
      <c r="K1893" s="1" cm="1">
        <f t="array" ref="K1893">SUMPRODUCT(([1]OUT_FinalEnergyCons!$B$4:$B$10000="Var_cap")*1, (ISNUMBER(SEARCH("SCOM-SHngahp",[1]OUT_FinalEnergyCons!$A$4:$A$10000)))*1,[1]OUT_FinalEnergyCons!I$4:I$10000)</f>
        <v>4.0235933528094535E-2</v>
      </c>
      <c r="L1893" s="1" cm="1">
        <f t="array" ref="L1893">SUMPRODUCT(([1]OUT_FinalEnergyCons!$B$4:$B$10000="Var_cap")*1, (ISNUMBER(SEARCH("SCOM-SHngahp",[1]OUT_FinalEnergyCons!$A$4:$A$10000)))*1,[1]OUT_FinalEnergyCons!J$4:J$10000)</f>
        <v>7.6131681586854169E-2</v>
      </c>
      <c r="M1893" s="1" cm="1">
        <f t="array" ref="M1893">SUMPRODUCT(([1]OUT_FinalEnergyCons!$B$4:$B$10000="Var_cap")*1, (ISNUMBER(SEARCH("SCOM-SHngahp",[1]OUT_FinalEnergyCons!$A$4:$A$10000)))*1,[1]OUT_FinalEnergyCons!K$4:K$10000)</f>
        <v>8.4960329208399132E-2</v>
      </c>
      <c r="N1893" s="1" cm="1">
        <f t="array" ref="N1893">SUMPRODUCT(([1]OUT_FinalEnergyCons!$B$4:$B$10000="Var_cap")*1, (ISNUMBER(SEARCH("SCOM-SHngahp",[1]OUT_FinalEnergyCons!$A$4:$A$10000)))*1,[1]OUT_FinalEnergyCons!L$4:L$10000)</f>
        <v>0.15134766641672087</v>
      </c>
      <c r="O1893" s="1" cm="1">
        <f t="array" ref="O1893">SUMPRODUCT(([1]OUT_FinalEnergyCons!$B$4:$B$10000="Var_cap")*1, (ISNUMBER(SEARCH("SCOM-SHngahp",[1]OUT_FinalEnergyCons!$A$4:$A$10000)))*1,[1]OUT_FinalEnergyCons!M$4:M$10000)</f>
        <v>0.22285114440334358</v>
      </c>
      <c r="P1893" s="1" cm="1">
        <f t="array" ref="P1893">SUMPRODUCT(([1]OUT_FinalEnergyCons!$B$4:$B$10000="Var_cap")*1, (ISNUMBER(SEARCH("SCOM-SHngahp",[1]OUT_FinalEnergyCons!$A$4:$A$10000)))*1,[1]OUT_FinalEnergyCons!N$4:N$10000)</f>
        <v>0.29990695396976447</v>
      </c>
      <c r="Q1893" s="1" cm="1">
        <f t="array" ref="Q1893">SUMPRODUCT(([1]OUT_FinalEnergyCons!$B$4:$B$10000="Var_cap")*1, (ISNUMBER(SEARCH("SCOM-SHngahp",[1]OUT_FinalEnergyCons!$A$4:$A$10000)))*1,[1]OUT_FinalEnergyCons!O$4:O$10000)</f>
        <v>0.34060969994616697</v>
      </c>
      <c r="S1893" s="3"/>
    </row>
    <row r="1894" spans="2:19">
      <c r="B1894" s="5" t="str">
        <f t="shared" ref="B1894:C1894" si="2137">B1893</f>
        <v>SPS1</v>
      </c>
      <c r="C1894" s="5" t="str">
        <f t="shared" si="2137"/>
        <v>CH</v>
      </c>
      <c r="D1894" t="s">
        <v>2040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0.10534124505697356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0.10534273879709208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0.10534346810693573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0.10534297104459937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0.16659017202768397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0.3832948884339713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0.4528581890179707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0.80501890678520971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0.90489863073757271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1.1642512810453132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1.2715754162745816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1.2783209256381798</v>
      </c>
      <c r="S1894" s="3"/>
    </row>
    <row r="1895" spans="2:19">
      <c r="B1895" s="5" t="str">
        <f t="shared" ref="B1895:C1895" si="2138">B1894</f>
        <v>SPS1</v>
      </c>
      <c r="C1895" s="5" t="str">
        <f t="shared" si="2138"/>
        <v>CH</v>
      </c>
      <c r="D1895" t="s">
        <v>2041</v>
      </c>
      <c r="E1895" t="str">
        <f t="shared" si="2131"/>
        <v>GWth/yr.</v>
      </c>
      <c r="F1895" s="1">
        <f>F1896</f>
        <v>0.47842266327491473</v>
      </c>
      <c r="G1895" s="1">
        <f t="shared" ref="G1895:O1895" si="2139">G1896</f>
        <v>0.54150817483395097</v>
      </c>
      <c r="H1895" s="1">
        <f t="shared" si="2139"/>
        <v>0.5411989609159904</v>
      </c>
      <c r="I1895" s="1">
        <f t="shared" si="2139"/>
        <v>0.54115002744107754</v>
      </c>
      <c r="J1895" s="1">
        <f t="shared" si="2139"/>
        <v>0.45988347324321605</v>
      </c>
      <c r="K1895" s="1">
        <f t="shared" si="2139"/>
        <v>0.33646239463476663</v>
      </c>
      <c r="L1895" s="1">
        <f t="shared" si="2139"/>
        <v>0.32443969993903959</v>
      </c>
      <c r="M1895" s="1">
        <f t="shared" si="2139"/>
        <v>3.2878928855922147E-2</v>
      </c>
      <c r="N1895" s="1">
        <f t="shared" si="2139"/>
        <v>3.4904849705809135E-2</v>
      </c>
      <c r="O1895" s="1">
        <f t="shared" si="2139"/>
        <v>2.9869530225519761E-2</v>
      </c>
      <c r="P1895" s="1">
        <f>P1896</f>
        <v>3.0470719868795234E-2</v>
      </c>
      <c r="Q1895" s="1">
        <f>Q1896</f>
        <v>0.18288946162108169</v>
      </c>
      <c r="S1895" s="3"/>
    </row>
    <row r="1896" spans="2:19">
      <c r="B1896" s="5" t="str">
        <f t="shared" ref="B1896:C1896" si="2140">B1895</f>
        <v>SPS1</v>
      </c>
      <c r="C1896" s="5" t="str">
        <f t="shared" si="2140"/>
        <v>CH</v>
      </c>
      <c r="D1896" t="s">
        <v>2042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0.47842266327491473</v>
      </c>
      <c r="G1896" s="1" cm="1">
        <f t="array" ref="G1896">SUMPRODUCT(([1]OUT_FinalEnergyCons!$B$4:$B$10000="Var_cap")*1, (ISNUMBER(SEARCH("SCOM-SHWODBR",[1]OUT_FinalEnergyCons!$A$4:$A$10000)))*1,[1]OUT_FinalEnergyCons!E$4:E$10000)</f>
        <v>0.54150817483395097</v>
      </c>
      <c r="H1896" s="1" cm="1">
        <f t="array" ref="H1896">SUMPRODUCT(([1]OUT_FinalEnergyCons!$B$4:$B$10000="Var_cap")*1, (ISNUMBER(SEARCH("SCOM-SHWODBR",[1]OUT_FinalEnergyCons!$A$4:$A$10000)))*1,[1]OUT_FinalEnergyCons!F$4:F$10000)</f>
        <v>0.5411989609159904</v>
      </c>
      <c r="I1896" s="1" cm="1">
        <f t="array" ref="I1896">SUMPRODUCT(([1]OUT_FinalEnergyCons!$B$4:$B$10000="Var_cap")*1, (ISNUMBER(SEARCH("SCOM-SHWODBR",[1]OUT_FinalEnergyCons!$A$4:$A$10000)))*1,[1]OUT_FinalEnergyCons!G$4:G$10000)</f>
        <v>0.54115002744107754</v>
      </c>
      <c r="J1896" s="1" cm="1">
        <f t="array" ref="J1896">SUMPRODUCT(([1]OUT_FinalEnergyCons!$B$4:$B$10000="Var_cap")*1, (ISNUMBER(SEARCH("SCOM-SHWODBR",[1]OUT_FinalEnergyCons!$A$4:$A$10000)))*1,[1]OUT_FinalEnergyCons!H$4:H$10000)</f>
        <v>0.45988347324321605</v>
      </c>
      <c r="K1896" s="1" cm="1">
        <f t="array" ref="K1896">SUMPRODUCT(([1]OUT_FinalEnergyCons!$B$4:$B$10000="Var_cap")*1, (ISNUMBER(SEARCH("SCOM-SHWODBR",[1]OUT_FinalEnergyCons!$A$4:$A$10000)))*1,[1]OUT_FinalEnergyCons!I$4:I$10000)</f>
        <v>0.33646239463476663</v>
      </c>
      <c r="L1896" s="1" cm="1">
        <f t="array" ref="L1896">SUMPRODUCT(([1]OUT_FinalEnergyCons!$B$4:$B$10000="Var_cap")*1, (ISNUMBER(SEARCH("SCOM-SHWODBR",[1]OUT_FinalEnergyCons!$A$4:$A$10000)))*1,[1]OUT_FinalEnergyCons!J$4:J$10000)</f>
        <v>0.32443969993903959</v>
      </c>
      <c r="M1896" s="1" cm="1">
        <f t="array" ref="M1896">SUMPRODUCT(([1]OUT_FinalEnergyCons!$B$4:$B$10000="Var_cap")*1, (ISNUMBER(SEARCH("SCOM-SHWODBR",[1]OUT_FinalEnergyCons!$A$4:$A$10000)))*1,[1]OUT_FinalEnergyCons!K$4:K$10000)</f>
        <v>3.2878928855922147E-2</v>
      </c>
      <c r="N1896" s="1" cm="1">
        <f t="array" ref="N1896">SUMPRODUCT(([1]OUT_FinalEnergyCons!$B$4:$B$10000="Var_cap")*1, (ISNUMBER(SEARCH("SCOM-SHWODBR",[1]OUT_FinalEnergyCons!$A$4:$A$10000)))*1,[1]OUT_FinalEnergyCons!L$4:L$10000)</f>
        <v>3.4904849705809135E-2</v>
      </c>
      <c r="O1896" s="1" cm="1">
        <f t="array" ref="O1896">SUMPRODUCT(([1]OUT_FinalEnergyCons!$B$4:$B$10000="Var_cap")*1, (ISNUMBER(SEARCH("SCOM-SHWODBR",[1]OUT_FinalEnergyCons!$A$4:$A$10000)))*1,[1]OUT_FinalEnergyCons!M$4:M$10000)</f>
        <v>2.9869530225519761E-2</v>
      </c>
      <c r="P1896" s="1" cm="1">
        <f t="array" ref="P1896">SUMPRODUCT(([1]OUT_FinalEnergyCons!$B$4:$B$10000="Var_cap")*1, (ISNUMBER(SEARCH("SCOM-SHWODBR",[1]OUT_FinalEnergyCons!$A$4:$A$10000)))*1,[1]OUT_FinalEnergyCons!N$4:N$10000)</f>
        <v>3.0470719868795234E-2</v>
      </c>
      <c r="Q1896" s="1" cm="1">
        <f t="array" ref="Q1896">SUMPRODUCT(([1]OUT_FinalEnergyCons!$B$4:$B$10000="Var_cap")*1, (ISNUMBER(SEARCH("SCOM-SHWODBR",[1]OUT_FinalEnergyCons!$A$4:$A$10000)))*1,[1]OUT_FinalEnergyCons!O$4:O$10000)</f>
        <v>0.18288946162108169</v>
      </c>
      <c r="S1896" s="3"/>
    </row>
    <row r="1897" spans="2:19">
      <c r="B1897" s="5" t="str">
        <f t="shared" ref="B1897:C1897" si="2141">B1896</f>
        <v>SPS1</v>
      </c>
      <c r="C1897" s="5" t="str">
        <f t="shared" si="2141"/>
        <v>CH</v>
      </c>
      <c r="D1897" t="s">
        <v>2043</v>
      </c>
      <c r="E1897" t="str">
        <f t="shared" si="2131"/>
        <v>GWth/yr.</v>
      </c>
      <c r="F1897" s="1">
        <f>F1898</f>
        <v>0.15051152700806897</v>
      </c>
      <c r="G1897" s="1">
        <f t="shared" ref="G1897:O1897" si="2142">G1898</f>
        <v>0.17427728276749105</v>
      </c>
      <c r="H1897" s="1">
        <f t="shared" si="2142"/>
        <v>0.17427746966120841</v>
      </c>
      <c r="I1897" s="1">
        <f t="shared" si="2142"/>
        <v>0.17914381143448663</v>
      </c>
      <c r="J1897" s="1">
        <f t="shared" si="2142"/>
        <v>0.1913762721736727</v>
      </c>
      <c r="K1897" s="1">
        <f t="shared" si="2142"/>
        <v>0.2118194748061942</v>
      </c>
      <c r="L1897" s="1">
        <f t="shared" si="2142"/>
        <v>0.207880542819666</v>
      </c>
      <c r="M1897" s="1">
        <f t="shared" si="2142"/>
        <v>0.18293219080257145</v>
      </c>
      <c r="N1897" s="1">
        <f t="shared" si="2142"/>
        <v>0.19432397175452246</v>
      </c>
      <c r="O1897" s="1">
        <f t="shared" si="2142"/>
        <v>0.18534915407442848</v>
      </c>
      <c r="P1897" s="1">
        <f>P1898</f>
        <v>0.19245400160761808</v>
      </c>
      <c r="Q1897" s="1">
        <f>Q1898</f>
        <v>0.3140134480827611</v>
      </c>
      <c r="S1897" s="3"/>
    </row>
    <row r="1898" spans="2:19">
      <c r="B1898" s="5" t="str">
        <f t="shared" ref="B1898:C1898" si="2143">B1897</f>
        <v>SPS1</v>
      </c>
      <c r="C1898" s="5" t="str">
        <f t="shared" si="2143"/>
        <v>CH</v>
      </c>
      <c r="D1898" t="s">
        <v>2044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0.15051152700806897</v>
      </c>
      <c r="G1898" s="1" cm="1">
        <f t="array" ref="G1898">SUMPRODUCT(([1]OUT_FinalEnergyCons!$B$4:$B$10000="Var_cap")*1,(ISNUMBER(SEARCH("SCOM-SHPLTBR",[1]OUT_FinalEnergyCons!$A$4:$A$10000)))*1,[1]OUT_FinalEnergyCons!E$4:E$10000)</f>
        <v>0.17427728276749105</v>
      </c>
      <c r="H1898" s="1" cm="1">
        <f t="array" ref="H1898">SUMPRODUCT(([1]OUT_FinalEnergyCons!$B$4:$B$10000="Var_cap")*1,(ISNUMBER(SEARCH("SCOM-SHPLTBR",[1]OUT_FinalEnergyCons!$A$4:$A$10000)))*1,[1]OUT_FinalEnergyCons!F$4:F$10000)</f>
        <v>0.17427746966120841</v>
      </c>
      <c r="I1898" s="1" cm="1">
        <f t="array" ref="I1898">SUMPRODUCT(([1]OUT_FinalEnergyCons!$B$4:$B$10000="Var_cap")*1,(ISNUMBER(SEARCH("SCOM-SHPLTBR",[1]OUT_FinalEnergyCons!$A$4:$A$10000)))*1,[1]OUT_FinalEnergyCons!G$4:G$10000)</f>
        <v>0.17914381143448663</v>
      </c>
      <c r="J1898" s="1" cm="1">
        <f t="array" ref="J1898">SUMPRODUCT(([1]OUT_FinalEnergyCons!$B$4:$B$10000="Var_cap")*1,(ISNUMBER(SEARCH("SCOM-SHPLTBR",[1]OUT_FinalEnergyCons!$A$4:$A$10000)))*1,[1]OUT_FinalEnergyCons!H$4:H$10000)</f>
        <v>0.1913762721736727</v>
      </c>
      <c r="K1898" s="1" cm="1">
        <f t="array" ref="K1898">SUMPRODUCT(([1]OUT_FinalEnergyCons!$B$4:$B$10000="Var_cap")*1,(ISNUMBER(SEARCH("SCOM-SHPLTBR",[1]OUT_FinalEnergyCons!$A$4:$A$10000)))*1,[1]OUT_FinalEnergyCons!I$4:I$10000)</f>
        <v>0.2118194748061942</v>
      </c>
      <c r="L1898" s="1" cm="1">
        <f t="array" ref="L1898">SUMPRODUCT(([1]OUT_FinalEnergyCons!$B$4:$B$10000="Var_cap")*1,(ISNUMBER(SEARCH("SCOM-SHPLTBR",[1]OUT_FinalEnergyCons!$A$4:$A$10000)))*1,[1]OUT_FinalEnergyCons!J$4:J$10000)</f>
        <v>0.207880542819666</v>
      </c>
      <c r="M1898" s="1" cm="1">
        <f t="array" ref="M1898">SUMPRODUCT(([1]OUT_FinalEnergyCons!$B$4:$B$10000="Var_cap")*1,(ISNUMBER(SEARCH("SCOM-SHPLTBR",[1]OUT_FinalEnergyCons!$A$4:$A$10000)))*1,[1]OUT_FinalEnergyCons!K$4:K$10000)</f>
        <v>0.18293219080257145</v>
      </c>
      <c r="N1898" s="1" cm="1">
        <f t="array" ref="N1898">SUMPRODUCT(([1]OUT_FinalEnergyCons!$B$4:$B$10000="Var_cap")*1,(ISNUMBER(SEARCH("SCOM-SHPLTBR",[1]OUT_FinalEnergyCons!$A$4:$A$10000)))*1,[1]OUT_FinalEnergyCons!L$4:L$10000)</f>
        <v>0.19432397175452246</v>
      </c>
      <c r="O1898" s="1" cm="1">
        <f t="array" ref="O1898">SUMPRODUCT(([1]OUT_FinalEnergyCons!$B$4:$B$10000="Var_cap")*1,(ISNUMBER(SEARCH("SCOM-SHPLTBR",[1]OUT_FinalEnergyCons!$A$4:$A$10000)))*1,[1]OUT_FinalEnergyCons!M$4:M$10000)</f>
        <v>0.18534915407442848</v>
      </c>
      <c r="P1898" s="1" cm="1">
        <f t="array" ref="P1898">SUMPRODUCT(([1]OUT_FinalEnergyCons!$B$4:$B$10000="Var_cap")*1,(ISNUMBER(SEARCH("SCOM-SHPLTBR",[1]OUT_FinalEnergyCons!$A$4:$A$10000)))*1,[1]OUT_FinalEnergyCons!N$4:N$10000)</f>
        <v>0.19245400160761808</v>
      </c>
      <c r="Q1898" s="1" cm="1">
        <f t="array" ref="Q1898">SUMPRODUCT(([1]OUT_FinalEnergyCons!$B$4:$B$10000="Var_cap")*1,(ISNUMBER(SEARCH("SCOM-SHPLTBR",[1]OUT_FinalEnergyCons!$A$4:$A$10000)))*1,[1]OUT_FinalEnergyCons!O$4:O$10000)</f>
        <v>0.3140134480827611</v>
      </c>
      <c r="S1898" s="3"/>
    </row>
    <row r="1899" spans="2:19">
      <c r="B1899" s="5" t="str">
        <f t="shared" ref="B1899:C1899" si="2144">B1898</f>
        <v>SPS1</v>
      </c>
      <c r="C1899" s="5" t="str">
        <f t="shared" si="2144"/>
        <v>CH</v>
      </c>
      <c r="D1899" t="s">
        <v>2045</v>
      </c>
      <c r="E1899" t="str">
        <f t="shared" si="2131"/>
        <v>GWth/yr.</v>
      </c>
      <c r="F1899" s="1">
        <f>F1900</f>
        <v>9.106421808083752E-2</v>
      </c>
      <c r="G1899" s="1">
        <f t="shared" ref="G1899:O1899" si="2145">G1900</f>
        <v>9.9826832800087084E-2</v>
      </c>
      <c r="H1899" s="1">
        <f t="shared" si="2145"/>
        <v>9.9827984763022334E-2</v>
      </c>
      <c r="I1899" s="1">
        <f t="shared" si="2145"/>
        <v>0.10104510718914973</v>
      </c>
      <c r="J1899" s="1">
        <f t="shared" si="2145"/>
        <v>0.240432788112795</v>
      </c>
      <c r="K1899" s="1">
        <f t="shared" si="2145"/>
        <v>0.49561988717814498</v>
      </c>
      <c r="L1899" s="1">
        <f t="shared" si="2145"/>
        <v>0.514966453772983</v>
      </c>
      <c r="M1899" s="1">
        <f t="shared" si="2145"/>
        <v>0.514966128987423</v>
      </c>
      <c r="N1899" s="1">
        <f t="shared" si="2145"/>
        <v>0.51496581557392795</v>
      </c>
      <c r="O1899" s="1">
        <f t="shared" si="2145"/>
        <v>0.51496569004957105</v>
      </c>
      <c r="P1899" s="1">
        <f>P1900</f>
        <v>0.51496535165185797</v>
      </c>
      <c r="Q1899" s="1">
        <f>Q1900</f>
        <v>0.51496513777150499</v>
      </c>
      <c r="S1899" s="3"/>
    </row>
    <row r="1900" spans="2:19">
      <c r="B1900" s="5" t="str">
        <f t="shared" ref="B1900:C1900" si="2146">B1899</f>
        <v>SPS1</v>
      </c>
      <c r="C1900" s="5" t="str">
        <f t="shared" si="2146"/>
        <v>CH</v>
      </c>
      <c r="D1900" t="s">
        <v>2046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9.106421808083752E-2</v>
      </c>
      <c r="G1900" s="1" cm="1">
        <f t="array" ref="G1900">SUMPRODUCT(([1]OUT_FinalEnergyCons!$B$4:$B$10000="Var_cap")*1, (ISNUMBER(SEARCH("SCOM-SHSOLBR",[1]OUT_FinalEnergyCons!$A$4:$A$10000)))*1,[1]OUT_FinalEnergyCons!E$4:E$10000)</f>
        <v>9.9826832800087084E-2</v>
      </c>
      <c r="H1900" s="1" cm="1">
        <f t="array" ref="H1900">SUMPRODUCT(([1]OUT_FinalEnergyCons!$B$4:$B$10000="Var_cap")*1, (ISNUMBER(SEARCH("SCOM-SHSOLBR",[1]OUT_FinalEnergyCons!$A$4:$A$10000)))*1,[1]OUT_FinalEnergyCons!F$4:F$10000)</f>
        <v>9.9827984763022334E-2</v>
      </c>
      <c r="I1900" s="1" cm="1">
        <f t="array" ref="I1900">SUMPRODUCT(([1]OUT_FinalEnergyCons!$B$4:$B$10000="Var_cap")*1, (ISNUMBER(SEARCH("SCOM-SHSOLBR",[1]OUT_FinalEnergyCons!$A$4:$A$10000)))*1,[1]OUT_FinalEnergyCons!G$4:G$10000)</f>
        <v>0.10104510718914973</v>
      </c>
      <c r="J1900" s="1" cm="1">
        <f t="array" ref="J1900">SUMPRODUCT(([1]OUT_FinalEnergyCons!$B$4:$B$10000="Var_cap")*1, (ISNUMBER(SEARCH("SCOM-SHSOLBR",[1]OUT_FinalEnergyCons!$A$4:$A$10000)))*1,[1]OUT_FinalEnergyCons!H$4:H$10000)</f>
        <v>0.240432788112795</v>
      </c>
      <c r="K1900" s="1" cm="1">
        <f t="array" ref="K1900">SUMPRODUCT(([1]OUT_FinalEnergyCons!$B$4:$B$10000="Var_cap")*1, (ISNUMBER(SEARCH("SCOM-SHSOLBR",[1]OUT_FinalEnergyCons!$A$4:$A$10000)))*1,[1]OUT_FinalEnergyCons!I$4:I$10000)</f>
        <v>0.49561988717814498</v>
      </c>
      <c r="L1900" s="1" cm="1">
        <f t="array" ref="L1900">SUMPRODUCT(([1]OUT_FinalEnergyCons!$B$4:$B$10000="Var_cap")*1, (ISNUMBER(SEARCH("SCOM-SHSOLBR",[1]OUT_FinalEnergyCons!$A$4:$A$10000)))*1,[1]OUT_FinalEnergyCons!J$4:J$10000)</f>
        <v>0.514966453772983</v>
      </c>
      <c r="M1900" s="1" cm="1">
        <f t="array" ref="M1900">SUMPRODUCT(([1]OUT_FinalEnergyCons!$B$4:$B$10000="Var_cap")*1, (ISNUMBER(SEARCH("SCOM-SHSOLBR",[1]OUT_FinalEnergyCons!$A$4:$A$10000)))*1,[1]OUT_FinalEnergyCons!K$4:K$10000)</f>
        <v>0.514966128987423</v>
      </c>
      <c r="N1900" s="1" cm="1">
        <f t="array" ref="N1900">SUMPRODUCT(([1]OUT_FinalEnergyCons!$B$4:$B$10000="Var_cap")*1, (ISNUMBER(SEARCH("SCOM-SHSOLBR",[1]OUT_FinalEnergyCons!$A$4:$A$10000)))*1,[1]OUT_FinalEnergyCons!L$4:L$10000)</f>
        <v>0.51496581557392795</v>
      </c>
      <c r="O1900" s="1" cm="1">
        <f t="array" ref="O1900">SUMPRODUCT(([1]OUT_FinalEnergyCons!$B$4:$B$10000="Var_cap")*1, (ISNUMBER(SEARCH("SCOM-SHSOLBR",[1]OUT_FinalEnergyCons!$A$4:$A$10000)))*1,[1]OUT_FinalEnergyCons!M$4:M$10000)</f>
        <v>0.51496569004957105</v>
      </c>
      <c r="P1900" s="1" cm="1">
        <f t="array" ref="P1900">SUMPRODUCT(([1]OUT_FinalEnergyCons!$B$4:$B$10000="Var_cap")*1, (ISNUMBER(SEARCH("SCOM-SHSOLBR",[1]OUT_FinalEnergyCons!$A$4:$A$10000)))*1,[1]OUT_FinalEnergyCons!N$4:N$10000)</f>
        <v>0.51496535165185797</v>
      </c>
      <c r="Q1900" s="1" cm="1">
        <f t="array" ref="Q1900">SUMPRODUCT(([1]OUT_FinalEnergyCons!$B$4:$B$10000="Var_cap")*1, (ISNUMBER(SEARCH("SCOM-SHSOLBR",[1]OUT_FinalEnergyCons!$A$4:$A$10000)))*1,[1]OUT_FinalEnergyCons!O$4:O$10000)</f>
        <v>0.51496513777150499</v>
      </c>
      <c r="S1900" s="3"/>
    </row>
    <row r="1901" spans="2:19">
      <c r="B1901" s="5" t="str">
        <f t="shared" ref="B1901:C1901" si="2147">B1900</f>
        <v>SPS1</v>
      </c>
      <c r="C1901" s="5" t="str">
        <f t="shared" si="2147"/>
        <v>CH</v>
      </c>
      <c r="D1901" t="s">
        <v>2047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3.4339551957021299E-5</v>
      </c>
      <c r="J1901" s="1">
        <f t="shared" si="2148"/>
        <v>1.4692611913848949E-2</v>
      </c>
      <c r="K1901" s="1">
        <f t="shared" si="2148"/>
        <v>5.8784236450471219E-2</v>
      </c>
      <c r="L1901" s="1">
        <f t="shared" si="2148"/>
        <v>0.12374231848377473</v>
      </c>
      <c r="M1901" s="1">
        <f t="shared" si="2148"/>
        <v>0.15207375717494789</v>
      </c>
      <c r="N1901" s="1">
        <f t="shared" si="2148"/>
        <v>0.14141435911631095</v>
      </c>
      <c r="O1901" s="1">
        <f t="shared" si="2148"/>
        <v>7.8261751725896819E-2</v>
      </c>
      <c r="P1901" s="1">
        <f>P1902</f>
        <v>3.171344022523287E-2</v>
      </c>
      <c r="Q1901" s="1">
        <f>Q1902</f>
        <v>1.2816536756080731E-2</v>
      </c>
      <c r="S1901" s="3"/>
    </row>
    <row r="1902" spans="2:19">
      <c r="B1902" s="5" t="str">
        <f t="shared" ref="B1902:C1902" si="2149">B1901</f>
        <v>SPS1</v>
      </c>
      <c r="C1902" s="5" t="str">
        <f t="shared" si="2149"/>
        <v>CH</v>
      </c>
      <c r="D1902" t="s">
        <v>2048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3.4339551957021299E-5</v>
      </c>
      <c r="J1902" s="1" cm="1">
        <f t="array" ref="J1902">SUMPRODUCT(([1]OUT_FinalEnergyCons!$B$4:$B$10000="Var_cap")*1, (ISNUMBER(SEARCH("SCOM-SHH2BR",[1]OUT_FinalEnergyCons!$A$4:$A$10000)))*1,[1]OUT_FinalEnergyCons!H$4:H$10000)</f>
        <v>1.4692611913848949E-2</v>
      </c>
      <c r="K1902" s="1" cm="1">
        <f t="array" ref="K1902">SUMPRODUCT(([1]OUT_FinalEnergyCons!$B$4:$B$10000="Var_cap")*1, (ISNUMBER(SEARCH("SCOM-SHH2BR",[1]OUT_FinalEnergyCons!$A$4:$A$10000)))*1,[1]OUT_FinalEnergyCons!I$4:I$10000)</f>
        <v>5.8784236450471219E-2</v>
      </c>
      <c r="L1902" s="1" cm="1">
        <f t="array" ref="L1902">SUMPRODUCT(([1]OUT_FinalEnergyCons!$B$4:$B$10000="Var_cap")*1, (ISNUMBER(SEARCH("SCOM-SHH2BR",[1]OUT_FinalEnergyCons!$A$4:$A$10000)))*1,[1]OUT_FinalEnergyCons!J$4:J$10000)</f>
        <v>0.12374231848377473</v>
      </c>
      <c r="M1902" s="1" cm="1">
        <f t="array" ref="M1902">SUMPRODUCT(([1]OUT_FinalEnergyCons!$B$4:$B$10000="Var_cap")*1, (ISNUMBER(SEARCH("SCOM-SHH2BR",[1]OUT_FinalEnergyCons!$A$4:$A$10000)))*1,[1]OUT_FinalEnergyCons!K$4:K$10000)</f>
        <v>0.15207375717494789</v>
      </c>
      <c r="N1902" s="1" cm="1">
        <f t="array" ref="N1902">SUMPRODUCT(([1]OUT_FinalEnergyCons!$B$4:$B$10000="Var_cap")*1, (ISNUMBER(SEARCH("SCOM-SHH2BR",[1]OUT_FinalEnergyCons!$A$4:$A$10000)))*1,[1]OUT_FinalEnergyCons!L$4:L$10000)</f>
        <v>0.14141435911631095</v>
      </c>
      <c r="O1902" s="1" cm="1">
        <f t="array" ref="O1902">SUMPRODUCT(([1]OUT_FinalEnergyCons!$B$4:$B$10000="Var_cap")*1, (ISNUMBER(SEARCH("SCOM-SHH2BR",[1]OUT_FinalEnergyCons!$A$4:$A$10000)))*1,[1]OUT_FinalEnergyCons!M$4:M$10000)</f>
        <v>7.8261751725896819E-2</v>
      </c>
      <c r="P1902" s="1" cm="1">
        <f t="array" ref="P1902">SUMPRODUCT(([1]OUT_FinalEnergyCons!$B$4:$B$10000="Var_cap")*1, (ISNUMBER(SEARCH("SCOM-SHH2BR",[1]OUT_FinalEnergyCons!$A$4:$A$10000)))*1,[1]OUT_FinalEnergyCons!N$4:N$10000)</f>
        <v>3.171344022523287E-2</v>
      </c>
      <c r="Q1902" s="1" cm="1">
        <f t="array" ref="Q1902">SUMPRODUCT(([1]OUT_FinalEnergyCons!$B$4:$B$10000="Var_cap")*1, (ISNUMBER(SEARCH("SCOM-SHH2BR",[1]OUT_FinalEnergyCons!$A$4:$A$10000)))*1,[1]OUT_FinalEnergyCons!O$4:O$10000)</f>
        <v>1.2816536756080731E-2</v>
      </c>
      <c r="S1902" s="3"/>
    </row>
    <row r="1903" spans="2:19">
      <c r="B1903" s="5" t="str">
        <f>B1902</f>
        <v>SPS1</v>
      </c>
      <c r="C1903" s="5" t="str">
        <f>C1902</f>
        <v>CH</v>
      </c>
      <c r="D1903" s="2" t="s">
        <v>171</v>
      </c>
      <c r="E1903" s="2" t="s">
        <v>173</v>
      </c>
      <c r="F1903" s="3">
        <f>SUM(F1904:F1953)</f>
        <v>4.6737502195867453</v>
      </c>
      <c r="G1903" s="3">
        <f t="shared" ref="G1903:K1903" si="2150">SUM(G1904:G1953)</f>
        <v>4.7788240905780643</v>
      </c>
      <c r="H1903" s="3">
        <f t="shared" si="2150"/>
        <v>4.9053469135334629</v>
      </c>
      <c r="I1903" s="3">
        <f t="shared" si="2150"/>
        <v>5.2120635676603486</v>
      </c>
      <c r="J1903" s="3">
        <f t="shared" si="2150"/>
        <v>5.380204747025882</v>
      </c>
      <c r="K1903" s="3">
        <f t="shared" si="2150"/>
        <v>5.5485870544463349</v>
      </c>
      <c r="L1903" s="3">
        <f t="shared" ref="L1903:O1903" si="2151">SUM(L1904:L1953)</f>
        <v>5.6526169041819676</v>
      </c>
      <c r="M1903" s="3">
        <f t="shared" si="2151"/>
        <v>5.7571735264732684</v>
      </c>
      <c r="N1903" s="3">
        <f t="shared" si="2151"/>
        <v>6.0540590205293157</v>
      </c>
      <c r="O1903" s="3">
        <f t="shared" si="2151"/>
        <v>6.1879817660040564</v>
      </c>
      <c r="P1903" s="3">
        <f>SUM(P1904:P1953)</f>
        <v>6.3338345803337512</v>
      </c>
      <c r="Q1903" s="3">
        <f>SUM(Q1904:Q1953)</f>
        <v>6.5006318982201527</v>
      </c>
      <c r="S1903" s="3"/>
    </row>
    <row r="1904" spans="2:19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2049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4.2039966878378424E-2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3.6431919389586502E-2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2.8026254700370415E-2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>
      <c r="B1905" s="5" t="str">
        <f t="shared" si="2152"/>
        <v>SPS1</v>
      </c>
      <c r="C1905" s="5" t="str">
        <f t="shared" si="2153"/>
        <v>CH</v>
      </c>
      <c r="D1905" t="s">
        <v>2050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1.4963619980571687E-3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2.7157853819993532E-3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3.0817021910568777E-3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0.14491202197859129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0.28642555099121958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0.35109461093328748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0.36610048822038782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0.37189921657306613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0.37023669314636182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0.36935229110325102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0.3683128465059885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0.36802137858288009</v>
      </c>
      <c r="S1905" s="3"/>
    </row>
    <row r="1906" spans="2:19">
      <c r="B1906" s="5" t="str">
        <f t="shared" si="2152"/>
        <v>SPS1</v>
      </c>
      <c r="C1906" s="5" t="str">
        <f t="shared" si="2153"/>
        <v>CH</v>
      </c>
      <c r="D1906" t="s">
        <v>2051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7.3527724172195441E-3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1.1383326828986224E-2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0.1158865211864413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0.64377700865554166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1.7660144133737103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1.9229972473753951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1.9218871123940491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1.9033802264635511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1.8970924487077012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1.8909216024220115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1.8858736986183227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1.8848856984940865</v>
      </c>
      <c r="S1906" s="3"/>
    </row>
    <row r="1907" spans="2:19">
      <c r="B1907" s="5" t="str">
        <f t="shared" si="2152"/>
        <v>SPS1</v>
      </c>
      <c r="C1907" s="5" t="str">
        <f t="shared" si="2153"/>
        <v>CH</v>
      </c>
      <c r="D1907" t="s">
        <v>2052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4.2668513528113673E-3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8.6953002409412006E-3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9.0664789579953595E-3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7.4914399515512899E-3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5.8583996627680282E-2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0.40983195101586922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0.36426330743780899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0.85590275219227097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0.96801525334985139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1.31605950511217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2.2507579237121171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1.93517141921394</v>
      </c>
      <c r="S1907" s="3"/>
    </row>
    <row r="1908" spans="2:19">
      <c r="B1908" s="5" t="str">
        <f t="shared" si="2152"/>
        <v>SPS1</v>
      </c>
      <c r="C1908" s="5" t="str">
        <f t="shared" si="2153"/>
        <v>CH</v>
      </c>
      <c r="D1908" t="s">
        <v>2053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1.5340939190448061E-2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0.1000161765734362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0.26508742004123381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1.0013739928845378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1.6194729962805472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1.9376539777170119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2.1269764151298101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2.25166357358126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2.4102255360212479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2.1582624090268498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1.3929522769416309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1.92424097398353</v>
      </c>
      <c r="S1908" s="3"/>
    </row>
    <row r="1909" spans="2:19">
      <c r="B1909" s="5" t="str">
        <f t="shared" si="2152"/>
        <v>SPS1</v>
      </c>
      <c r="C1909" s="5" t="str">
        <f t="shared" si="2153"/>
        <v>CH</v>
      </c>
      <c r="D1909" t="s">
        <v>2054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2.5986061291763689E-5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4.2075611156798705E-5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5.8879105463604297E-5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6.4880828559383798E-5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5.2031280874791961E-5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2.9331833154415275E-5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2.76126525973616E-5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1.2371799593467E-5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1.13767976284644E-4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2.0063390930261229E-4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2.4939113793314072E-4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3.1820645859382722E-4</v>
      </c>
      <c r="S1909" s="3"/>
    </row>
    <row r="1910" spans="2:19">
      <c r="B1910" s="5" t="str">
        <f t="shared" si="2152"/>
        <v>SPS1</v>
      </c>
      <c r="C1910" s="5" t="str">
        <f t="shared" si="2153"/>
        <v>CH</v>
      </c>
      <c r="D1910" t="s">
        <v>2055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4.8860566153045137E-3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7.4788480001191067E-3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7.233843668315156E-3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5.9438031539357635E-3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1.0183766439600078E-3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6.4278925021349419E-5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5.7507598464822597E-5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3.1337938136410998E-5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3.1637652844454501E-4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3.3534258433603602E-4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2.74699429047334E-4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1.3087548600702301E-4</v>
      </c>
      <c r="S1910" s="3"/>
    </row>
    <row r="1911" spans="2:19">
      <c r="B1911" s="5" t="str">
        <f t="shared" si="2152"/>
        <v>SPS1</v>
      </c>
      <c r="C1911" s="5" t="str">
        <f t="shared" si="2153"/>
        <v>CH</v>
      </c>
      <c r="D1911" t="s">
        <v>2056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4.0687893637114227E-3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1.0709858043734229E-2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8.2835841100756008E-2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0.24774535547573356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0.65837744094770112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0.50732075011550581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0.51074233160053395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0.18773801386177399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0.120781223892741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4.6869838277566699E-4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4.2346370006911299E-4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2.3401460479817199E-4</v>
      </c>
      <c r="S1911" s="3"/>
    </row>
    <row r="1912" spans="2:19">
      <c r="B1912" s="5" t="str">
        <f t="shared" si="2152"/>
        <v>SPS1</v>
      </c>
      <c r="C1912" s="5" t="str">
        <f t="shared" si="2153"/>
        <v>CH</v>
      </c>
      <c r="D1912" t="s">
        <v>2057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7.2627777665517776E-3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1.2493703477598065E-2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1.20259059109979E-2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9.7725856808976181E-3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1.9947688407944237E-3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1.3563716700309926E-4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8.9939560940008006E-5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4.5269870146586102E-5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0.107901066585999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0.27985833770157398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0.269059430882505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0.22803422925289199</v>
      </c>
      <c r="S1912" s="3"/>
    </row>
    <row r="1913" spans="2:19">
      <c r="B1913" s="5" t="str">
        <f t="shared" si="2152"/>
        <v>SPS1</v>
      </c>
      <c r="C1913" s="5" t="str">
        <f t="shared" si="2153"/>
        <v>CH</v>
      </c>
      <c r="D1913" t="s">
        <v>2058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2.1238263405804E-5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3.9773274571164701E-5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6.0327938903805303E-5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5.9452829079746269E-5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3.2742701259725011E-5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1.071317051361472E-4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8.2332676805253806E-5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4.56031363172906E-4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2.0862551428880982E-5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1.2582790417717032E-5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1.2161777258534969E-5</v>
      </c>
      <c r="S1913" s="3"/>
    </row>
    <row r="1914" spans="2:19">
      <c r="B1914" s="5" t="str">
        <f t="shared" si="2152"/>
        <v>SPS1</v>
      </c>
      <c r="C1914" s="5" t="str">
        <f t="shared" si="2153"/>
        <v>CH</v>
      </c>
      <c r="D1914" t="s">
        <v>2059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1.4094677597230664E-5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5.1087923736309816E-5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1.6505764837463128E-4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1.6017488806096967E-4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9.2148235907081683E-5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2.9177740214617E-4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2.3567915909991399E-4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1.7084444899878099E-4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2.3637995087245701E-5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2.0706695124023271E-5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1.24828460275019E-5</v>
      </c>
      <c r="S1914" s="3"/>
    </row>
    <row r="1915" spans="2:19">
      <c r="B1915" s="5" t="str">
        <f t="shared" si="2152"/>
        <v>SPS1</v>
      </c>
      <c r="C1915" s="5" t="str">
        <f t="shared" si="2153"/>
        <v>CH</v>
      </c>
      <c r="D1915" t="s">
        <v>2060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3.2771592551297475E-2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6.7752367102740074E-2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0.37809371838943318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0.52822456987811306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0.36645691905804961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0.36154115981780899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0.185749654314108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0.11915084737993099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2.8275923595379998E-5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2.454291753528682E-5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1.38792785505671E-5</v>
      </c>
      <c r="S1915" s="3"/>
    </row>
    <row r="1916" spans="2:19">
      <c r="B1916" s="5" t="str">
        <f t="shared" si="2152"/>
        <v>SPS1</v>
      </c>
      <c r="C1916" s="5" t="str">
        <f t="shared" si="2153"/>
        <v>CH</v>
      </c>
      <c r="D1916" t="s">
        <v>2061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2.59090873139377E-4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7.3854643152663742E-4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7.6386119087124298E-4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2.5658646094441238E-3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1.8270970717991083E-3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9.9861068739019948E-4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5.3098290360917299E-4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4.3199480424386199E-4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5.9597875691145899E-2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0.17244916921450101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0.16587207850733782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0.15955471967395143</v>
      </c>
      <c r="S1916" s="3"/>
    </row>
    <row r="1917" spans="2:19">
      <c r="B1917" s="5" t="str">
        <f t="shared" si="2152"/>
        <v>SPS1</v>
      </c>
      <c r="C1917" s="5" t="str">
        <f t="shared" si="2153"/>
        <v>CH</v>
      </c>
      <c r="D1917" t="s">
        <v>2062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1.04505014231023E-6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1.43633856692251E-6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2.2710172190870003E-7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3.06347645159287E-7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3.6980378916492951E-7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3.2413548124903521E-7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3.05968308989653E-7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2.6957242231527349E-7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2.3187811704113693E-7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1.6564300721239663E-7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4.3959028996560303E-7</v>
      </c>
      <c r="S1917" s="3"/>
    </row>
    <row r="1918" spans="2:19">
      <c r="B1918" s="5" t="str">
        <f t="shared" si="2152"/>
        <v>SPS1</v>
      </c>
      <c r="C1918" s="5" t="str">
        <f t="shared" si="2153"/>
        <v>CH</v>
      </c>
      <c r="D1918" t="s">
        <v>2063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6.2974983536469262E-6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6.8373328442573886E-6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7.0413153781292821E-6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3.0895897883161269E-7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2.8830839737194797E-7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2.7271882092945855E-7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2.7483630881085203E-7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2.6747337094917522E-7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2.67700078380143E-7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2.6259587458145339E-7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2.4684921263031201E-7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4.6643751825909497E-7</v>
      </c>
      <c r="S1918" s="3"/>
    </row>
    <row r="1919" spans="2:19">
      <c r="B1919" s="5" t="str">
        <f t="shared" si="2152"/>
        <v>SPS1</v>
      </c>
      <c r="C1919" s="5" t="str">
        <f t="shared" si="2153"/>
        <v>CH</v>
      </c>
      <c r="D1919" t="s">
        <v>2064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5.3616688678280882E-5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1.0848057068250489E-4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1.0345323631732626E-4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4.1637834285998868E-7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3.0700593618003698E-7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2.3703839660948501E-7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2.5228667238978401E-7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2.57410028654636E-7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2.5315234305979199E-7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2.5678599073124478E-7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2.9013191350748721E-7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4.9239728738998397E-7</v>
      </c>
      <c r="S1919" s="3"/>
    </row>
    <row r="1920" spans="2:19">
      <c r="B1920" s="5" t="str">
        <f t="shared" si="2152"/>
        <v>SPS1</v>
      </c>
      <c r="C1920" s="5" t="str">
        <f t="shared" si="2153"/>
        <v>CH</v>
      </c>
      <c r="D1920" t="s">
        <v>2065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5.5711734295793798E-7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7.4599100115404004E-7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2.28539947636251E-7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2.8297054457325206E-7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2.779064629982204E-7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2.8650021314210254E-7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2.7238750361510105E-7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2.6501259187691801E-7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2.4881719056832644E-7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2.3587158996185028E-7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4.6014254242804498E-7</v>
      </c>
      <c r="S1920" s="3"/>
    </row>
    <row r="1921" spans="2:19">
      <c r="B1921" s="5" t="str">
        <f t="shared" si="2152"/>
        <v>SPS1</v>
      </c>
      <c r="C1921" s="5" t="str">
        <f t="shared" si="2153"/>
        <v>CH</v>
      </c>
      <c r="D1921" t="s">
        <v>2066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6.5792696329301403E-2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>
      <c r="B1922" s="5" t="str">
        <f t="shared" si="2152"/>
        <v>SPS1</v>
      </c>
      <c r="C1922" s="5" t="str">
        <f t="shared" si="2153"/>
        <v>CH</v>
      </c>
      <c r="D1922" t="s">
        <v>2067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5.6690098826056795E-3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6.625347313473702E-3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6.6510786739365571E-3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5.3399429547265195E-3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4.718356709331912E-4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3.2163920563823057E-5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>
      <c r="B1923" s="5" t="str">
        <f t="shared" si="2152"/>
        <v>SPS1</v>
      </c>
      <c r="C1923" s="5" t="str">
        <f t="shared" si="2153"/>
        <v>CH</v>
      </c>
      <c r="D1923" t="s">
        <v>2068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1.7227122577628359E-2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3.1098205446271815E-2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0.11275879368758041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9.6777569015576603E-2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5.6271815985854214E-2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8.3227882756104384E-3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>
      <c r="B1924" s="5" t="str">
        <f t="shared" si="2152"/>
        <v>SPS1</v>
      </c>
      <c r="C1924" s="5" t="str">
        <f t="shared" si="2153"/>
        <v>CH</v>
      </c>
      <c r="D1924" t="s">
        <v>2069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1.4248854861827727E-2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0.19231406824380287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0.1817358107796182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0.14634823436284261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4.7129162446721294E-2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8.680214119101879E-6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>
      <c r="B1925" s="5" t="str">
        <f t="shared" si="2152"/>
        <v>SPS1</v>
      </c>
      <c r="C1925" s="5" t="str">
        <f t="shared" si="2153"/>
        <v>CH</v>
      </c>
      <c r="D1925" t="s">
        <v>2070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8.3204831027000013E-3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1.4115243532175652E-2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1.3569492925572328E-2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1.1371204015269403E-2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2.0126580468185335E-3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1.3970215924812359E-5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>
      <c r="B1926" s="5" t="str">
        <f t="shared" si="2152"/>
        <v>SPS1</v>
      </c>
      <c r="C1926" s="5" t="str">
        <f t="shared" si="2153"/>
        <v>CH</v>
      </c>
      <c r="D1926" t="s">
        <v>2071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2.4926984443491929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2.1592458523285565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0.83144227372541435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>
      <c r="B1927" s="5" t="str">
        <f t="shared" si="2152"/>
        <v>SPS1</v>
      </c>
      <c r="C1927" s="5" t="str">
        <f t="shared" si="2153"/>
        <v>CH</v>
      </c>
      <c r="D1927" t="s">
        <v>2072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3.6542704344335243E-2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3.9773071046779587E-2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0.12906170288037511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0.10904395016236761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5.7621473417312108E-2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9.021243817788906E-3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>
      <c r="B1928" s="5" t="str">
        <f t="shared" si="2152"/>
        <v>SPS1</v>
      </c>
      <c r="C1928" s="5" t="str">
        <f t="shared" si="2153"/>
        <v>CH</v>
      </c>
      <c r="D1928" t="s">
        <v>2073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0.21743100844792945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0.24338315187345666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0.24034371453412368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0.18991242554137194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1.044886088499521E-2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4.1057415067997378E-5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>
      <c r="B1929" s="5" t="str">
        <f t="shared" si="2152"/>
        <v>SPS1</v>
      </c>
      <c r="C1929" s="5" t="str">
        <f t="shared" si="2153"/>
        <v>CH</v>
      </c>
      <c r="D1929" t="s">
        <v>2074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0.18201266485795903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0.20367435071391193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0.24821753854972439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0.2047630794119468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3.9071222389432551E-2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4.7893274287760801E-3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>
      <c r="B1930" s="5" t="str">
        <f t="shared" si="2152"/>
        <v>SPS1</v>
      </c>
      <c r="C1930" s="5" t="str">
        <f t="shared" si="2153"/>
        <v>CH</v>
      </c>
      <c r="D1930" t="s">
        <v>2075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0.15707586938135856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0.17927833656140174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0.37857054104744803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0.319553932784088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0.13554220587721741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2.0307937969767913E-2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>
      <c r="B1931" s="5" t="str">
        <f t="shared" si="2152"/>
        <v>SPS1</v>
      </c>
      <c r="C1931" s="5" t="str">
        <f t="shared" si="2153"/>
        <v>CH</v>
      </c>
      <c r="D1931" t="s">
        <v>2076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8.4398946858683294E-6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4.1540053913520599E-5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5.3384917583678902E-5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3.7477103370751399E-5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1.17378943070885E-5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>
      <c r="B1932" s="5" t="str">
        <f t="shared" si="2152"/>
        <v>SPS1</v>
      </c>
      <c r="C1932" s="5" t="str">
        <f t="shared" si="2153"/>
        <v>CH</v>
      </c>
      <c r="D1932" t="s">
        <v>2077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4.3590425700838903E-6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2.05359622354026E-5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2.89397473686161E-5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2.05539024787766E-5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7.0121292132702604E-6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>
      <c r="B1933" s="5" t="str">
        <f t="shared" si="2152"/>
        <v>SPS1</v>
      </c>
      <c r="C1933" s="5" t="str">
        <f t="shared" si="2153"/>
        <v>CH</v>
      </c>
      <c r="D1933" t="s">
        <v>2078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5.03893981108714E-6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1.81745360015054E-5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2.3583556328722701E-5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1.6215860984160001E-5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5.1632045010628499E-6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>
      <c r="B1934" s="5" t="str">
        <f t="shared" si="2152"/>
        <v>SPS1</v>
      </c>
      <c r="C1934" s="5" t="str">
        <f t="shared" si="2153"/>
        <v>CH</v>
      </c>
      <c r="D1934" t="s">
        <v>2079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6.9218016837245103E-6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2.8730903499425501E-5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4.0687547805044997E-5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2.8694763607495801E-5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9.8563273549713603E-6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>
      <c r="B1935" s="5" t="str">
        <f t="shared" si="2152"/>
        <v>SPS1</v>
      </c>
      <c r="C1935" s="5" t="str">
        <f t="shared" si="2153"/>
        <v>CH</v>
      </c>
      <c r="D1935" t="s">
        <v>2080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>
      <c r="B1936" s="5" t="str">
        <f t="shared" si="2152"/>
        <v>SPS1</v>
      </c>
      <c r="C1936" s="5" t="str">
        <f t="shared" si="2153"/>
        <v>CH</v>
      </c>
      <c r="D1936" t="s">
        <v>2081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3.0145793619207245E-2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2.8837149293477977E-2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2.3235434332663226E-2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8.1469480036969535E-3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6.7013004750355373E-5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>
      <c r="B1937" s="5" t="str">
        <f t="shared" si="2152"/>
        <v>SPS1</v>
      </c>
      <c r="C1937" s="5" t="str">
        <f t="shared" si="2153"/>
        <v>CH</v>
      </c>
      <c r="D1937" t="s">
        <v>2082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2.5983327595123561E-4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0.11858415629785722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0.2031783620648093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0.17011791010597019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8.8070544761935307E-2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9.1775884206903371E-3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>
      <c r="B1938" s="5" t="str">
        <f t="shared" si="2152"/>
        <v>SPS1</v>
      </c>
      <c r="C1938" s="5" t="str">
        <f t="shared" si="2153"/>
        <v>CH</v>
      </c>
      <c r="D1938" t="s">
        <v>2083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1.8564172207850163E-3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3.7067967214707304E-3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3.5497099899574457E-3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2.8309538987725202E-3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6.3940263111002303E-4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7.4760869293671903E-6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>
      <c r="B1939" s="5" t="str">
        <f t="shared" si="2152"/>
        <v>SPS1</v>
      </c>
      <c r="C1939" s="5" t="str">
        <f t="shared" si="2153"/>
        <v>CH</v>
      </c>
      <c r="D1939" t="s">
        <v>2084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3.772956895948107E-3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8.8034056893523879E-3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8.4113331957542045E-3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7.0598284032455313E-3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1.5581716935076978E-3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7.0430197934163297E-6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>
      <c r="B1940" s="5" t="str">
        <f t="shared" si="2152"/>
        <v>SPS1</v>
      </c>
      <c r="C1940" s="5" t="str">
        <f t="shared" si="2153"/>
        <v>CH</v>
      </c>
      <c r="D1940" t="s">
        <v>2085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1.0585516368985419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>
      <c r="B1941" s="5" t="str">
        <f t="shared" si="2152"/>
        <v>SPS1</v>
      </c>
      <c r="C1941" s="5" t="str">
        <f t="shared" si="2153"/>
        <v>CH</v>
      </c>
      <c r="D1941" t="s">
        <v>2086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4.4467852803703841E-4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4.901177620774286E-4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5.1291143911157415E-4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3.8436629285508412E-4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4.4986578402239372E-5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1.0529491787670271E-5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>
      <c r="B1942" s="5" t="str">
        <f t="shared" si="2152"/>
        <v>SPS1</v>
      </c>
      <c r="C1942" s="5" t="str">
        <f t="shared" si="2153"/>
        <v>CH</v>
      </c>
      <c r="D1942" t="s">
        <v>2087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6.4569733251920294E-2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6.8513095459647566E-2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6.7907328772925865E-2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5.1489253248701378E-2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1.7837405854789247E-3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5.4900736510380203E-6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>
      <c r="B1943" s="5" t="str">
        <f t="shared" si="2152"/>
        <v>SPS1</v>
      </c>
      <c r="C1943" s="5" t="str">
        <f t="shared" si="2153"/>
        <v>CH</v>
      </c>
      <c r="D1943" t="s">
        <v>2088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0.18324158876803082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0.1950052678537105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0.19298183675414379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0.1499417130962131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5.6258123924984868E-3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3.8579614158420698E-6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>
      <c r="B1944" s="5" t="str">
        <f t="shared" si="2152"/>
        <v>SPS1</v>
      </c>
      <c r="C1944" s="5" t="str">
        <f t="shared" si="2153"/>
        <v>CH</v>
      </c>
      <c r="D1944" t="s">
        <v>2089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7.1262462271523677E-2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7.934101151216634E-2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7.8210355438016813E-2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6.1061813734658271E-2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3.3729093233238819E-3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2.6667692696394199E-6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>
      <c r="B1945" s="5" t="str">
        <f t="shared" si="2152"/>
        <v>SPS1</v>
      </c>
      <c r="C1945" s="5" t="str">
        <f t="shared" si="2153"/>
        <v>CH</v>
      </c>
      <c r="D1945" t="s">
        <v>2090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8.2840589040466207E-6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3.5013845430779303E-5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4.98192959287647E-5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3.5201789151016199E-5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1.21329664585784E-5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>
      <c r="B1946" s="5" t="str">
        <f t="shared" si="2152"/>
        <v>SPS1</v>
      </c>
      <c r="C1946" s="5" t="str">
        <f t="shared" si="2153"/>
        <v>CH</v>
      </c>
      <c r="D1946" t="s">
        <v>2091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4.2339834608335704E-6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1.6920481024956799E-5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2.4105083901982201E-5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1.6972950289375601E-5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5.8637033823514696E-6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>
      <c r="B1947" s="5" t="str">
        <f t="shared" si="2152"/>
        <v>SPS1</v>
      </c>
      <c r="C1947" s="5" t="str">
        <f t="shared" si="2153"/>
        <v>CH</v>
      </c>
      <c r="D1947" t="s">
        <v>2092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4.7820218463933798E-6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1.49597459743738E-5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1.9351858307468801E-5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1.31261173780355E-5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4.1829807223195404E-6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>
      <c r="B1948" s="5" t="str">
        <f t="shared" si="2152"/>
        <v>SPS1</v>
      </c>
      <c r="C1948" s="5" t="str">
        <f t="shared" si="2153"/>
        <v>CH</v>
      </c>
      <c r="D1948" t="s">
        <v>2093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3.5830178832737301E-6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9.4432950175807494E-6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1.2822642710946701E-5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8.6271633596009901E-6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2.89725040072284E-6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>
      <c r="B1949" s="5" t="str">
        <f t="shared" si="2152"/>
        <v>SPS1</v>
      </c>
      <c r="C1949" s="5" t="str">
        <f t="shared" si="2153"/>
        <v>CH</v>
      </c>
      <c r="D1949" t="s">
        <v>2094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>
      <c r="B1950" s="5" t="str">
        <f t="shared" si="2152"/>
        <v>SPS1</v>
      </c>
      <c r="C1950" s="5" t="str">
        <f t="shared" si="2153"/>
        <v>CH</v>
      </c>
      <c r="D1950" t="s">
        <v>2095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1.6718242455109739E-4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1.6717931027565179E-4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1.0390231208621625E-5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1.8428520100646811E-6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9.9083601740912978E-9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>
      <c r="B1951" s="5" t="str">
        <f t="shared" si="2152"/>
        <v>SPS1</v>
      </c>
      <c r="C1951" s="5" t="str">
        <f t="shared" si="2153"/>
        <v>CH</v>
      </c>
      <c r="D1951" t="s">
        <v>2096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2.8445699568453884E-3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2.8060701315628031E-3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3.707867728998393E-9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2.8720872539511437E-9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3.3271967314209937E-10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>
      <c r="B1952" s="5" t="str">
        <f t="shared" si="2152"/>
        <v>SPS1</v>
      </c>
      <c r="C1952" s="5" t="str">
        <f t="shared" si="2153"/>
        <v>CH</v>
      </c>
      <c r="D1952" t="s">
        <v>2097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1.5905750738351676E-4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1.5787843160027944E-4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1.2691466731367426E-5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2.2246450537178144E-6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-1.5677049951701319E-11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>
      <c r="B1953" s="5" t="str">
        <f t="shared" si="2152"/>
        <v>SPS1</v>
      </c>
      <c r="C1953" s="5" t="str">
        <f t="shared" si="2153"/>
        <v>CH</v>
      </c>
      <c r="D1953" t="s">
        <v>2098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2.5343137440543592E-3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2.3588602412012039E-3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-2.3232413456138884E-9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2.0308091663390551E-9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4.4636139225309842E-10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>
      <c r="B1954" s="5" t="str">
        <f>B1953</f>
        <v>SPS1</v>
      </c>
      <c r="C1954" s="5" t="str">
        <f>C1953</f>
        <v>CH</v>
      </c>
      <c r="D1954" s="2" t="s">
        <v>174</v>
      </c>
      <c r="E1954" s="2" t="s">
        <v>2099</v>
      </c>
      <c r="F1954" s="3">
        <f>SUM(F1955:F1977)</f>
        <v>5.7062433610990748</v>
      </c>
      <c r="G1954" s="3">
        <f t="shared" ref="G1954:K1954" si="2155">SUM(G1955:G1977)</f>
        <v>5.6804090166645311</v>
      </c>
      <c r="H1954" s="3">
        <f t="shared" si="2155"/>
        <v>5.8437301445269867</v>
      </c>
      <c r="I1954" s="3">
        <f t="shared" si="2155"/>
        <v>6.7296041183012809</v>
      </c>
      <c r="J1954" s="3">
        <f t="shared" si="2155"/>
        <v>7.0517177182113748</v>
      </c>
      <c r="K1954" s="3">
        <f t="shared" si="2155"/>
        <v>7.2476468776883731</v>
      </c>
      <c r="L1954" s="3">
        <f t="shared" ref="L1954:O1954" si="2156">SUM(L1955:L1977)</f>
        <v>7.4750180861680136</v>
      </c>
      <c r="M1954" s="3">
        <f t="shared" si="2156"/>
        <v>7.7345776826238861</v>
      </c>
      <c r="N1954" s="3">
        <f t="shared" si="2156"/>
        <v>7.9989441519489048</v>
      </c>
      <c r="O1954" s="3">
        <f t="shared" si="2156"/>
        <v>8.2355076489696799</v>
      </c>
      <c r="P1954" s="3">
        <f>SUM(P1955:P1977)</f>
        <v>8.4634924563801803</v>
      </c>
      <c r="Q1954" s="3">
        <f>SUM(Q1955:Q1977)</f>
        <v>8.6825108128251305</v>
      </c>
      <c r="S1954" s="3"/>
    </row>
    <row r="1955" spans="2:19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2100</v>
      </c>
      <c r="E1955" t="s">
        <v>2099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3.7788458788910441E-2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>
      <c r="B1956" s="5" t="str">
        <f t="shared" si="2157"/>
        <v>SPS1</v>
      </c>
      <c r="C1956" s="5" t="str">
        <f t="shared" si="2158"/>
        <v>CH</v>
      </c>
      <c r="D1956" t="s">
        <v>2101</v>
      </c>
      <c r="E1956" t="s">
        <v>2099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2.3271502203318743E-3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7.5160807791160942E-3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2.052716181865947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2.3532667103973299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2.8580486201887201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2.9323346837428264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3.0379070975066291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3.1714773191501195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3.2703090723300718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3.3467182176277559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3.390223344224256</v>
      </c>
      <c r="S1956" s="3"/>
    </row>
    <row r="1957" spans="2:19">
      <c r="B1957" s="5" t="str">
        <f t="shared" si="2157"/>
        <v>SPS1</v>
      </c>
      <c r="C1957" s="5" t="str">
        <f t="shared" si="2158"/>
        <v>CH</v>
      </c>
      <c r="D1957" t="s">
        <v>2102</v>
      </c>
      <c r="E1957" t="s">
        <v>2099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5.7624834609023698E-3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9.264130267968157E-3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1.3940710559462489E-2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0.75156935142263381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0.79608644272230611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0.81752587417628697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0.84608014673551069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0.87537034961207227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0.89908730686262395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0.92492192124369932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0.95301347136254677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0.98601614564652174</v>
      </c>
      <c r="S1957" s="3"/>
    </row>
    <row r="1958" spans="2:19">
      <c r="B1958" s="5" t="str">
        <f t="shared" si="2157"/>
        <v>SPS1</v>
      </c>
      <c r="C1958" s="5" t="str">
        <f t="shared" si="2158"/>
        <v>CH</v>
      </c>
      <c r="D1958" t="s">
        <v>2103</v>
      </c>
      <c r="E1958" t="s">
        <v>2099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1.6000903474283699E-2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2.9160948032352418E-2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3.2794382831119649E-2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3.7573009584257657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3.8586057438567298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3.5718891589454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3.6964070903564901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3.82099177072319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3.9281238059727004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4.0399651349717995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4.1633986333704502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4.3057008387367501</v>
      </c>
      <c r="S1958" s="3"/>
    </row>
    <row r="1959" spans="2:19">
      <c r="B1959" s="5" t="str">
        <f t="shared" si="2157"/>
        <v>SPS1</v>
      </c>
      <c r="C1959" s="5" t="str">
        <f t="shared" si="2158"/>
        <v>CH</v>
      </c>
      <c r="D1959" t="s">
        <v>2104</v>
      </c>
      <c r="E1959" t="s">
        <v>2099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3.0614756569053499E-4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2.4266489474354292E-4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3.38039557214767E-4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0.16787151092185729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4.37432672093023E-2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1.8110392464776396E-4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1.9616533318599219E-4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3.0846478199456903E-4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2.557199634609722E-4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3.1152042410948101E-4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3.621340194277699E-4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5.7048421760203102E-4</v>
      </c>
      <c r="S1959" s="3"/>
    </row>
    <row r="1960" spans="2:19">
      <c r="B1960" s="5" t="str">
        <f t="shared" si="2157"/>
        <v>SPS1</v>
      </c>
      <c r="C1960" s="5" t="str">
        <f t="shared" si="2158"/>
        <v>CH</v>
      </c>
      <c r="D1960" t="s">
        <v>2105</v>
      </c>
      <c r="E1960" t="s">
        <v>2099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1.0097543992489901E-5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1.0097543992489901E-5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2.1204533183904002E-6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0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0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0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0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0</v>
      </c>
      <c r="S1960" s="3"/>
    </row>
    <row r="1961" spans="2:19">
      <c r="B1961" s="5" t="str">
        <f t="shared" si="2157"/>
        <v>SPS1</v>
      </c>
      <c r="C1961" s="5" t="str">
        <f t="shared" si="2158"/>
        <v>CH</v>
      </c>
      <c r="D1961" t="s">
        <v>2106</v>
      </c>
      <c r="E1961" t="s">
        <v>2099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>
      <c r="B1962" s="5" t="str">
        <f t="shared" si="2157"/>
        <v>SPS1</v>
      </c>
      <c r="C1962" s="5" t="str">
        <f t="shared" si="2158"/>
        <v>CH</v>
      </c>
      <c r="D1962" t="s">
        <v>2107</v>
      </c>
      <c r="E1962" t="s">
        <v>2099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>
      <c r="B1963" s="5" t="str">
        <f t="shared" si="2157"/>
        <v>SPS1</v>
      </c>
      <c r="C1963" s="5" t="str">
        <f t="shared" si="2158"/>
        <v>CH</v>
      </c>
      <c r="D1963" t="s">
        <v>2108</v>
      </c>
      <c r="E1963" t="s">
        <v>2099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>
      <c r="B1964" s="5" t="str">
        <f t="shared" si="2157"/>
        <v>SPS1</v>
      </c>
      <c r="C1964" s="5" t="str">
        <f t="shared" si="2158"/>
        <v>CH</v>
      </c>
      <c r="D1964" t="s">
        <v>2109</v>
      </c>
      <c r="E1964" t="s">
        <v>2099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0.18330825233554401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0.18385691109058899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4.9089265999010569E-7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2.9841711847401956E-7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0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0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0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>
      <c r="B1965" s="5" t="str">
        <f t="shared" si="2157"/>
        <v>SPS1</v>
      </c>
      <c r="C1965" s="5" t="str">
        <f t="shared" si="2158"/>
        <v>CH</v>
      </c>
      <c r="D1965" t="s">
        <v>2110</v>
      </c>
      <c r="E1965" t="s">
        <v>2099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5.0067022155258101E-4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7.3280827323839398E-4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3.1492592811560536E-6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2.0749551904370071E-6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>
      <c r="B1966" s="5" t="str">
        <f t="shared" si="2157"/>
        <v>SPS1</v>
      </c>
      <c r="C1966" s="5" t="str">
        <f t="shared" si="2158"/>
        <v>CH</v>
      </c>
      <c r="D1966" t="s">
        <v>2111</v>
      </c>
      <c r="E1966" t="s">
        <v>2099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3.3502182596309899E-4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4.7583414558693298E-4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>
      <c r="B1967" s="5" t="str">
        <f t="shared" si="2157"/>
        <v>SPS1</v>
      </c>
      <c r="C1967" s="5" t="str">
        <f t="shared" si="2158"/>
        <v>CH</v>
      </c>
      <c r="D1967" t="s">
        <v>2112</v>
      </c>
      <c r="E1967" t="s">
        <v>2099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1.5004881335967498E-5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2.74704839325483E-5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1.6781912769336997E-6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>
      <c r="B1968" s="5" t="str">
        <f t="shared" si="2157"/>
        <v>SPS1</v>
      </c>
      <c r="C1968" s="5" t="str">
        <f t="shared" si="2158"/>
        <v>CH</v>
      </c>
      <c r="D1968" t="s">
        <v>2113</v>
      </c>
      <c r="E1968" t="s">
        <v>2099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4.5678344276247573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>
      <c r="B1969" s="5" t="str">
        <f t="shared" si="2157"/>
        <v>SPS1</v>
      </c>
      <c r="C1969" s="5" t="str">
        <f t="shared" si="2158"/>
        <v>CH</v>
      </c>
      <c r="D1969" t="s">
        <v>2114</v>
      </c>
      <c r="E1969" t="s">
        <v>2099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0.47027520539789647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0.99861110514854645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1.2325565359831963E-4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2.6296059297062357E-7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>
      <c r="B1970" s="5" t="str">
        <f t="shared" si="2157"/>
        <v>SPS1</v>
      </c>
      <c r="C1970" s="5" t="str">
        <f t="shared" si="2158"/>
        <v>CH</v>
      </c>
      <c r="D1970" t="s">
        <v>2115</v>
      </c>
      <c r="E1970" t="s">
        <v>2099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0.18461603375527399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0.2275322361184384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0.414477365359466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3.1240468980177696E-6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1.6649811116002363E-6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>
      <c r="B1971" s="5" t="str">
        <f t="shared" si="2157"/>
        <v>SPS1</v>
      </c>
      <c r="C1971" s="5" t="str">
        <f t="shared" si="2158"/>
        <v>CH</v>
      </c>
      <c r="D1971" t="s">
        <v>2116</v>
      </c>
      <c r="E1971" t="s">
        <v>2099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0.8067832076821867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1.0055598587864196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1.8355067905553792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>
      <c r="B1972" s="5" t="str">
        <f t="shared" si="2157"/>
        <v>SPS1</v>
      </c>
      <c r="C1972" s="5" t="str">
        <f t="shared" si="2158"/>
        <v>CH</v>
      </c>
      <c r="D1972" t="s">
        <v>2117</v>
      </c>
      <c r="E1972" t="s">
        <v>2099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2.8435062497844288E-3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1.5637697083883029E-4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1.502852703517764E-4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1.6950999033760219E-6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>
      <c r="B1973" s="5" t="str">
        <f t="shared" si="2157"/>
        <v>SPS1</v>
      </c>
      <c r="C1973" s="5" t="str">
        <f t="shared" si="2158"/>
        <v>CH</v>
      </c>
      <c r="D1973" t="s">
        <v>2118</v>
      </c>
      <c r="E1973" t="s">
        <v>2099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8.3573312047215381E-2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>
      <c r="B1974" s="5" t="str">
        <f t="shared" si="2157"/>
        <v>SPS1</v>
      </c>
      <c r="C1974" s="5" t="str">
        <f t="shared" si="2158"/>
        <v>CH</v>
      </c>
      <c r="D1974" t="s">
        <v>2119</v>
      </c>
      <c r="E1974" t="s">
        <v>2099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1.9501044190821802E-4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6.6100216817918493E-4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5.2229104961093786E-7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2.3878422709100586E-7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0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0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0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>
      <c r="B1975" s="5" t="str">
        <f t="shared" si="2157"/>
        <v>SPS1</v>
      </c>
      <c r="C1975" s="5" t="str">
        <f t="shared" si="2158"/>
        <v>CH</v>
      </c>
      <c r="D1975" t="s">
        <v>2120</v>
      </c>
      <c r="E1975" t="s">
        <v>2099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1.0905811369814E-4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8.1584320297692803E-4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1.6834057949870766E-6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9.1638347450599695E-7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>
      <c r="B1976" s="5" t="str">
        <f t="shared" si="2157"/>
        <v>SPS1</v>
      </c>
      <c r="C1976" s="5" t="str">
        <f t="shared" si="2158"/>
        <v>CH</v>
      </c>
      <c r="D1976" t="s">
        <v>2121</v>
      </c>
      <c r="E1976" t="s">
        <v>2099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6.6488724149529299E-5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9.2140681235967602E-3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0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>
      <c r="B1977" s="5" t="str">
        <f t="shared" si="2157"/>
        <v>SPS1</v>
      </c>
      <c r="C1977" s="5" t="str">
        <f t="shared" si="2158"/>
        <v>CH</v>
      </c>
      <c r="D1977" t="s">
        <v>2122</v>
      </c>
      <c r="E1977" t="s">
        <v>2099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1.0859833604823101E-5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4.1928062445366954E-7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>
      <c r="B1978" s="5" t="str">
        <f>B1977</f>
        <v>SPS1</v>
      </c>
      <c r="C1978" s="5" t="str">
        <f>C1977</f>
        <v>CH</v>
      </c>
      <c r="D1978" s="2" t="s">
        <v>177</v>
      </c>
      <c r="E1978" s="2" t="s">
        <v>2099</v>
      </c>
      <c r="F1978" s="3">
        <f>SUM(F1979:F2001)</f>
        <v>2.8481722140920032</v>
      </c>
      <c r="G1978" s="3">
        <f t="shared" ref="G1978" si="2159">SUM(G1979:G2001)</f>
        <v>3.079021766552406</v>
      </c>
      <c r="H1978" s="3">
        <f t="shared" ref="H1978" si="2160">SUM(H1979:H2001)</f>
        <v>2.8851098346915207</v>
      </c>
      <c r="I1978" s="3">
        <f t="shared" ref="I1978" si="2161">SUM(I1979:I2001)</f>
        <v>2.9727662802349588</v>
      </c>
      <c r="J1978" s="3">
        <f t="shared" ref="J1978" si="2162">SUM(J1979:J2001)</f>
        <v>2.9278972240021801</v>
      </c>
      <c r="K1978" s="3">
        <f t="shared" ref="K1978" si="2163">SUM(K1979:K2001)</f>
        <v>2.9276654377956595</v>
      </c>
      <c r="L1978" s="3">
        <f t="shared" ref="L1978:O1978" si="2164">SUM(L1979:L2001)</f>
        <v>2.9349419894772693</v>
      </c>
      <c r="M1978" s="3">
        <f t="shared" si="2164"/>
        <v>2.9420714587265815</v>
      </c>
      <c r="N1978" s="3">
        <f t="shared" si="2164"/>
        <v>3.0354162847531421</v>
      </c>
      <c r="O1978" s="3">
        <f t="shared" si="2164"/>
        <v>3.1252808861869239</v>
      </c>
      <c r="P1978" s="3">
        <f>SUM(P1979:P2001)</f>
        <v>3.2117642809272988</v>
      </c>
      <c r="Q1978" s="3">
        <f>SUM(Q1979:Q2001)</f>
        <v>3.2949496300298899</v>
      </c>
      <c r="S1978" s="3"/>
    </row>
    <row r="1979" spans="2:19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2123</v>
      </c>
      <c r="E1979" t="s">
        <v>2099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>
      <c r="B1980" s="5" t="str">
        <f t="shared" si="2165"/>
        <v>SPS1</v>
      </c>
      <c r="C1980" s="5" t="str">
        <f t="shared" si="2166"/>
        <v>CH</v>
      </c>
      <c r="D1980" t="s">
        <v>2124</v>
      </c>
      <c r="E1980" t="s">
        <v>2099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9.7768053399946795E-3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1.2968427443518889E-2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1.404654459028394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1.41062874701615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1.409685349635188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1.4063035602967402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1.4096659538874126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1.4614895606803495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1.5047454467407617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1.5462863912060403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1.5861886803912648</v>
      </c>
      <c r="S1980" s="3"/>
    </row>
    <row r="1981" spans="2:19">
      <c r="B1981" s="5" t="str">
        <f t="shared" si="2165"/>
        <v>SPS1</v>
      </c>
      <c r="C1981" s="5" t="str">
        <f t="shared" si="2166"/>
        <v>CH</v>
      </c>
      <c r="D1981" t="s">
        <v>2125</v>
      </c>
      <c r="E1981" t="s">
        <v>2099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3.6608538469165004E-3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3.852142780053947E-3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4.2932901621556933E-3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1.247487368841866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1.2495451423170059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1.2503660996915502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1.2534299784540199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1.2564833105873798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1.2963764800061599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1.33476124539611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1.3716915798747189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1.4072217428217599</v>
      </c>
      <c r="S1981" s="3"/>
    </row>
    <row r="1982" spans="2:19">
      <c r="B1982" s="5" t="str">
        <f t="shared" si="2165"/>
        <v>SPS1</v>
      </c>
      <c r="C1982" s="5" t="str">
        <f t="shared" si="2166"/>
        <v>CH</v>
      </c>
      <c r="D1982" t="s">
        <v>2126</v>
      </c>
      <c r="E1982" t="s">
        <v>2099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8.0974432039877006E-4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9.7337477733972855E-4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1.1230174996260714E-3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0.27565672504390248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0.26763446081208148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0.26743178060137102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0.26810517369153603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0.26874904064434696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0.27727302063273196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0.28548301769664297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0.29338210004142101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0.30098366255100401</v>
      </c>
      <c r="S1982" s="3"/>
    </row>
    <row r="1983" spans="2:19">
      <c r="B1983" s="5" t="str">
        <f t="shared" si="2165"/>
        <v>SPS1</v>
      </c>
      <c r="C1983" s="5" t="str">
        <f t="shared" si="2166"/>
        <v>CH</v>
      </c>
      <c r="D1983" t="s">
        <v>2127</v>
      </c>
      <c r="E1983" t="s">
        <v>2099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5.3019214044776696E-5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9.9775487048921213E-5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5.9457948737027203E-5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7.1938371208172993E-5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1.69519567628904E-4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2.0059000417236702E-4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2.7716154849801702E-4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2.7722343390063292E-4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2.9117635340940301E-4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4.0420980511820354E-4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5.5554426586149693E-4</v>
      </c>
      <c r="S1983" s="3"/>
    </row>
    <row r="1984" spans="2:19">
      <c r="B1984" s="5" t="str">
        <f t="shared" si="2165"/>
        <v>SPS1</v>
      </c>
      <c r="C1984" s="5" t="str">
        <f t="shared" si="2166"/>
        <v>CH</v>
      </c>
      <c r="D1984" t="s">
        <v>2128</v>
      </c>
      <c r="E1984" t="s">
        <v>2099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>
      <c r="B1985" s="5" t="str">
        <f t="shared" si="2165"/>
        <v>SPS1</v>
      </c>
      <c r="C1985" s="5" t="str">
        <f t="shared" si="2166"/>
        <v>CH</v>
      </c>
      <c r="D1985" t="s">
        <v>2129</v>
      </c>
      <c r="E1985" t="s">
        <v>2099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0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>
      <c r="B1986" s="5" t="str">
        <f t="shared" si="2165"/>
        <v>SPS1</v>
      </c>
      <c r="C1986" s="5" t="str">
        <f t="shared" si="2166"/>
        <v>CH</v>
      </c>
      <c r="D1986" t="s">
        <v>2130</v>
      </c>
      <c r="E1986" t="s">
        <v>2099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>
      <c r="B1987" s="5" t="str">
        <f t="shared" si="2165"/>
        <v>SPS1</v>
      </c>
      <c r="C1987" s="5" t="str">
        <f t="shared" si="2166"/>
        <v>CH</v>
      </c>
      <c r="D1987" t="s">
        <v>2131</v>
      </c>
      <c r="E1987" t="s">
        <v>2099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>
      <c r="B1988" s="5" t="str">
        <f t="shared" si="2165"/>
        <v>SPS1</v>
      </c>
      <c r="C1988" s="5" t="str">
        <f t="shared" si="2166"/>
        <v>CH</v>
      </c>
      <c r="D1988" t="s">
        <v>2132</v>
      </c>
      <c r="E1988" t="s">
        <v>2099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2.91166776614091E-3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3.4282128775957304E-3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1.9363090040909913E-5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3.0696805715079965E-6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0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4.8258285089039597E-3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4.8258285089039597E-3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>
      <c r="B1989" s="5" t="str">
        <f t="shared" si="2165"/>
        <v>SPS1</v>
      </c>
      <c r="C1989" s="5" t="str">
        <f t="shared" si="2166"/>
        <v>CH</v>
      </c>
      <c r="D1989" t="s">
        <v>2133</v>
      </c>
      <c r="E1989" t="s">
        <v>2099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1.9143844812137998E-4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3.7495811334333298E-4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4.5200472804869689E-6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6.4626621224290184E-7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>
      <c r="B1990" s="5" t="str">
        <f t="shared" si="2165"/>
        <v>SPS1</v>
      </c>
      <c r="C1990" s="5" t="str">
        <f t="shared" si="2166"/>
        <v>CH</v>
      </c>
      <c r="D1990" t="s">
        <v>2134</v>
      </c>
      <c r="E1990" t="s">
        <v>2099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8.8847305881090894E-5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1.6306136789564501E-4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6.0111941799601723E-7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>
      <c r="B1991" s="5" t="str">
        <f t="shared" si="2165"/>
        <v>SPS1</v>
      </c>
      <c r="C1991" s="5" t="str">
        <f t="shared" si="2166"/>
        <v>CH</v>
      </c>
      <c r="D1991" t="s">
        <v>2135</v>
      </c>
      <c r="E1991" t="s">
        <v>2099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2.0409157092577801E-5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3.7075575305250596E-5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1.5669251710919991E-6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>
      <c r="B1992" s="5" t="str">
        <f t="shared" si="2165"/>
        <v>SPS1</v>
      </c>
      <c r="C1992" s="5" t="str">
        <f t="shared" si="2166"/>
        <v>CH</v>
      </c>
      <c r="D1992" t="s">
        <v>2136</v>
      </c>
      <c r="E1992" t="s">
        <v>2099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1.3033197460756316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>
      <c r="B1993" s="5" t="str">
        <f t="shared" si="2165"/>
        <v>SPS1</v>
      </c>
      <c r="C1993" s="5" t="str">
        <f t="shared" si="2166"/>
        <v>CH</v>
      </c>
      <c r="D1993" t="s">
        <v>2137</v>
      </c>
      <c r="E1993" t="s">
        <v>2099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0.85147610669489693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1.0284332406990611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2.0097791792930978E-2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5.9589544425980075E-6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1.243765672290198E-6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1.7866461332736401E-5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1.7866461332736401E-5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>
      <c r="B1994" s="5" t="str">
        <f t="shared" si="2165"/>
        <v>SPS1</v>
      </c>
      <c r="C1994" s="5" t="str">
        <f t="shared" si="2166"/>
        <v>CH</v>
      </c>
      <c r="D1994" t="s">
        <v>2138</v>
      </c>
      <c r="E1994" t="s">
        <v>2099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0.94145737322754186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0.94205250834264564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4.5721405378634609E-5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5.7531312313599927E-7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>
      <c r="B1995" s="5" t="str">
        <f t="shared" si="2165"/>
        <v>SPS1</v>
      </c>
      <c r="C1995" s="5" t="str">
        <f t="shared" si="2166"/>
        <v>CH</v>
      </c>
      <c r="D1995" t="s">
        <v>2139</v>
      </c>
      <c r="E1995" t="s">
        <v>2099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0.20272062437167113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0.20106851951767402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0.2012143093434858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1.987782016299542E-6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>
      <c r="B1996" s="5" t="str">
        <f t="shared" si="2165"/>
        <v>SPS1</v>
      </c>
      <c r="C1996" s="5" t="str">
        <f t="shared" si="2166"/>
        <v>CH</v>
      </c>
      <c r="D1996" t="s">
        <v>2140</v>
      </c>
      <c r="E1996" t="s">
        <v>2099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1.0918447470264702E-2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1.7249598146303074E-4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1.8535225087705281E-4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1.9617799554049832E-6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>
      <c r="B1997" s="5" t="str">
        <f t="shared" si="2165"/>
        <v>SPS1</v>
      </c>
      <c r="C1997" s="5" t="str">
        <f t="shared" si="2166"/>
        <v>CH</v>
      </c>
      <c r="D1997" t="s">
        <v>2141</v>
      </c>
      <c r="E1997" t="s">
        <v>2099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2.9722365314813062E-2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>
      <c r="B1998" s="5" t="str">
        <f t="shared" si="2165"/>
        <v>SPS1</v>
      </c>
      <c r="C1998" s="5" t="str">
        <f t="shared" si="2166"/>
        <v>CH</v>
      </c>
      <c r="D1998" t="s">
        <v>2142</v>
      </c>
      <c r="E1998" t="s">
        <v>2099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3.8147083577117402E-4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2.3634365774854501E-2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2.4728907547569901E-2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6.2281946973008522E-6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1.1444534249049006E-5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2.0380283646272298E-3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2.0313333927704401E-3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>
      <c r="B1999" s="5" t="str">
        <f t="shared" si="2165"/>
        <v>SPS1</v>
      </c>
      <c r="C1999" s="5" t="str">
        <f t="shared" si="2166"/>
        <v>CH</v>
      </c>
      <c r="D1999" t="s">
        <v>2143</v>
      </c>
      <c r="E1999" t="s">
        <v>2099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9.55205286771534E-5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3.7375600605701702E-4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3.2945332050069648E-6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4.570766879560038E-7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2.0963695937089003E-5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2.0963695937089003E-5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>
      <c r="B2000" s="5" t="str">
        <f t="shared" si="2165"/>
        <v>SPS1</v>
      </c>
      <c r="C2000" s="5" t="str">
        <f t="shared" si="2166"/>
        <v>CH</v>
      </c>
      <c r="D2000" t="s">
        <v>2144</v>
      </c>
      <c r="E2000" t="s">
        <v>2099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5.4100865868042197E-5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1.73717494875239E-4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1.1423069740209964E-6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>
      <c r="B2001" s="5" t="str">
        <f t="shared" si="2165"/>
        <v>SPS1</v>
      </c>
      <c r="C2001" s="5" t="str">
        <f t="shared" si="2166"/>
        <v>CH</v>
      </c>
      <c r="D2001" t="s">
        <v>2145</v>
      </c>
      <c r="E2001" t="s">
        <v>2099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1.3859855462110599E-5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3.3132342938385101E-5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1.4110421196708981E-6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>
      <c r="B2002" s="5" t="str">
        <f>B2001</f>
        <v>SPS1</v>
      </c>
      <c r="C2002" s="5" t="str">
        <f>C2001</f>
        <v>CH</v>
      </c>
      <c r="D2002" s="2" t="s">
        <v>179</v>
      </c>
      <c r="E2002" s="2" t="s">
        <v>2099</v>
      </c>
      <c r="F2002" s="3">
        <f>SUM(F2003:F2011)</f>
        <v>393.44453286714338</v>
      </c>
      <c r="G2002" s="3">
        <f t="shared" ref="G2002:K2002" si="2167">SUM(G2003:G2011)</f>
        <v>399.40251121944669</v>
      </c>
      <c r="H2002" s="3">
        <f t="shared" si="2167"/>
        <v>407.08088288424085</v>
      </c>
      <c r="I2002" s="3">
        <f t="shared" si="2167"/>
        <v>419.87580738590162</v>
      </c>
      <c r="J2002" s="3">
        <f t="shared" si="2167"/>
        <v>443.91406128619985</v>
      </c>
      <c r="K2002" s="3">
        <f t="shared" si="2167"/>
        <v>470.73945985099152</v>
      </c>
      <c r="L2002" s="3">
        <f t="shared" ref="L2002:O2002" si="2168">SUM(L2003:L2011)</f>
        <v>502.28327192570441</v>
      </c>
      <c r="M2002" s="3">
        <f t="shared" si="2168"/>
        <v>538.29261349883643</v>
      </c>
      <c r="N2002" s="3">
        <f t="shared" si="2168"/>
        <v>556.72317138943572</v>
      </c>
      <c r="O2002" s="3">
        <f t="shared" si="2168"/>
        <v>573.15580112170142</v>
      </c>
      <c r="P2002" s="3">
        <f>SUM(P2003:P2011)</f>
        <v>589.03347120385831</v>
      </c>
      <c r="Q2002" s="3">
        <f>SUM(Q2003:Q2011)</f>
        <v>604.25022684063845</v>
      </c>
      <c r="S2002" s="3"/>
    </row>
    <row r="2003" spans="2:19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2146</v>
      </c>
      <c r="E2003" t="s">
        <v>2099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1.9499879928143147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>
      <c r="B2004" s="5" t="str">
        <f t="shared" si="2169"/>
        <v>SPS1</v>
      </c>
      <c r="C2004" s="5" t="str">
        <f t="shared" si="2170"/>
        <v>CH</v>
      </c>
      <c r="D2004" t="s">
        <v>2147</v>
      </c>
      <c r="E2004" t="s">
        <v>2099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1.6989999999999996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3.7375301573432802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5.5434236365336194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80.772042359296861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317.77687200405904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470.73481109404696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502.28315287250661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538.2925044116372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556.72306312649755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573.15569668924365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589.03337784792905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604.2500510794639</v>
      </c>
      <c r="S2004" s="3"/>
    </row>
    <row r="2005" spans="2:19">
      <c r="B2005" s="5" t="str">
        <f t="shared" si="2169"/>
        <v>SPS1</v>
      </c>
      <c r="C2005" s="5" t="str">
        <f t="shared" si="2170"/>
        <v>CH</v>
      </c>
      <c r="D2005" t="s">
        <v>2148</v>
      </c>
      <c r="E2005" t="s">
        <v>2099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7.5074020938770299E-4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1.0907998585656699E-3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1.2203564339266603E-4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1.1704470960280898E-4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1.0871878584540399E-4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1.1905319779651799E-4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1.09087199230809E-4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1.0826293821272701E-4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1.04432457808284E-4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9.3355929307183902E-5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1.75761174495652E-4</v>
      </c>
      <c r="S2005" s="3"/>
    </row>
    <row r="2006" spans="2:19">
      <c r="B2006" s="5" t="str">
        <f t="shared" si="2169"/>
        <v>SPS1</v>
      </c>
      <c r="C2006" s="5" t="str">
        <f t="shared" si="2170"/>
        <v>CH</v>
      </c>
      <c r="D2006" t="s">
        <v>2149</v>
      </c>
      <c r="E2006" t="s">
        <v>2099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39.825581274991471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>
      <c r="B2007" s="5" t="str">
        <f t="shared" si="2169"/>
        <v>SPS1</v>
      </c>
      <c r="C2007" s="5" t="str">
        <f t="shared" si="2170"/>
        <v>CH</v>
      </c>
      <c r="D2007" t="s">
        <v>2150</v>
      </c>
      <c r="E2007" t="s">
        <v>2099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12.435000000000002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14.131482169733189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26.510927464142402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47.567624840544283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33.822798506594602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1.4612317348903017E-3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>
      <c r="B2008" s="5" t="str">
        <f t="shared" si="2169"/>
        <v>SPS1</v>
      </c>
      <c r="C2008" s="5" t="str">
        <f t="shared" si="2170"/>
        <v>CH</v>
      </c>
      <c r="D2008" t="s">
        <v>2151</v>
      </c>
      <c r="E2008" t="s">
        <v>2099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228.69803745525934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>
      <c r="B2009" s="5" t="str">
        <f t="shared" si="2169"/>
        <v>SPS1</v>
      </c>
      <c r="C2009" s="5" t="str">
        <f t="shared" si="2170"/>
        <v>CH</v>
      </c>
      <c r="D2009" t="s">
        <v>2152</v>
      </c>
      <c r="E2009" t="s">
        <v>2099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106.16900000000004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125.16135409362533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125.1947365481175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70.896833033488079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3.30062874427485E-2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1.4591407575668502E-3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>
      <c r="B2010" s="5" t="str">
        <f t="shared" si="2169"/>
        <v>SPS1</v>
      </c>
      <c r="C2010" s="5" t="str">
        <f t="shared" si="2170"/>
        <v>CH</v>
      </c>
      <c r="D2010" t="s">
        <v>2153</v>
      </c>
      <c r="E2010" t="s">
        <v>2099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13.879072748230199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63.133918776700604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128.340857929034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92.281267768986496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1.6196656662994385E-3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>
      <c r="B2011" s="5" t="str">
        <f t="shared" si="2169"/>
        <v>SPS1</v>
      </c>
      <c r="C2011" s="5" t="str">
        <f t="shared" si="2170"/>
        <v>CH</v>
      </c>
      <c r="D2011" t="s">
        <v>2154</v>
      </c>
      <c r="E2011" t="s">
        <v>2099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2.6679261440782147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2.516654643638625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2.100118992221403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-6.1454382241669589E-6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-3.2559260198798458E-7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>
      <c r="B2012" s="5" t="str">
        <f>B2011</f>
        <v>SPS1</v>
      </c>
      <c r="C2012" s="5" t="str">
        <f>C2011</f>
        <v>CH</v>
      </c>
      <c r="D2012" s="2" t="s">
        <v>181</v>
      </c>
      <c r="E2012" s="2" t="s">
        <v>2099</v>
      </c>
      <c r="F2012" s="3">
        <f>SUM(F2013:F2021)</f>
        <v>41.457445033023028</v>
      </c>
      <c r="G2012" s="3">
        <f t="shared" ref="G2012" si="2171">SUM(G2013:G2021)</f>
        <v>43.007439788405421</v>
      </c>
      <c r="H2012" s="3">
        <f t="shared" ref="H2012" si="2172">SUM(H2013:H2021)</f>
        <v>43.497575939661033</v>
      </c>
      <c r="I2012" s="3">
        <f t="shared" ref="I2012" si="2173">SUM(I2013:I2021)</f>
        <v>45.398218597677023</v>
      </c>
      <c r="J2012" s="3">
        <f t="shared" ref="J2012" si="2174">SUM(J2013:J2021)</f>
        <v>47.377774420142309</v>
      </c>
      <c r="K2012" s="3">
        <f t="shared" ref="K2012" si="2175">SUM(K2013:K2021)</f>
        <v>49.358307306423228</v>
      </c>
      <c r="L2012" s="3">
        <f t="shared" ref="L2012:O2012" si="2176">SUM(L2013:L2021)</f>
        <v>51.364056671530541</v>
      </c>
      <c r="M2012" s="3">
        <f t="shared" si="2176"/>
        <v>53.368484815197355</v>
      </c>
      <c r="N2012" s="3">
        <f t="shared" si="2176"/>
        <v>55.269939063751949</v>
      </c>
      <c r="O2012" s="3">
        <f t="shared" si="2176"/>
        <v>57.194907283209417</v>
      </c>
      <c r="P2012" s="3">
        <f>SUM(P2013:P2021)</f>
        <v>59.232158015655678</v>
      </c>
      <c r="Q2012" s="3">
        <f>SUM(Q2013:Q2021)</f>
        <v>61.550192542868807</v>
      </c>
      <c r="S2012" s="3"/>
    </row>
    <row r="2013" spans="2:19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2155</v>
      </c>
      <c r="E2013" t="s">
        <v>2099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>
      <c r="B2014" s="5" t="str">
        <f t="shared" si="2177"/>
        <v>SPS1</v>
      </c>
      <c r="C2014" s="5" t="str">
        <f t="shared" si="2178"/>
        <v>CH</v>
      </c>
      <c r="D2014" t="s">
        <v>2156</v>
      </c>
      <c r="E2014" t="s">
        <v>2099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2.8755615975161995E-2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6.5921674803032945E-2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6.7299770166860381E-2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2.2602387369001886E-2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8.2334498897175905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14.1881784208864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34.185949595850396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45.128039753455099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55.2698100048326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57.194782708130703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59.232033352711099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61.5500230952523</v>
      </c>
      <c r="S2014" s="3"/>
    </row>
    <row r="2015" spans="2:19">
      <c r="B2015" s="5" t="str">
        <f t="shared" si="2177"/>
        <v>SPS1</v>
      </c>
      <c r="C2015" s="5" t="str">
        <f t="shared" si="2178"/>
        <v>CH</v>
      </c>
      <c r="D2015" t="s">
        <v>2157</v>
      </c>
      <c r="E2015" t="s">
        <v>2099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1.0222967584558771E-2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2.7832120375341479E-3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2.8215944893702602E-3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1.5639225693379937E-4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1.53574124347394E-4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1.4738606427613799E-4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1.4426777775668301E-4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1.3692661266944699E-4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1.2905891934817101E-4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1.2457507871609401E-4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1.24662944582004E-4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1.6944761650502298E-4</v>
      </c>
      <c r="S2015" s="3"/>
    </row>
    <row r="2016" spans="2:19">
      <c r="B2016" s="5" t="str">
        <f t="shared" si="2177"/>
        <v>SPS1</v>
      </c>
      <c r="C2016" s="5" t="str">
        <f t="shared" si="2178"/>
        <v>CH</v>
      </c>
      <c r="D2016" t="s">
        <v>2158</v>
      </c>
      <c r="E2016" t="s">
        <v>2099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>
      <c r="B2017" s="5" t="str">
        <f t="shared" si="2177"/>
        <v>SPS1</v>
      </c>
      <c r="C2017" s="5" t="str">
        <f t="shared" si="2178"/>
        <v>CH</v>
      </c>
      <c r="D2017" t="s">
        <v>2159</v>
      </c>
      <c r="E2017" t="s">
        <v>2099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>
      <c r="B2018" s="5" t="str">
        <f t="shared" si="2177"/>
        <v>SPS1</v>
      </c>
      <c r="C2018" s="5" t="str">
        <f t="shared" si="2178"/>
        <v>CH</v>
      </c>
      <c r="D2018" t="s">
        <v>2160</v>
      </c>
      <c r="E2018" t="s">
        <v>2099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29.661992405785082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19.774663369685459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>
      <c r="B2019" s="5" t="str">
        <f t="shared" si="2177"/>
        <v>SPS1</v>
      </c>
      <c r="C2019" s="5" t="str">
        <f t="shared" si="2178"/>
        <v>CH</v>
      </c>
      <c r="D2019" t="s">
        <v>2161</v>
      </c>
      <c r="E2019" t="s">
        <v>2099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11.734247141853732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13.733702933645876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10.723998758013856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0.98272647096144894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8.4123032484795007E-4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8.4343929604686896E-4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8.05143171205979E-4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3.7445911100188699E-4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>
      <c r="B2020" s="5" t="str">
        <f t="shared" si="2177"/>
        <v>SPS1</v>
      </c>
      <c r="C2020" s="5" t="str">
        <f t="shared" si="2178"/>
        <v>CH</v>
      </c>
      <c r="D2020" t="s">
        <v>2162</v>
      </c>
      <c r="E2020" t="s">
        <v>2099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9.4275099094096699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12.9259293446674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34.502538847470603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39.140465765710502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35.166268614337397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17.174287196044897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8.2383466091015993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>
      <c r="B2021" s="5" t="str">
        <f t="shared" si="2177"/>
        <v>SPS1</v>
      </c>
      <c r="C2021" s="5" t="str">
        <f t="shared" si="2178"/>
        <v>CH</v>
      </c>
      <c r="D2021" t="s">
        <v>2163</v>
      </c>
      <c r="E2021" t="s">
        <v>2099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2.2226901824486601E-2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2.8586888238413418E-3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2.8598056568465554E-3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2.8611662857077995E-3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2.863960265022E-3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2.8694458391091901E-3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2.8704686862863898E-3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1.5870669169882701E-3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>
      <c r="B2022" s="5" t="str">
        <f>B2021</f>
        <v>SPS1</v>
      </c>
      <c r="C2022" s="5" t="str">
        <f>C2021</f>
        <v>CH</v>
      </c>
      <c r="D2022" s="2" t="s">
        <v>183</v>
      </c>
      <c r="E2022" s="2" t="s">
        <v>185</v>
      </c>
      <c r="F2022" s="3">
        <f t="shared" ref="F2022" si="2179">SUM(F2023,F2027,F2030)</f>
        <v>2.01503303633022E-4</v>
      </c>
      <c r="G2022" s="3">
        <f t="shared" ref="G2022" si="2180">SUM(G2023,G2027,G2030)</f>
        <v>3.0591118227982781E-4</v>
      </c>
      <c r="H2022" s="3">
        <f t="shared" ref="H2022" si="2181">SUM(H2023,H2027,H2030)</f>
        <v>3.0740970708954888E-4</v>
      </c>
      <c r="I2022" s="3">
        <f t="shared" ref="I2022" si="2182">SUM(I2023,I2027,I2030)</f>
        <v>3.6138136083905706E-3</v>
      </c>
      <c r="J2022" s="3">
        <f t="shared" ref="J2022" si="2183">SUM(J2023,J2027,J2030)</f>
        <v>0.50641686598857161</v>
      </c>
      <c r="K2022" s="3">
        <f t="shared" ref="K2022" si="2184">SUM(K2023,K2027,K2030)</f>
        <v>0.59127891428322299</v>
      </c>
      <c r="L2022" s="3">
        <f t="shared" ref="L2022:O2022" si="2185">SUM(L2023,L2027,L2030)</f>
        <v>0.64669687324421832</v>
      </c>
      <c r="M2022" s="3">
        <f t="shared" si="2185"/>
        <v>0.94800392832122493</v>
      </c>
      <c r="N2022" s="3">
        <f t="shared" si="2185"/>
        <v>1.0423748221404112</v>
      </c>
      <c r="O2022" s="3">
        <f t="shared" si="2185"/>
        <v>1.332091223370296</v>
      </c>
      <c r="P2022" s="3">
        <f>SUM(P2023,P2027,P2030)</f>
        <v>1.3919766565208782</v>
      </c>
      <c r="Q2022" s="3">
        <f>SUM(Q2023,Q2027,Q2030)</f>
        <v>1.4481351431450502</v>
      </c>
      <c r="S2022" s="3"/>
    </row>
    <row r="2023" spans="2:19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2164</v>
      </c>
      <c r="E2023" t="s">
        <v>185</v>
      </c>
      <c r="F2023" s="1" cm="1">
        <f t="array" ref="F2023">SUMPRODUCT(ISNUMBER(SEARCH("SUP_ELCH2*",[1]OUT_SyntheticFuels!$C$4:$C$1000))*1,("Var_cap"=[1]OUT_SyntheticFuels!$B$4:$B$1000)*1,[1]OUT_SyntheticFuels!E$4:E$1000)</f>
        <v>2.01503303633022E-4</v>
      </c>
      <c r="G2023" s="1" cm="1">
        <f t="array" ref="G2023">SUMPRODUCT(ISNUMBER(SEARCH("SUP_ELCH2*",[1]OUT_SyntheticFuels!$C$4:$C$1000))*1,("Var_cap"=[1]OUT_SyntheticFuels!$B$4:$B$1000)*1,[1]OUT_SyntheticFuels!F$4:F$1000)</f>
        <v>3.0591118227982781E-4</v>
      </c>
      <c r="H2023" s="1" cm="1">
        <f t="array" ref="H2023">SUMPRODUCT(ISNUMBER(SEARCH("SUP_ELCH2*",[1]OUT_SyntheticFuels!$C$4:$C$1000))*1,("Var_cap"=[1]OUT_SyntheticFuels!$B$4:$B$1000)*1,[1]OUT_SyntheticFuels!G$4:G$1000)</f>
        <v>3.0740970708954888E-4</v>
      </c>
      <c r="I2023" s="1" cm="1">
        <f t="array" ref="I2023">SUMPRODUCT(ISNUMBER(SEARCH("SUP_ELCH2*",[1]OUT_SyntheticFuels!$C$4:$C$1000))*1,("Var_cap"=[1]OUT_SyntheticFuels!$B$4:$B$1000)*1,[1]OUT_SyntheticFuels!H$4:H$1000)</f>
        <v>3.6137097308342209E-3</v>
      </c>
      <c r="J2023" s="1" cm="1">
        <f t="array" ref="J2023">SUMPRODUCT(ISNUMBER(SEARCH("SUP_ELCH2*",[1]OUT_SyntheticFuels!$C$4:$C$1000))*1,("Var_cap"=[1]OUT_SyntheticFuels!$B$4:$B$1000)*1,[1]OUT_SyntheticFuels!I$4:I$1000)</f>
        <v>0.50641655795016749</v>
      </c>
      <c r="K2023" s="1" cm="1">
        <f t="array" ref="K2023">SUMPRODUCT(ISNUMBER(SEARCH("SUP_ELCH2*",[1]OUT_SyntheticFuels!$C$4:$C$1000))*1,("Var_cap"=[1]OUT_SyntheticFuels!$B$4:$B$1000)*1,[1]OUT_SyntheticFuels!J$4:J$1000)</f>
        <v>0.59127826242471659</v>
      </c>
      <c r="L2023" s="1" cm="1">
        <f t="array" ref="L2023">SUMPRODUCT(ISNUMBER(SEARCH("SUP_ELCH2*",[1]OUT_SyntheticFuels!$C$4:$C$1000))*1,("Var_cap"=[1]OUT_SyntheticFuels!$B$4:$B$1000)*1,[1]OUT_SyntheticFuels!K$4:K$1000)</f>
        <v>0.64669576183216992</v>
      </c>
      <c r="M2023" s="1" cm="1">
        <f t="array" ref="M2023">SUMPRODUCT(ISNUMBER(SEARCH("SUP_ELCH2*",[1]OUT_SyntheticFuels!$C$4:$C$1000))*1,("Var_cap"=[1]OUT_SyntheticFuels!$B$4:$B$1000)*1,[1]OUT_SyntheticFuels!L$4:L$1000)</f>
        <v>0.7801810916925338</v>
      </c>
      <c r="N2023" s="1" cm="1">
        <f t="array" ref="N2023">SUMPRODUCT(ISNUMBER(SEARCH("SUP_ELCH2*",[1]OUT_SyntheticFuels!$C$4:$C$1000))*1,("Var_cap"=[1]OUT_SyntheticFuels!$B$4:$B$1000)*1,[1]OUT_SyntheticFuels!M$4:M$1000)</f>
        <v>0.87454848335522051</v>
      </c>
      <c r="O2023" s="1" cm="1">
        <f t="array" ref="O2023">SUMPRODUCT(ISNUMBER(SEARCH("SUP_ELCH2*",[1]OUT_SyntheticFuels!$C$4:$C$1000))*1,("Var_cap"=[1]OUT_SyntheticFuels!$B$4:$B$1000)*1,[1]OUT_SyntheticFuels!N$4:N$1000)</f>
        <v>1.1367245696206147</v>
      </c>
      <c r="P2023" s="1" cm="1">
        <f t="array" ref="P2023">SUMPRODUCT(ISNUMBER(SEARCH("SUP_ELCH2*",[1]OUT_SyntheticFuels!$C$4:$C$1000))*1,("Var_cap"=[1]OUT_SyntheticFuels!$B$4:$B$1000)*1,[1]OUT_SyntheticFuels!O$4:O$1000)</f>
        <v>1.1907333137473228</v>
      </c>
      <c r="Q2023" s="1" cm="1">
        <f t="array" ref="Q2023">SUMPRODUCT(ISNUMBER(SEARCH("SUP_ELCH2*",[1]OUT_SyntheticFuels!$C$4:$C$1000))*1,("Var_cap"=[1]OUT_SyntheticFuels!$B$4:$B$1000)*1,[1]OUT_SyntheticFuels!P$4:P$1000)</f>
        <v>1.2376767872893086</v>
      </c>
      <c r="S2023" s="3"/>
    </row>
    <row r="2024" spans="2:19">
      <c r="B2024" s="5" t="str">
        <f t="shared" si="2186"/>
        <v>SPS1</v>
      </c>
      <c r="C2024" s="5" t="str">
        <f t="shared" si="2187"/>
        <v>CH</v>
      </c>
      <c r="D2024" t="s">
        <v>2165</v>
      </c>
      <c r="E2024" t="s">
        <v>185</v>
      </c>
      <c r="F2024" s="1">
        <f t="shared" ref="F2024" si="2188">F2023-F2025-F2026</f>
        <v>2.01503303633022E-4</v>
      </c>
      <c r="G2024" s="1">
        <f t="shared" ref="G2024" si="2189">G2023-G2025-G2026</f>
        <v>3.0591118227982781E-4</v>
      </c>
      <c r="H2024" s="1">
        <f t="shared" ref="H2024" si="2190">H2023-H2025-H2026</f>
        <v>3.0740970708954888E-4</v>
      </c>
      <c r="I2024" s="1">
        <f t="shared" ref="I2024" si="2191">I2023-I2025-I2026</f>
        <v>3.6116043639725522E-3</v>
      </c>
      <c r="J2024" s="1">
        <f t="shared" ref="J2024" si="2192">J2023-J2025-J2026</f>
        <v>0.50639753299339452</v>
      </c>
      <c r="K2024" s="1">
        <f t="shared" ref="K2024" si="2193">K2023-K2025-K2026</f>
        <v>0.59104877276999268</v>
      </c>
      <c r="L2024" s="1">
        <f t="shared" ref="L2024:O2024" si="2194">L2023-L2025-L2026</f>
        <v>0.64642322213272196</v>
      </c>
      <c r="M2024" s="1">
        <f t="shared" si="2194"/>
        <v>0.77989919346680492</v>
      </c>
      <c r="N2024" s="1">
        <f t="shared" si="2194"/>
        <v>0.87414910053987482</v>
      </c>
      <c r="O2024" s="1">
        <f t="shared" si="2194"/>
        <v>1.1362715861875006</v>
      </c>
      <c r="P2024" s="1">
        <f>P2023-P2025-P2026</f>
        <v>1.1903781801249049</v>
      </c>
      <c r="Q2024" s="1">
        <f>Q2023-Q2025-Q2026</f>
        <v>1.2369631925582352</v>
      </c>
      <c r="S2024" s="3"/>
    </row>
    <row r="2025" spans="2:19">
      <c r="B2025" s="5" t="str">
        <f t="shared" si="2186"/>
        <v>SPS1</v>
      </c>
      <c r="C2025" s="5" t="str">
        <f t="shared" si="2187"/>
        <v>CH</v>
      </c>
      <c r="D2025" t="s">
        <v>2166</v>
      </c>
      <c r="E2025" t="s">
        <v>185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2.1053668616687399E-6</v>
      </c>
      <c r="J2025" s="1" cm="1">
        <f t="array" ref="J2025">SUMPRODUCT(ISNUMBER(SEARCH("SUP_ELCH2*D",[1]OUT_SyntheticFuels!$C$4:$C$1000))*1,("Var_cap"=[1]OUT_SyntheticFuels!$B$4:$B$1000)*1,[1]OUT_SyntheticFuels!I$4:I$1000)</f>
        <v>1.9024956772993399E-5</v>
      </c>
      <c r="K2025" s="1" cm="1">
        <f t="array" ref="K2025">SUMPRODUCT(ISNUMBER(SEARCH("SUP_ELCH2*D",[1]OUT_SyntheticFuels!$C$4:$C$1000))*1,("Var_cap"=[1]OUT_SyntheticFuels!$B$4:$B$1000)*1,[1]OUT_SyntheticFuels!J$4:J$1000)</f>
        <v>6.3568525257101606E-5</v>
      </c>
      <c r="L2025" s="1" cm="1">
        <f t="array" ref="L2025">SUMPRODUCT(ISNUMBER(SEARCH("SUP_ELCH2*D",[1]OUT_SyntheticFuels!$C$4:$C$1000))*1,("Var_cap"=[1]OUT_SyntheticFuels!$B$4:$B$1000)*1,[1]OUT_SyntheticFuels!K$4:K$1000)</f>
        <v>7.9044222725444801E-5</v>
      </c>
      <c r="M2025" s="1" cm="1">
        <f t="array" ref="M2025">SUMPRODUCT(ISNUMBER(SEARCH("SUP_ELCH2*D",[1]OUT_SyntheticFuels!$C$4:$C$1000))*1,("Var_cap"=[1]OUT_SyntheticFuels!$B$4:$B$1000)*1,[1]OUT_SyntheticFuels!L$4:L$1000)</f>
        <v>9.2287130102427007E-5</v>
      </c>
      <c r="N2025" s="1" cm="1">
        <f t="array" ref="N2025">SUMPRODUCT(ISNUMBER(SEARCH("SUP_ELCH2*D",[1]OUT_SyntheticFuels!$C$4:$C$1000))*1,("Var_cap"=[1]OUT_SyntheticFuels!$B$4:$B$1000)*1,[1]OUT_SyntheticFuels!M$4:M$1000)</f>
        <v>8.3425615506402704E-5</v>
      </c>
      <c r="O2025" s="1" cm="1">
        <f t="array" ref="O2025">SUMPRODUCT(ISNUMBER(SEARCH("SUP_ELCH2*D",[1]OUT_SyntheticFuels!$C$4:$C$1000))*1,("Var_cap"=[1]OUT_SyntheticFuels!$B$4:$B$1000)*1,[1]OUT_SyntheticFuels!N$4:N$1000)</f>
        <v>9.1183054730720604E-5</v>
      </c>
      <c r="P2025" s="1" cm="1">
        <f t="array" ref="P2025">SUMPRODUCT(ISNUMBER(SEARCH("SUP_ELCH2*D",[1]OUT_SyntheticFuels!$C$4:$C$1000))*1,("Var_cap"=[1]OUT_SyntheticFuels!$B$4:$B$1000)*1,[1]OUT_SyntheticFuels!O$4:O$1000)</f>
        <v>7.6794889965334199E-5</v>
      </c>
      <c r="Q2025" s="1" cm="1">
        <f t="array" ref="Q2025">SUMPRODUCT(ISNUMBER(SEARCH("SUP_ELCH2*D",[1]OUT_SyntheticFuels!$C$4:$C$1000))*1,("Var_cap"=[1]OUT_SyntheticFuels!$B$4:$B$1000)*1,[1]OUT_SyntheticFuels!P$4:P$1000)</f>
        <v>1.1536962926447701E-4</v>
      </c>
      <c r="S2025" s="3"/>
    </row>
    <row r="2026" spans="2:19">
      <c r="B2026" s="5" t="str">
        <f t="shared" si="2186"/>
        <v>SPS1</v>
      </c>
      <c r="C2026" s="5" t="str">
        <f t="shared" si="2187"/>
        <v>CH</v>
      </c>
      <c r="D2026" t="s">
        <v>2167</v>
      </c>
      <c r="E2026" t="s">
        <v>185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1.6592112946674299E-4</v>
      </c>
      <c r="L2026" s="1" cm="1">
        <f t="array" ref="L2026">SUMPRODUCT(ISNUMBER(SEARCH("SUP_ELCH2*SOEC*",[1]OUT_SyntheticFuels!$C$4:$C$1000))*1,("Var_cap"=[1]OUT_SyntheticFuels!$B$4:$B$1000)*1,[1]OUT_SyntheticFuels!K$4:K$1000)</f>
        <v>1.9349547672248499E-4</v>
      </c>
      <c r="M2026" s="1" cm="1">
        <f t="array" ref="M2026">SUMPRODUCT(ISNUMBER(SEARCH("SUP_ELCH2*SOEC*",[1]OUT_SyntheticFuels!$C$4:$C$1000))*1,("Var_cap"=[1]OUT_SyntheticFuels!$B$4:$B$1000)*1,[1]OUT_SyntheticFuels!L$4:L$1000)</f>
        <v>1.8961109562646943E-4</v>
      </c>
      <c r="N2026" s="1" cm="1">
        <f t="array" ref="N2026">SUMPRODUCT(ISNUMBER(SEARCH("SUP_ELCH2*SOEC*",[1]OUT_SyntheticFuels!$C$4:$C$1000))*1,("Var_cap"=[1]OUT_SyntheticFuels!$B$4:$B$1000)*1,[1]OUT_SyntheticFuels!M$4:M$1000)</f>
        <v>3.1595719983921208E-4</v>
      </c>
      <c r="O2026" s="1" cm="1">
        <f t="array" ref="O2026">SUMPRODUCT(ISNUMBER(SEARCH("SUP_ELCH2*SOEC*",[1]OUT_SyntheticFuels!$C$4:$C$1000))*1,("Var_cap"=[1]OUT_SyntheticFuels!$B$4:$B$1000)*1,[1]OUT_SyntheticFuels!N$4:N$1000)</f>
        <v>3.6180037838339527E-4</v>
      </c>
      <c r="P2026" s="1" cm="1">
        <f t="array" ref="P2026">SUMPRODUCT(ISNUMBER(SEARCH("SUP_ELCH2*SOEC*",[1]OUT_SyntheticFuels!$C$4:$C$1000))*1,("Var_cap"=[1]OUT_SyntheticFuels!$B$4:$B$1000)*1,[1]OUT_SyntheticFuels!O$4:O$1000)</f>
        <v>2.7833873245247778E-4</v>
      </c>
      <c r="Q2026" s="1" cm="1">
        <f t="array" ref="Q2026">SUMPRODUCT(ISNUMBER(SEARCH("SUP_ELCH2*SOEC*",[1]OUT_SyntheticFuels!$C$4:$C$1000))*1,("Var_cap"=[1]OUT_SyntheticFuels!$B$4:$B$1000)*1,[1]OUT_SyntheticFuels!P$4:P$1000)</f>
        <v>5.9822510180909064E-4</v>
      </c>
      <c r="S2026" s="3"/>
    </row>
    <row r="2027" spans="2:19">
      <c r="B2027" s="5" t="str">
        <f t="shared" si="2186"/>
        <v>SPS1</v>
      </c>
      <c r="C2027" s="5" t="str">
        <f t="shared" si="2187"/>
        <v>CH</v>
      </c>
      <c r="D2027" t="s">
        <v>2168</v>
      </c>
      <c r="E2027" t="s">
        <v>185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1.03877556349654E-7</v>
      </c>
      <c r="J2027" s="1">
        <f t="shared" ref="J2027" si="2199">SUM(J2028:J2029)</f>
        <v>3.0803840407848753E-7</v>
      </c>
      <c r="K2027" s="1">
        <f t="shared" ref="K2027" si="2200">SUM(K2028:K2029)</f>
        <v>6.5185850636800394E-7</v>
      </c>
      <c r="L2027" s="1">
        <f t="shared" ref="L2027:O2027" si="2201">SUM(L2028:L2029)</f>
        <v>1.1114120484020861E-6</v>
      </c>
      <c r="M2027" s="1">
        <f t="shared" si="2201"/>
        <v>6.5057805665104683E-5</v>
      </c>
      <c r="N2027" s="1">
        <f t="shared" si="2201"/>
        <v>6.6114865226437952E-5</v>
      </c>
      <c r="O2027" s="1">
        <f t="shared" si="2201"/>
        <v>9.2361797739222369E-5</v>
      </c>
      <c r="P2027" s="1">
        <f>SUM(P2028:P2029)</f>
        <v>9.340118161962736E-5</v>
      </c>
      <c r="Q2027" s="1">
        <f>SUM(Q2028:Q2029)</f>
        <v>1.9771588224452098E-4</v>
      </c>
      <c r="S2027" s="3"/>
    </row>
    <row r="2028" spans="2:19">
      <c r="B2028" s="5" t="str">
        <f t="shared" si="2186"/>
        <v>SPS1</v>
      </c>
      <c r="C2028" s="5" t="str">
        <f t="shared" si="2187"/>
        <v>CH</v>
      </c>
      <c r="D2028" t="s">
        <v>2169</v>
      </c>
      <c r="E2028" t="s">
        <v>185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1.03877556349654E-7</v>
      </c>
      <c r="J2028" s="1" cm="1">
        <f t="array" ref="J2028">SUMPRODUCT(ISNUMBER(SEARCH("SUP_NGAH2",[1]OUT_SyntheticFuels!$C$4:$C$1000))*1,("Var_cap"=[1]OUT_SyntheticFuels!$B$4:$B$1000)*1,[1]OUT_SyntheticFuels!I$4:I$1000)-J2029</f>
        <v>3.0803840407848753E-7</v>
      </c>
      <c r="K2028" s="1" cm="1">
        <f t="array" ref="K2028">SUMPRODUCT(ISNUMBER(SEARCH("SUP_NGAH2",[1]OUT_SyntheticFuels!$C$4:$C$1000))*1,("Var_cap"=[1]OUT_SyntheticFuels!$B$4:$B$1000)*1,[1]OUT_SyntheticFuels!J$4:J$1000)-K2029</f>
        <v>4.7607696247655593E-7</v>
      </c>
      <c r="L2028" s="1" cm="1">
        <f t="array" ref="L2028">SUMPRODUCT(ISNUMBER(SEARCH("SUP_NGAH2",[1]OUT_SyntheticFuels!$C$4:$C$1000))*1,("Var_cap"=[1]OUT_SyntheticFuels!$B$4:$B$1000)*1,[1]OUT_SyntheticFuels!K$4:K$1000)-L2029</f>
        <v>8.1067700937920506E-7</v>
      </c>
      <c r="M2028" s="1" cm="1">
        <f t="array" ref="M2028">SUMPRODUCT(ISNUMBER(SEARCH("SUP_NGAH2",[1]OUT_SyntheticFuels!$C$4:$C$1000))*1,("Var_cap"=[1]OUT_SyntheticFuels!$B$4:$B$1000)*1,[1]OUT_SyntheticFuels!L$4:L$1000)-M2029</f>
        <v>3.6436003048916142E-5</v>
      </c>
      <c r="N2028" s="1" cm="1">
        <f t="array" ref="N2028">SUMPRODUCT(ISNUMBER(SEARCH("SUP_NGAH2",[1]OUT_SyntheticFuels!$C$4:$C$1000))*1,("Var_cap"=[1]OUT_SyntheticFuels!$B$4:$B$1000)*1,[1]OUT_SyntheticFuels!M$4:M$1000)-N2029</f>
        <v>3.7183415619960817E-5</v>
      </c>
      <c r="O2028" s="1" cm="1">
        <f t="array" ref="O2028">SUMPRODUCT(ISNUMBER(SEARCH("SUP_NGAH2",[1]OUT_SyntheticFuels!$C$4:$C$1000))*1,("Var_cap"=[1]OUT_SyntheticFuels!$B$4:$B$1000)*1,[1]OUT_SyntheticFuels!N$4:N$1000)-O2029</f>
        <v>5.6367975189598491E-5</v>
      </c>
      <c r="P2028" s="1" cm="1">
        <f t="array" ref="P2028">SUMPRODUCT(ISNUMBER(SEARCH("SUP_NGAH2",[1]OUT_SyntheticFuels!$C$4:$C$1000))*1,("Var_cap"=[1]OUT_SyntheticFuels!$B$4:$B$1000)*1,[1]OUT_SyntheticFuels!O$4:O$1000)-P2029</f>
        <v>5.7173503401517597E-5</v>
      </c>
      <c r="Q2028" s="1" cm="1">
        <f t="array" ref="Q2028">SUMPRODUCT(ISNUMBER(SEARCH("SUP_NGAH2",[1]OUT_SyntheticFuels!$C$4:$C$1000))*1,("Var_cap"=[1]OUT_SyntheticFuels!$B$4:$B$1000)*1,[1]OUT_SyntheticFuels!P$4:P$1000)-Q2029</f>
        <v>1.3014675899929298E-4</v>
      </c>
      <c r="S2028" s="3"/>
    </row>
    <row r="2029" spans="2:19">
      <c r="B2029" s="5" t="str">
        <f t="shared" si="2186"/>
        <v>SPS1</v>
      </c>
      <c r="C2029" s="5" t="str">
        <f t="shared" si="2187"/>
        <v>CH</v>
      </c>
      <c r="D2029" t="s">
        <v>2170</v>
      </c>
      <c r="E2029" t="s">
        <v>185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1.7578154389144801E-7</v>
      </c>
      <c r="L2029" s="1" cm="1">
        <f t="array" ref="L2029">SUMPRODUCT(ISNUMBER(SEARCH("SUP_NGAH2CCS",[1]OUT_SyntheticFuels!$C$4:$C$1000))*1,("Var_cap"=[1]OUT_SyntheticFuels!$B$4:$B$1000)*1,[1]OUT_SyntheticFuels!K$4:K$1000)</f>
        <v>3.0073503902288104E-7</v>
      </c>
      <c r="M2029" s="1" cm="1">
        <f t="array" ref="M2029">SUMPRODUCT(ISNUMBER(SEARCH("SUP_NGAH2CCS",[1]OUT_SyntheticFuels!$C$4:$C$1000))*1,("Var_cap"=[1]OUT_SyntheticFuels!$B$4:$B$1000)*1,[1]OUT_SyntheticFuels!L$4:L$1000)</f>
        <v>2.8621802616188541E-5</v>
      </c>
      <c r="N2029" s="1" cm="1">
        <f t="array" ref="N2029">SUMPRODUCT(ISNUMBER(SEARCH("SUP_NGAH2CCS",[1]OUT_SyntheticFuels!$C$4:$C$1000))*1,("Var_cap"=[1]OUT_SyntheticFuels!$B$4:$B$1000)*1,[1]OUT_SyntheticFuels!M$4:M$1000)</f>
        <v>2.8931449606477135E-5</v>
      </c>
      <c r="O2029" s="1" cm="1">
        <f t="array" ref="O2029">SUMPRODUCT(ISNUMBER(SEARCH("SUP_NGAH2CCS",[1]OUT_SyntheticFuels!$C$4:$C$1000))*1,("Var_cap"=[1]OUT_SyntheticFuels!$B$4:$B$1000)*1,[1]OUT_SyntheticFuels!N$4:N$1000)</f>
        <v>3.5993822549623878E-5</v>
      </c>
      <c r="P2029" s="1" cm="1">
        <f t="array" ref="P2029">SUMPRODUCT(ISNUMBER(SEARCH("SUP_NGAH2CCS",[1]OUT_SyntheticFuels!$C$4:$C$1000))*1,("Var_cap"=[1]OUT_SyntheticFuels!$B$4:$B$1000)*1,[1]OUT_SyntheticFuels!O$4:O$1000)</f>
        <v>3.6227678218109763E-5</v>
      </c>
      <c r="Q2029" s="1" cm="1">
        <f t="array" ref="Q2029">SUMPRODUCT(ISNUMBER(SEARCH("SUP_NGAH2CCS",[1]OUT_SyntheticFuels!$C$4:$C$1000))*1,("Var_cap"=[1]OUT_SyntheticFuels!$B$4:$B$1000)*1,[1]OUT_SyntheticFuels!P$4:P$1000)</f>
        <v>6.7569123245227991E-5</v>
      </c>
      <c r="S2029" s="3"/>
    </row>
    <row r="2030" spans="2:19">
      <c r="B2030" s="5" t="str">
        <f t="shared" si="2186"/>
        <v>SPS1</v>
      </c>
      <c r="C2030" s="5" t="str">
        <f t="shared" si="2187"/>
        <v>CH</v>
      </c>
      <c r="D2030" t="s">
        <v>2171</v>
      </c>
      <c r="E2030" t="s">
        <v>185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0.16775777882302606</v>
      </c>
      <c r="N2030" s="1">
        <f t="shared" si="2208"/>
        <v>0.16776022391996431</v>
      </c>
      <c r="O2030" s="1">
        <f t="shared" si="2208"/>
        <v>0.19527429195194185</v>
      </c>
      <c r="P2030" s="1">
        <f>SUM(P2031:P2032)</f>
        <v>0.20114994159193572</v>
      </c>
      <c r="Q2030" s="1">
        <f>SUM(Q2031:Q2032)</f>
        <v>0.21026063997349706</v>
      </c>
      <c r="S2030" s="3"/>
    </row>
    <row r="2031" spans="2:19">
      <c r="B2031" s="5" t="str">
        <f t="shared" si="2186"/>
        <v>SPS1</v>
      </c>
      <c r="C2031" s="5" t="str">
        <f t="shared" si="2187"/>
        <v>CH</v>
      </c>
      <c r="D2031" t="s">
        <v>2172</v>
      </c>
      <c r="E2031" t="s">
        <v>185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1.4156445016066943E-5</v>
      </c>
      <c r="N2031" s="1" cm="1">
        <f t="array" ref="N2031">SUMPRODUCT(ISNUMBER(SEARCH("SUP_WODH2",[1]OUT_SyntheticFuels!$C$4:$C$1000))*1,("Var_cap"=[1]OUT_SyntheticFuels!$B$4:$B$1000)*1,[1]OUT_SyntheticFuels!M$4:M$1000)-N2032</f>
        <v>1.4415578292847897E-5</v>
      </c>
      <c r="O2031" s="1" cm="1">
        <f t="array" ref="O2031">SUMPRODUCT(ISNUMBER(SEARCH("SUP_WODH2",[1]OUT_SyntheticFuels!$C$4:$C$1000))*1,("Var_cap"=[1]OUT_SyntheticFuels!$B$4:$B$1000)*1,[1]OUT_SyntheticFuels!N$4:N$1000)-O2032</f>
        <v>1.9124554514110548E-5</v>
      </c>
      <c r="P2031" s="1" cm="1">
        <f t="array" ref="P2031">SUMPRODUCT(ISNUMBER(SEARCH("SUP_WODH2",[1]OUT_SyntheticFuels!$C$4:$C$1000))*1,("Var_cap"=[1]OUT_SyntheticFuels!$B$4:$B$1000)*1,[1]OUT_SyntheticFuels!O$4:O$1000)-P2032</f>
        <v>1.9201248948358396E-5</v>
      </c>
      <c r="Q2031" s="1" cm="1">
        <f t="array" ref="Q2031">SUMPRODUCT(ISNUMBER(SEARCH("SUP_WODH2",[1]OUT_SyntheticFuels!$C$4:$C$1000))*1,("Var_cap"=[1]OUT_SyntheticFuels!$B$4:$B$1000)*1,[1]OUT_SyntheticFuels!P$4:P$1000)-Q2032</f>
        <v>4.0827850514152386E-5</v>
      </c>
      <c r="S2031" s="3"/>
    </row>
    <row r="2032" spans="2:19">
      <c r="B2032" s="5" t="str">
        <f t="shared" si="2186"/>
        <v>SPS1</v>
      </c>
      <c r="C2032" s="5" t="str">
        <f t="shared" si="2187"/>
        <v>CH</v>
      </c>
      <c r="D2032" t="s">
        <v>2173</v>
      </c>
      <c r="E2032" t="s">
        <v>185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0.16774362237800999</v>
      </c>
      <c r="N2032" s="1" cm="1">
        <f t="array" ref="N2032">SUMPRODUCT(ISNUMBER(SEARCH("SUP_WODH2CCS",[1]OUT_SyntheticFuels!$C$4:$C$1000))*1,("Var_cap"=[1]OUT_SyntheticFuels!$B$4:$B$1000)*1,[1]OUT_SyntheticFuels!M$4:M$1000)</f>
        <v>0.16774580834167147</v>
      </c>
      <c r="O2032" s="1" cm="1">
        <f t="array" ref="O2032">SUMPRODUCT(ISNUMBER(SEARCH("SUP_WODH2CCS",[1]OUT_SyntheticFuels!$C$4:$C$1000))*1,("Var_cap"=[1]OUT_SyntheticFuels!$B$4:$B$1000)*1,[1]OUT_SyntheticFuels!N$4:N$1000)</f>
        <v>0.19525516739742774</v>
      </c>
      <c r="P2032" s="1" cm="1">
        <f t="array" ref="P2032">SUMPRODUCT(ISNUMBER(SEARCH("SUP_WODH2CCS",[1]OUT_SyntheticFuels!$C$4:$C$1000))*1,("Var_cap"=[1]OUT_SyntheticFuels!$B$4:$B$1000)*1,[1]OUT_SyntheticFuels!O$4:O$1000)</f>
        <v>0.20113074034298736</v>
      </c>
      <c r="Q2032" s="1" cm="1">
        <f t="array" ref="Q2032">SUMPRODUCT(ISNUMBER(SEARCH("SUP_WODH2CCS",[1]OUT_SyntheticFuels!$C$4:$C$1000))*1,("Var_cap"=[1]OUT_SyntheticFuels!$B$4:$B$1000)*1,[1]OUT_SyntheticFuels!P$4:P$1000)</f>
        <v>0.21021981212298291</v>
      </c>
      <c r="S2032" s="3"/>
    </row>
    <row r="2033" spans="2:19">
      <c r="B2033" s="5" t="str">
        <f>B2032</f>
        <v>SPS1</v>
      </c>
      <c r="C2033" s="5" t="str">
        <f>C2032</f>
        <v>CH</v>
      </c>
      <c r="D2033" s="2" t="s">
        <v>186</v>
      </c>
      <c r="E2033" s="2" t="s">
        <v>188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2174</v>
      </c>
      <c r="E2034" t="s">
        <v>188</v>
      </c>
      <c r="F2034" s="7" cm="1">
        <f t="array" ref="F2034">SUMPRODUCT(("CT_CWODBDS"=[1]OUT_SyntheticFuels!$C$4:$C$1000)*1,("Var_cap"=[1]OUT_SyntheticFuels!$B$4:$B$1000)*1,[1]OUT_SyntheticFuels!E$4:E$1000)</f>
        <v>3.796893812602066E-2</v>
      </c>
      <c r="G2034" s="7" cm="1">
        <f t="array" ref="G2034">SUMPRODUCT(("CT_CWODBDS"=[1]OUT_SyntheticFuels!$C$4:$C$1000)*1,("Var_cap"=[1]OUT_SyntheticFuels!$B$4:$B$1000)*1,[1]OUT_SyntheticFuels!F$4:F$1000)</f>
        <v>3.3044247262204215E-2</v>
      </c>
      <c r="H2034" s="7" cm="1">
        <f t="array" ref="H2034">SUMPRODUCT(("CT_CWODBDS"=[1]OUT_SyntheticFuels!$C$4:$C$1000)*1,("Var_cap"=[1]OUT_SyntheticFuels!$B$4:$B$1000)*1,[1]OUT_SyntheticFuels!G$4:G$1000)</f>
        <v>2.4839847861433124E-2</v>
      </c>
      <c r="I2034" s="7" cm="1">
        <f t="array" ref="I2034">SUMPRODUCT(("CT_CWODBDS"=[1]OUT_SyntheticFuels!$C$4:$C$1000)*1,("Var_cap"=[1]OUT_SyntheticFuels!$B$4:$B$1000)*1,[1]OUT_SyntheticFuels!H$4:H$1000)</f>
        <v>1.5079468147327635E-5</v>
      </c>
      <c r="J2034" s="7" cm="1">
        <f t="array" ref="J2034">SUMPRODUCT(("CT_CWODBDS"=[1]OUT_SyntheticFuels!$C$4:$C$1000)*1,("Var_cap"=[1]OUT_SyntheticFuels!$B$4:$B$1000)*1,[1]OUT_SyntheticFuels!I$4:I$1000)</f>
        <v>1.2601778112412282E-5</v>
      </c>
      <c r="K2034" s="7" cm="1">
        <f t="array" ref="K2034">SUMPRODUCT(("CT_CWODBDS"=[1]OUT_SyntheticFuels!$C$4:$C$1000)*1,("Var_cap"=[1]OUT_SyntheticFuels!$B$4:$B$1000)*1,[1]OUT_SyntheticFuels!J$4:J$1000)</f>
        <v>9.3524260536887936E-6</v>
      </c>
      <c r="L2034" s="7" cm="1">
        <f t="array" ref="L2034">SUMPRODUCT(("CT_CWODBDS"=[1]OUT_SyntheticFuels!$C$4:$C$1000)*1,("Var_cap"=[1]OUT_SyntheticFuels!$B$4:$B$1000)*1,[1]OUT_SyntheticFuels!K$4:K$1000)</f>
        <v>9.7727182217202622E-6</v>
      </c>
      <c r="M2034" s="7" cm="1">
        <f t="array" ref="M2034">SUMPRODUCT(("CT_CWODBDS"=[1]OUT_SyntheticFuels!$C$4:$C$1000)*1,("Var_cap"=[1]OUT_SyntheticFuels!$B$4:$B$1000)*1,[1]OUT_SyntheticFuels!L$4:L$1000)</f>
        <v>1.6505344765276046E-5</v>
      </c>
      <c r="N2034" s="7" cm="1">
        <f t="array" ref="N2034">SUMPRODUCT(("CT_CWODBDS"=[1]OUT_SyntheticFuels!$C$4:$C$1000)*1,("Var_cap"=[1]OUT_SyntheticFuels!$B$4:$B$1000)*1,[1]OUT_SyntheticFuels!M$4:M$1000)</f>
        <v>1.1295662834608274E-5</v>
      </c>
      <c r="O2034" s="7" cm="1">
        <f t="array" ref="O2034">SUMPRODUCT(("CT_CWODBDS"=[1]OUT_SyntheticFuels!$C$4:$C$1000)*1,("Var_cap"=[1]OUT_SyntheticFuels!$B$4:$B$1000)*1,[1]OUT_SyntheticFuels!N$4:N$1000)</f>
        <v>1.9274006750219055E-5</v>
      </c>
      <c r="P2034" s="7" cm="1">
        <f t="array" ref="P2034">SUMPRODUCT(("CT_CWODBDS"=[1]OUT_SyntheticFuels!$C$4:$C$1000)*1,("Var_cap"=[1]OUT_SyntheticFuels!$B$4:$B$1000)*1,[1]OUT_SyntheticFuels!O$4:O$1000)</f>
        <v>1.8893115182334235E-5</v>
      </c>
      <c r="Q2034" s="7" cm="1">
        <f t="array" ref="Q2034">SUMPRODUCT(("CT_CWODBDS"=[1]OUT_SyntheticFuels!$C$4:$C$1000)*1,("Var_cap"=[1]OUT_SyntheticFuels!$B$4:$B$1000)*1,[1]OUT_SyntheticFuels!P$4:P$1000)</f>
        <v>3.9018226673745073E-5</v>
      </c>
      <c r="S2034" s="3"/>
    </row>
    <row r="2035" spans="2:19">
      <c r="B2035" s="5" t="str">
        <f t="shared" si="2209"/>
        <v>SPS1</v>
      </c>
      <c r="C2035" s="5" t="str">
        <f t="shared" si="2210"/>
        <v>CH</v>
      </c>
      <c r="D2035" t="s">
        <v>2175</v>
      </c>
      <c r="E2035" t="s">
        <v>188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7.7327523392039697E-6</v>
      </c>
      <c r="L2035" s="7" cm="1">
        <f t="array" ref="L2035">SUMPRODUCT(("CT_CWODBDSCCS"=[1]OUT_SyntheticFuels!$C$4:$C$1000)*1,("Var_cap"=[1]OUT_SyntheticFuels!$B$4:$B$1000)*1,[1]OUT_SyntheticFuels!K$4:K$1000)</f>
        <v>8.4928762360666804E-6</v>
      </c>
      <c r="M2035" s="7" cm="1">
        <f t="array" ref="M2035">SUMPRODUCT(("CT_CWODBDSCCS"=[1]OUT_SyntheticFuels!$C$4:$C$1000)*1,("Var_cap"=[1]OUT_SyntheticFuels!$B$4:$B$1000)*1,[1]OUT_SyntheticFuels!L$4:L$1000)</f>
        <v>0.18858931920265601</v>
      </c>
      <c r="N2035" s="7" cm="1">
        <f t="array" ref="N2035">SUMPRODUCT(("CT_CWODBDSCCS"=[1]OUT_SyntheticFuels!$C$4:$C$1000)*1,("Var_cap"=[1]OUT_SyntheticFuels!$B$4:$B$1000)*1,[1]OUT_SyntheticFuels!M$4:M$1000)</f>
        <v>0.20182716315015001</v>
      </c>
      <c r="O2035" s="7" cm="1">
        <f t="array" ref="O2035">SUMPRODUCT(("CT_CWODBDSCCS"=[1]OUT_SyntheticFuels!$C$4:$C$1000)*1,("Var_cap"=[1]OUT_SyntheticFuels!$B$4:$B$1000)*1,[1]OUT_SyntheticFuels!N$4:N$1000)</f>
        <v>0.20182062025776901</v>
      </c>
      <c r="P2035" s="7" cm="1">
        <f t="array" ref="P2035">SUMPRODUCT(("CT_CWODBDSCCS"=[1]OUT_SyntheticFuels!$C$4:$C$1000)*1,("Var_cap"=[1]OUT_SyntheticFuels!$B$4:$B$1000)*1,[1]OUT_SyntheticFuels!O$4:O$1000)</f>
        <v>0.20182264654819901</v>
      </c>
      <c r="Q2035" s="7" cm="1">
        <f t="array" ref="Q2035">SUMPRODUCT(("CT_CWODBDSCCS"=[1]OUT_SyntheticFuels!$C$4:$C$1000)*1,("Var_cap"=[1]OUT_SyntheticFuels!$B$4:$B$1000)*1,[1]OUT_SyntheticFuels!P$4:P$1000)</f>
        <v>0.204993799787727</v>
      </c>
      <c r="S2035" s="3"/>
    </row>
    <row r="2036" spans="2:19">
      <c r="B2036" s="5" t="str">
        <f t="shared" si="2209"/>
        <v>SPS1</v>
      </c>
      <c r="C2036" s="5" t="str">
        <f t="shared" si="2210"/>
        <v>CH</v>
      </c>
      <c r="D2036" t="s">
        <v>2176</v>
      </c>
      <c r="E2036" t="s">
        <v>188</v>
      </c>
      <c r="F2036" s="7" cm="1">
        <f t="array" ref="F2036">SUMPRODUCT(("CT_CWODETH"=[1]OUT_SyntheticFuels!$C$4:$C$1000)*1,("Var_cap"=[1]OUT_SyntheticFuels!$B$4:$B$1000)*1,[1]OUT_SyntheticFuels!E$4:E$1000)</f>
        <v>6.8713176867363397E-3</v>
      </c>
      <c r="G2036" s="7" cm="1">
        <f t="array" ref="G2036">SUMPRODUCT(("CT_CWODETH"=[1]OUT_SyntheticFuels!$C$4:$C$1000)*1,("Var_cap"=[1]OUT_SyntheticFuels!$B$4:$B$1000)*1,[1]OUT_SyntheticFuels!F$4:F$1000)</f>
        <v>6.8710052986963935E-3</v>
      </c>
      <c r="H2036" s="7" cm="1">
        <f t="array" ref="H2036">SUMPRODUCT(("CT_CWODETH"=[1]OUT_SyntheticFuels!$C$4:$C$1000)*1,("Var_cap"=[1]OUT_SyntheticFuels!$B$4:$B$1000)*1,[1]OUT_SyntheticFuels!G$4:G$1000)</f>
        <v>6.8710175296743661E-3</v>
      </c>
      <c r="I2036" s="7" cm="1">
        <f t="array" ref="I2036">SUMPRODUCT(("CT_CWODETH"=[1]OUT_SyntheticFuels!$C$4:$C$1000)*1,("Var_cap"=[1]OUT_SyntheticFuels!$B$4:$B$1000)*1,[1]OUT_SyntheticFuels!H$4:H$1000)</f>
        <v>9.8185034634401883E-6</v>
      </c>
      <c r="J2036" s="7" cm="1">
        <f t="array" ref="J2036">SUMPRODUCT(("CT_CWODETH"=[1]OUT_SyntheticFuels!$C$4:$C$1000)*1,("Var_cap"=[1]OUT_SyntheticFuels!$B$4:$B$1000)*1,[1]OUT_SyntheticFuels!I$4:I$1000)</f>
        <v>1.0126129496889832E-5</v>
      </c>
      <c r="K2036" s="7" cm="1">
        <f t="array" ref="K2036">SUMPRODUCT(("CT_CWODETH"=[1]OUT_SyntheticFuels!$C$4:$C$1000)*1,("Var_cap"=[1]OUT_SyntheticFuels!$B$4:$B$1000)*1,[1]OUT_SyntheticFuels!J$4:J$1000)</f>
        <v>6.9456860516199821E-6</v>
      </c>
      <c r="L2036" s="7" cm="1">
        <f t="array" ref="L2036">SUMPRODUCT(("CT_CWODETH"=[1]OUT_SyntheticFuels!$C$4:$C$1000)*1,("Var_cap"=[1]OUT_SyntheticFuels!$B$4:$B$1000)*1,[1]OUT_SyntheticFuels!K$4:K$1000)</f>
        <v>6.6050156355509843E-6</v>
      </c>
      <c r="M2036" s="7" cm="1">
        <f t="array" ref="M2036">SUMPRODUCT(("CT_CWODETH"=[1]OUT_SyntheticFuels!$C$4:$C$1000)*1,("Var_cap"=[1]OUT_SyntheticFuels!$B$4:$B$1000)*1,[1]OUT_SyntheticFuels!L$4:L$1000)</f>
        <v>1.1039155994649112E-5</v>
      </c>
      <c r="N2036" s="7" cm="1">
        <f t="array" ref="N2036">SUMPRODUCT(("CT_CWODETH"=[1]OUT_SyntheticFuels!$C$4:$C$1000)*1,("Var_cap"=[1]OUT_SyntheticFuels!$B$4:$B$1000)*1,[1]OUT_SyntheticFuels!M$4:M$1000)</f>
        <v>1.0473728466176596E-5</v>
      </c>
      <c r="O2036" s="7" cm="1">
        <f t="array" ref="O2036">SUMPRODUCT(("CT_CWODETH"=[1]OUT_SyntheticFuels!$C$4:$C$1000)*1,("Var_cap"=[1]OUT_SyntheticFuels!$B$4:$B$1000)*1,[1]OUT_SyntheticFuels!N$4:N$1000)</f>
        <v>1.6723438638851904E-5</v>
      </c>
      <c r="P2036" s="7" cm="1">
        <f t="array" ref="P2036">SUMPRODUCT(("CT_CWODETH"=[1]OUT_SyntheticFuels!$C$4:$C$1000)*1,("Var_cap"=[1]OUT_SyntheticFuels!$B$4:$B$1000)*1,[1]OUT_SyntheticFuels!O$4:O$1000)</f>
        <v>1.3541741503164613E-5</v>
      </c>
      <c r="Q2036" s="7" cm="1">
        <f t="array" ref="Q2036">SUMPRODUCT(("CT_CWODETH"=[1]OUT_SyntheticFuels!$C$4:$C$1000)*1,("Var_cap"=[1]OUT_SyntheticFuels!$B$4:$B$1000)*1,[1]OUT_SyntheticFuels!P$4:P$1000)</f>
        <v>3.1189481813625593E-5</v>
      </c>
      <c r="S2036" s="3"/>
    </row>
    <row r="2037" spans="2:19">
      <c r="B2037" s="5" t="str">
        <f t="shared" si="2209"/>
        <v>SPS1</v>
      </c>
      <c r="C2037" s="5" t="str">
        <f t="shared" si="2210"/>
        <v>CH</v>
      </c>
      <c r="D2037" t="s">
        <v>2177</v>
      </c>
      <c r="E2037" t="s">
        <v>188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5.3269743801962404E-6</v>
      </c>
      <c r="L2037" s="7" cm="1">
        <f t="array" ref="L2037">SUMPRODUCT(("CT_CWODETHCCS"=[1]OUT_SyntheticFuels!$C$4:$C$1000)*1,("Var_cap"=[1]OUT_SyntheticFuels!$B$4:$B$1000)*1,[1]OUT_SyntheticFuels!K$4:K$1000)</f>
        <v>5.9012653895667797E-6</v>
      </c>
      <c r="M2037" s="7" cm="1">
        <f t="array" ref="M2037">SUMPRODUCT(("CT_CWODETHCCS"=[1]OUT_SyntheticFuels!$C$4:$C$1000)*1,("Var_cap"=[1]OUT_SyntheticFuels!$B$4:$B$1000)*1,[1]OUT_SyntheticFuels!L$4:L$1000)</f>
        <v>9.6654770622537195E-6</v>
      </c>
      <c r="N2037" s="7" cm="1">
        <f t="array" ref="N2037">SUMPRODUCT(("CT_CWODETHCCS"=[1]OUT_SyntheticFuels!$C$4:$C$1000)*1,("Var_cap"=[1]OUT_SyntheticFuels!$B$4:$B$1000)*1,[1]OUT_SyntheticFuels!M$4:M$1000)</f>
        <v>9.0606405754666597E-6</v>
      </c>
      <c r="O2037" s="7" cm="1">
        <f t="array" ref="O2037">SUMPRODUCT(("CT_CWODETHCCS"=[1]OUT_SyntheticFuels!$C$4:$C$1000)*1,("Var_cap"=[1]OUT_SyntheticFuels!$B$4:$B$1000)*1,[1]OUT_SyntheticFuels!N$4:N$1000)</f>
        <v>1.34592191582462E-5</v>
      </c>
      <c r="P2037" s="7" cm="1">
        <f t="array" ref="P2037">SUMPRODUCT(("CT_CWODETHCCS"=[1]OUT_SyntheticFuels!$C$4:$C$1000)*1,("Var_cap"=[1]OUT_SyntheticFuels!$B$4:$B$1000)*1,[1]OUT_SyntheticFuels!O$4:O$1000)</f>
        <v>1.3059728780744501E-5</v>
      </c>
      <c r="Q2037" s="7" cm="1">
        <f t="array" ref="Q2037">SUMPRODUCT(("CT_CWODETHCCS"=[1]OUT_SyntheticFuels!$C$4:$C$1000)*1,("Var_cap"=[1]OUT_SyntheticFuels!$B$4:$B$1000)*1,[1]OUT_SyntheticFuels!P$4:P$1000)</f>
        <v>3.0155220167844298E-5</v>
      </c>
      <c r="S2037" s="3"/>
    </row>
    <row r="2038" spans="2:19">
      <c r="B2038" s="5" t="str">
        <f t="shared" si="2209"/>
        <v>SPS1</v>
      </c>
      <c r="C2038" s="5" t="str">
        <f t="shared" si="2210"/>
        <v>CH</v>
      </c>
      <c r="D2038" t="s">
        <v>2178</v>
      </c>
      <c r="E2038" t="s">
        <v>188</v>
      </c>
      <c r="F2038" s="7" cm="1">
        <f t="array" ref="F2038">SUMPRODUCT(("SUP_MNRBIO"=[1]OUT_SyntheticFuels!$C$4:$C$1000)*1,("Var_cap"=[1]OUT_SyntheticFuels!$B$4:$B$1000)*1,[1]OUT_SyntheticFuels!E$4:E$1000)</f>
        <v>4.9330470571440597E-2</v>
      </c>
      <c r="G2038" s="7" cm="1">
        <f t="array" ref="G2038">SUMPRODUCT(("SUP_MNRBIO"=[1]OUT_SyntheticFuels!$C$4:$C$1000)*1,("Var_cap"=[1]OUT_SyntheticFuels!$B$4:$B$1000)*1,[1]OUT_SyntheticFuels!F$4:F$1000)</f>
        <v>0.13235568869101463</v>
      </c>
      <c r="H2038" s="7" cm="1">
        <f t="array" ref="H2038">SUMPRODUCT(("SUP_MNRBIO"=[1]OUT_SyntheticFuels!$C$4:$C$1000)*1,("Var_cap"=[1]OUT_SyntheticFuels!$B$4:$B$1000)*1,[1]OUT_SyntheticFuels!G$4:G$1000)</f>
        <v>0.16239782530355681</v>
      </c>
      <c r="I2038" s="7" cm="1">
        <f t="array" ref="I2038">SUMPRODUCT(("SUP_MNRBIO"=[1]OUT_SyntheticFuels!$C$4:$C$1000)*1,("Var_cap"=[1]OUT_SyntheticFuels!$B$4:$B$1000)*1,[1]OUT_SyntheticFuels!H$4:H$1000)</f>
        <v>0.16239892148674631</v>
      </c>
      <c r="J2038" s="7" cm="1">
        <f t="array" ref="J2038">SUMPRODUCT(("SUP_MNRBIO"=[1]OUT_SyntheticFuels!$C$4:$C$1000)*1,("Var_cap"=[1]OUT_SyntheticFuels!$B$4:$B$1000)*1,[1]OUT_SyntheticFuels!I$4:I$1000)</f>
        <v>0.16240018990143887</v>
      </c>
      <c r="K2038" s="7" cm="1">
        <f t="array" ref="K2038">SUMPRODUCT(("SUP_MNRBIO"=[1]OUT_SyntheticFuels!$C$4:$C$1000)*1,("Var_cap"=[1]OUT_SyntheticFuels!$B$4:$B$1000)*1,[1]OUT_SyntheticFuels!J$4:J$1000)</f>
        <v>0.16241298306800162</v>
      </c>
      <c r="L2038" s="7" cm="1">
        <f t="array" ref="L2038">SUMPRODUCT(("SUP_MNRBIO"=[1]OUT_SyntheticFuels!$C$4:$C$1000)*1,("Var_cap"=[1]OUT_SyntheticFuels!$B$4:$B$1000)*1,[1]OUT_SyntheticFuels!K$4:K$1000)</f>
        <v>0.16260851604710685</v>
      </c>
      <c r="M2038" s="7" cm="1">
        <f t="array" ref="M2038">SUMPRODUCT(("SUP_MNRBIO"=[1]OUT_SyntheticFuels!$C$4:$C$1000)*1,("Var_cap"=[1]OUT_SyntheticFuels!$B$4:$B$1000)*1,[1]OUT_SyntheticFuels!L$4:L$1000)</f>
        <v>0.24361101689096251</v>
      </c>
      <c r="N2038" s="7" cm="1">
        <f t="array" ref="N2038">SUMPRODUCT(("SUP_MNRBIO"=[1]OUT_SyntheticFuels!$C$4:$C$1000)*1,("Var_cap"=[1]OUT_SyntheticFuels!$B$4:$B$1000)*1,[1]OUT_SyntheticFuels!M$4:M$1000)</f>
        <v>0.24361056052341082</v>
      </c>
      <c r="O2038" s="7" cm="1">
        <f t="array" ref="O2038">SUMPRODUCT(("SUP_MNRBIO"=[1]OUT_SyntheticFuels!$C$4:$C$1000)*1,("Var_cap"=[1]OUT_SyntheticFuels!$B$4:$B$1000)*1,[1]OUT_SyntheticFuels!N$4:N$1000)</f>
        <v>0.24361191785300176</v>
      </c>
      <c r="P2038" s="7" cm="1">
        <f t="array" ref="P2038">SUMPRODUCT(("SUP_MNRBIO"=[1]OUT_SyntheticFuels!$C$4:$C$1000)*1,("Var_cap"=[1]OUT_SyntheticFuels!$B$4:$B$1000)*1,[1]OUT_SyntheticFuels!O$4:O$1000)</f>
        <v>0.24361189241308417</v>
      </c>
      <c r="Q2038" s="7" cm="1">
        <f t="array" ref="Q2038">SUMPRODUCT(("SUP_MNRBIO"=[1]OUT_SyntheticFuels!$C$4:$C$1000)*1,("Var_cap"=[1]OUT_SyntheticFuels!$B$4:$B$1000)*1,[1]OUT_SyntheticFuels!P$4:P$1000)</f>
        <v>0.24362465053091573</v>
      </c>
      <c r="S2038" s="3"/>
    </row>
    <row r="2039" spans="2:19">
      <c r="B2039" s="5" t="str">
        <f t="shared" si="2209"/>
        <v>SPS1</v>
      </c>
      <c r="C2039" s="5" t="str">
        <f t="shared" si="2210"/>
        <v>CH</v>
      </c>
      <c r="D2039" t="s">
        <v>2179</v>
      </c>
      <c r="E2039" t="s">
        <v>188</v>
      </c>
      <c r="F2039" s="7" cm="1">
        <f t="array" ref="F2039">SUMPRODUCT(("SUP_WSTBIO"=[1]OUT_SyntheticFuels!$C$4:$C$1000)*1,("Var_cap"=[1]OUT_SyntheticFuels!$B$4:$B$1000)*1,[1]OUT_SyntheticFuels!E$4:E$1000)</f>
        <v>0.21266702301497961</v>
      </c>
      <c r="G2039" s="7" cm="1">
        <f t="array" ref="G2039">SUMPRODUCT(("SUP_WSTBIO"=[1]OUT_SyntheticFuels!$C$4:$C$1000)*1,("Var_cap"=[1]OUT_SyntheticFuels!$B$4:$B$1000)*1,[1]OUT_SyntheticFuels!F$4:F$1000)</f>
        <v>0.23419124661605295</v>
      </c>
      <c r="H2039" s="7" cm="1">
        <f t="array" ref="H2039">SUMPRODUCT(("SUP_WSTBIO"=[1]OUT_SyntheticFuels!$C$4:$C$1000)*1,("Var_cap"=[1]OUT_SyntheticFuels!$B$4:$B$1000)*1,[1]OUT_SyntheticFuels!G$4:G$1000)</f>
        <v>0.23419067648980066</v>
      </c>
      <c r="I2039" s="7" cm="1">
        <f t="array" ref="I2039">SUMPRODUCT(("SUP_WSTBIO"=[1]OUT_SyntheticFuels!$C$4:$C$1000)*1,("Var_cap"=[1]OUT_SyntheticFuels!$B$4:$B$1000)*1,[1]OUT_SyntheticFuels!H$4:H$1000)</f>
        <v>0.23345560376879601</v>
      </c>
      <c r="J2039" s="7" cm="1">
        <f t="array" ref="J2039">SUMPRODUCT(("SUP_WSTBIO"=[1]OUT_SyntheticFuels!$C$4:$C$1000)*1,("Var_cap"=[1]OUT_SyntheticFuels!$B$4:$B$1000)*1,[1]OUT_SyntheticFuels!I$4:I$1000)</f>
        <v>0.23299610541126667</v>
      </c>
      <c r="K2039" s="7" cm="1">
        <f t="array" ref="K2039">SUMPRODUCT(("SUP_WSTBIO"=[1]OUT_SyntheticFuels!$C$4:$C$1000)*1,("Var_cap"=[1]OUT_SyntheticFuels!$B$4:$B$1000)*1,[1]OUT_SyntheticFuels!J$4:J$1000)</f>
        <v>0.2215514058469123</v>
      </c>
      <c r="L2039" s="7" cm="1">
        <f t="array" ref="L2039">SUMPRODUCT(("SUP_WSTBIO"=[1]OUT_SyntheticFuels!$C$4:$C$1000)*1,("Var_cap"=[1]OUT_SyntheticFuels!$B$4:$B$1000)*1,[1]OUT_SyntheticFuels!K$4:K$1000)</f>
        <v>0.34821100771112729</v>
      </c>
      <c r="M2039" s="7" cm="1">
        <f t="array" ref="M2039">SUMPRODUCT(("SUP_WSTBIO"=[1]OUT_SyntheticFuels!$C$4:$C$1000)*1,("Var_cap"=[1]OUT_SyntheticFuels!$B$4:$B$1000)*1,[1]OUT_SyntheticFuels!L$4:L$1000)</f>
        <v>0.37191075191087813</v>
      </c>
      <c r="N2039" s="7" cm="1">
        <f t="array" ref="N2039">SUMPRODUCT(("SUP_WSTBIO"=[1]OUT_SyntheticFuels!$C$4:$C$1000)*1,("Var_cap"=[1]OUT_SyntheticFuels!$B$4:$B$1000)*1,[1]OUT_SyntheticFuels!M$4:M$1000)</f>
        <v>0.38937304083348667</v>
      </c>
      <c r="O2039" s="7" cm="1">
        <f t="array" ref="O2039">SUMPRODUCT(("SUP_WSTBIO"=[1]OUT_SyntheticFuels!$C$4:$C$1000)*1,("Var_cap"=[1]OUT_SyntheticFuels!$B$4:$B$1000)*1,[1]OUT_SyntheticFuels!N$4:N$1000)</f>
        <v>0.38938707633997888</v>
      </c>
      <c r="P2039" s="7" cm="1">
        <f t="array" ref="P2039">SUMPRODUCT(("SUP_WSTBIO"=[1]OUT_SyntheticFuels!$C$4:$C$1000)*1,("Var_cap"=[1]OUT_SyntheticFuels!$B$4:$B$1000)*1,[1]OUT_SyntheticFuels!O$4:O$1000)</f>
        <v>0.38938974642191904</v>
      </c>
      <c r="Q2039" s="7" cm="1">
        <f t="array" ref="Q2039">SUMPRODUCT(("SUP_WSTBIO"=[1]OUT_SyntheticFuels!$C$4:$C$1000)*1,("Var_cap"=[1]OUT_SyntheticFuels!$B$4:$B$1000)*1,[1]OUT_SyntheticFuels!P$4:P$1000)</f>
        <v>0.38938535128318835</v>
      </c>
      <c r="S2039" s="3"/>
    </row>
    <row r="2040" spans="2:19">
      <c r="B2040" s="5" t="str">
        <f t="shared" si="2209"/>
        <v>SPS1</v>
      </c>
      <c r="C2040" s="5" t="str">
        <f t="shared" si="2210"/>
        <v>CH</v>
      </c>
      <c r="D2040" t="s">
        <v>2180</v>
      </c>
      <c r="E2040" t="s">
        <v>188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>
      <c r="B2041" s="5" t="str">
        <f t="shared" si="2209"/>
        <v>SPS1</v>
      </c>
      <c r="C2041" s="5" t="str">
        <f t="shared" si="2210"/>
        <v>CH</v>
      </c>
      <c r="D2041" t="s">
        <v>2181</v>
      </c>
      <c r="E2041" t="s">
        <v>188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9.8157512583449196E-6</v>
      </c>
      <c r="L2041" s="7" cm="1">
        <f t="array" ref="L2041">SUMPRODUCT(("SUP_WSTHTGBIO"=[1]OUT_SyntheticFuels!$C$4:$C$1000)*1,("Var_cap"=[1]OUT_SyntheticFuels!$B$4:$B$1000)*1,[1]OUT_SyntheticFuels!K$4:K$1000)</f>
        <v>1.1519997826517582E-5</v>
      </c>
      <c r="M2041" s="7" cm="1">
        <f t="array" ref="M2041">SUMPRODUCT(("SUP_WSTHTGBIO"=[1]OUT_SyntheticFuels!$C$4:$C$1000)*1,("Var_cap"=[1]OUT_SyntheticFuels!$B$4:$B$1000)*1,[1]OUT_SyntheticFuels!L$4:L$1000)</f>
        <v>3.5427758498222569E-5</v>
      </c>
      <c r="N2041" s="7" cm="1">
        <f t="array" ref="N2041">SUMPRODUCT(("SUP_WSTHTGBIO"=[1]OUT_SyntheticFuels!$C$4:$C$1000)*1,("Var_cap"=[1]OUT_SyntheticFuels!$B$4:$B$1000)*1,[1]OUT_SyntheticFuels!M$4:M$1000)</f>
        <v>3.3768903186278398E-5</v>
      </c>
      <c r="O2041" s="7" cm="1">
        <f t="array" ref="O2041">SUMPRODUCT(("SUP_WSTHTGBIO"=[1]OUT_SyntheticFuels!$C$4:$C$1000)*1,("Var_cap"=[1]OUT_SyntheticFuels!$B$4:$B$1000)*1,[1]OUT_SyntheticFuels!N$4:N$1000)</f>
        <v>2.5738138541691821E-5</v>
      </c>
      <c r="P2041" s="7" cm="1">
        <f t="array" ref="P2041">SUMPRODUCT(("SUP_WSTHTGBIO"=[1]OUT_SyntheticFuels!$C$4:$C$1000)*1,("Var_cap"=[1]OUT_SyntheticFuels!$B$4:$B$1000)*1,[1]OUT_SyntheticFuels!O$4:O$1000)</f>
        <v>2.4176138862134706E-5</v>
      </c>
      <c r="Q2041" s="7" cm="1">
        <f t="array" ref="Q2041">SUMPRODUCT(("SUP_WSTHTGBIO"=[1]OUT_SyntheticFuels!$C$4:$C$1000)*1,("Var_cap"=[1]OUT_SyntheticFuels!$B$4:$B$1000)*1,[1]OUT_SyntheticFuels!P$4:P$1000)</f>
        <v>4.0886465306276773E-5</v>
      </c>
      <c r="S2041" s="3"/>
    </row>
    <row r="2042" spans="2:19">
      <c r="B2042" s="5" t="str">
        <f t="shared" si="2209"/>
        <v>SPS1</v>
      </c>
      <c r="C2042" s="5" t="str">
        <f t="shared" si="2210"/>
        <v>CH</v>
      </c>
      <c r="D2042" t="s">
        <v>2182</v>
      </c>
      <c r="E2042" t="s">
        <v>188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3.1154088608110199E-6</v>
      </c>
      <c r="L2042" s="7" cm="1">
        <f t="array" ref="L2042">SUMPRODUCT(("SUP_WSTHTGBIOCCS"=[1]OUT_SyntheticFuels!$C$4:$C$1000)*1,("Var_cap"=[1]OUT_SyntheticFuels!$B$4:$B$1000)*1,[1]OUT_SyntheticFuels!K$4:K$1000)</f>
        <v>3.430713992511801E-6</v>
      </c>
      <c r="M2042" s="7" cm="1">
        <f t="array" ref="M2042">SUMPRODUCT(("SUP_WSTHTGBIOCCS"=[1]OUT_SyntheticFuels!$C$4:$C$1000)*1,("Var_cap"=[1]OUT_SyntheticFuels!$B$4:$B$1000)*1,[1]OUT_SyntheticFuels!L$4:L$1000)</f>
        <v>1.5535635045664512E-5</v>
      </c>
      <c r="N2042" s="7" cm="1">
        <f t="array" ref="N2042">SUMPRODUCT(("SUP_WSTHTGBIOCCS"=[1]OUT_SyntheticFuels!$C$4:$C$1000)*1,("Var_cap"=[1]OUT_SyntheticFuels!$B$4:$B$1000)*1,[1]OUT_SyntheticFuels!M$4:M$1000)</f>
        <v>1.4451741161747878E-5</v>
      </c>
      <c r="O2042" s="7" cm="1">
        <f t="array" ref="O2042">SUMPRODUCT(("SUP_WSTHTGBIOCCS"=[1]OUT_SyntheticFuels!$C$4:$C$1000)*1,("Var_cap"=[1]OUT_SyntheticFuels!$B$4:$B$1000)*1,[1]OUT_SyntheticFuels!N$4:N$1000)</f>
        <v>1.2368133439557914E-5</v>
      </c>
      <c r="P2042" s="7" cm="1">
        <f t="array" ref="P2042">SUMPRODUCT(("SUP_WSTHTGBIOCCS"=[1]OUT_SyntheticFuels!$C$4:$C$1000)*1,("Var_cap"=[1]OUT_SyntheticFuels!$B$4:$B$1000)*1,[1]OUT_SyntheticFuels!O$4:O$1000)</f>
        <v>1.2268161018664266E-5</v>
      </c>
      <c r="Q2042" s="7" cm="1">
        <f t="array" ref="Q2042">SUMPRODUCT(("SUP_WSTHTGBIOCCS"=[1]OUT_SyntheticFuels!$C$4:$C$1000)*1,("Var_cap"=[1]OUT_SyntheticFuels!$B$4:$B$1000)*1,[1]OUT_SyntheticFuels!P$4:P$1000)</f>
        <v>1.522806023836737E-5</v>
      </c>
      <c r="S2042" s="3"/>
    </row>
    <row r="2043" spans="2:19">
      <c r="B2043" s="5" t="str">
        <f t="shared" si="2209"/>
        <v>SPS1</v>
      </c>
      <c r="C2043" s="5" t="str">
        <f t="shared" si="2210"/>
        <v>CH</v>
      </c>
      <c r="D2043" t="s">
        <v>2183</v>
      </c>
      <c r="E2043" t="s">
        <v>188</v>
      </c>
      <c r="F2043" s="7" cm="1">
        <f t="array" ref="F2043">SUMPRODUCT(("SUP_WODBIO"=[1]OUT_SyntheticFuels!$C$4:$C$1000)*1,("Var_cap"=[1]OUT_SyntheticFuels!$B$4:$B$1000)*1,[1]OUT_SyntheticFuels!E$4:E$1000)</f>
        <v>2.34925795225461E-7</v>
      </c>
      <c r="G2043" s="7" cm="1">
        <f t="array" ref="G2043">SUMPRODUCT(("SUP_WODBIO"=[1]OUT_SyntheticFuels!$C$4:$C$1000)*1,("Var_cap"=[1]OUT_SyntheticFuels!$B$4:$B$1000)*1,[1]OUT_SyntheticFuels!F$4:F$1000)</f>
        <v>8.4065837881300257E-6</v>
      </c>
      <c r="H2043" s="7" cm="1">
        <f t="array" ref="H2043">SUMPRODUCT(("SUP_WODBIO"=[1]OUT_SyntheticFuels!$C$4:$C$1000)*1,("Var_cap"=[1]OUT_SyntheticFuels!$B$4:$B$1000)*1,[1]OUT_SyntheticFuels!G$4:G$1000)</f>
        <v>9.531177189443335E-6</v>
      </c>
      <c r="I2043" s="7" cm="1">
        <f t="array" ref="I2043">SUMPRODUCT(("SUP_WODBIO"=[1]OUT_SyntheticFuels!$C$4:$C$1000)*1,("Var_cap"=[1]OUT_SyntheticFuels!$B$4:$B$1000)*1,[1]OUT_SyntheticFuels!H$4:H$1000)</f>
        <v>2.2271467690762732E-5</v>
      </c>
      <c r="J2043" s="7" cm="1">
        <f t="array" ref="J2043">SUMPRODUCT(("SUP_WODBIO"=[1]OUT_SyntheticFuels!$C$4:$C$1000)*1,("Var_cap"=[1]OUT_SyntheticFuels!$B$4:$B$1000)*1,[1]OUT_SyntheticFuels!I$4:I$1000)</f>
        <v>2.4872973663857265E-5</v>
      </c>
      <c r="K2043" s="7" cm="1">
        <f t="array" ref="K2043">SUMPRODUCT(("SUP_WODBIO"=[1]OUT_SyntheticFuels!$C$4:$C$1000)*1,("Var_cap"=[1]OUT_SyntheticFuels!$B$4:$B$1000)*1,[1]OUT_SyntheticFuels!J$4:J$1000)</f>
        <v>2.1642125340862262E-5</v>
      </c>
      <c r="L2043" s="7" cm="1">
        <f t="array" ref="L2043">SUMPRODUCT(("SUP_WODBIO"=[1]OUT_SyntheticFuels!$C$4:$C$1000)*1,("Var_cap"=[1]OUT_SyntheticFuels!$B$4:$B$1000)*1,[1]OUT_SyntheticFuels!K$4:K$1000)</f>
        <v>1.7255552113393863E-5</v>
      </c>
      <c r="M2043" s="7" cm="1">
        <f t="array" ref="M2043">SUMPRODUCT(("SUP_WODBIO"=[1]OUT_SyntheticFuels!$C$4:$C$1000)*1,("Var_cap"=[1]OUT_SyntheticFuels!$B$4:$B$1000)*1,[1]OUT_SyntheticFuels!L$4:L$1000)</f>
        <v>1.4182049317756756E-5</v>
      </c>
      <c r="N2043" s="7" cm="1">
        <f t="array" ref="N2043">SUMPRODUCT(("SUP_WODBIO"=[1]OUT_SyntheticFuels!$C$4:$C$1000)*1,("Var_cap"=[1]OUT_SyntheticFuels!$B$4:$B$1000)*1,[1]OUT_SyntheticFuels!M$4:M$1000)</f>
        <v>1.2515445128465064E-5</v>
      </c>
      <c r="O2043" s="7" cm="1">
        <f t="array" ref="O2043">SUMPRODUCT(("SUP_WODBIO"=[1]OUT_SyntheticFuels!$C$4:$C$1000)*1,("Var_cap"=[1]OUT_SyntheticFuels!$B$4:$B$1000)*1,[1]OUT_SyntheticFuels!N$4:N$1000)</f>
        <v>1.9045560360078151E-5</v>
      </c>
      <c r="P2043" s="7" cm="1">
        <f t="array" ref="P2043">SUMPRODUCT(("SUP_WODBIO"=[1]OUT_SyntheticFuels!$C$4:$C$1000)*1,("Var_cap"=[1]OUT_SyntheticFuels!$B$4:$B$1000)*1,[1]OUT_SyntheticFuels!O$4:O$1000)</f>
        <v>1.575248500331296E-5</v>
      </c>
      <c r="Q2043" s="7" cm="1">
        <f t="array" ref="Q2043">SUMPRODUCT(("SUP_WODBIO"=[1]OUT_SyntheticFuels!$C$4:$C$1000)*1,("Var_cap"=[1]OUT_SyntheticFuels!$B$4:$B$1000)*1,[1]OUT_SyntheticFuels!P$4:P$1000)</f>
        <v>3.7706267758291458E-5</v>
      </c>
      <c r="S2043" s="3"/>
    </row>
    <row r="2044" spans="2:19">
      <c r="B2044" s="5" t="str">
        <f t="shared" si="2209"/>
        <v>SPS1</v>
      </c>
      <c r="C2044" s="5" t="str">
        <f t="shared" si="2210"/>
        <v>CH</v>
      </c>
      <c r="D2044" t="s">
        <v>2184</v>
      </c>
      <c r="E2044" t="s">
        <v>188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8.5840897172658595E-6</v>
      </c>
      <c r="L2044" s="7" cm="1">
        <f t="array" ref="L2044">SUMPRODUCT(("SUP_WODBIOCCS"=[1]OUT_SyntheticFuels!$C$4:$C$1000)*1,("Var_cap"=[1]OUT_SyntheticFuels!$B$4:$B$1000)*1,[1]OUT_SyntheticFuels!K$4:K$1000)</f>
        <v>1.0498231364956301E-5</v>
      </c>
      <c r="M2044" s="7" cm="1">
        <f t="array" ref="M2044">SUMPRODUCT(("SUP_WODBIOCCS"=[1]OUT_SyntheticFuels!$C$4:$C$1000)*1,("Var_cap"=[1]OUT_SyntheticFuels!$B$4:$B$1000)*1,[1]OUT_SyntheticFuels!L$4:L$1000)</f>
        <v>2.0257824553022499E-5</v>
      </c>
      <c r="N2044" s="7" cm="1">
        <f t="array" ref="N2044">SUMPRODUCT(("SUP_WODBIOCCS"=[1]OUT_SyntheticFuels!$C$4:$C$1000)*1,("Var_cap"=[1]OUT_SyntheticFuels!$B$4:$B$1000)*1,[1]OUT_SyntheticFuels!M$4:M$1000)</f>
        <v>1.9163812785294498E-5</v>
      </c>
      <c r="O2044" s="7" cm="1">
        <f t="array" ref="O2044">SUMPRODUCT(("SUP_WODBIOCCS"=[1]OUT_SyntheticFuels!$C$4:$C$1000)*1,("Var_cap"=[1]OUT_SyntheticFuels!$B$4:$B$1000)*1,[1]OUT_SyntheticFuels!N$4:N$1000)</f>
        <v>2.0771060964714401E-5</v>
      </c>
      <c r="P2044" s="7" cm="1">
        <f t="array" ref="P2044">SUMPRODUCT(("SUP_WODBIOCCS"=[1]OUT_SyntheticFuels!$C$4:$C$1000)*1,("Var_cap"=[1]OUT_SyntheticFuels!$B$4:$B$1000)*1,[1]OUT_SyntheticFuels!O$4:O$1000)</f>
        <v>1.9165615599496499E-5</v>
      </c>
      <c r="Q2044" s="7" cm="1">
        <f t="array" ref="Q2044">SUMPRODUCT(("SUP_WODBIOCCS"=[1]OUT_SyntheticFuels!$C$4:$C$1000)*1,("Var_cap"=[1]OUT_SyntheticFuels!$B$4:$B$1000)*1,[1]OUT_SyntheticFuels!P$4:P$1000)</f>
        <v>3.2159086612790699E-5</v>
      </c>
      <c r="S2044" s="3"/>
    </row>
    <row r="2045" spans="2:19">
      <c r="B2045" s="5" t="str">
        <f t="shared" si="2209"/>
        <v>SPS1</v>
      </c>
      <c r="C2045" s="5" t="str">
        <f t="shared" si="2210"/>
        <v>CH</v>
      </c>
      <c r="D2045" t="s">
        <v>2185</v>
      </c>
      <c r="E2045" t="s">
        <v>188</v>
      </c>
      <c r="F2045" s="7" cm="1">
        <f t="array" ref="F2045">SUMPRODUCT(("SUP_BIONGA"=[1]OUT_SyntheticFuels!$C$4:$C$1000)*1,("Var_cap"=[1]OUT_SyntheticFuels!$B$4:$B$1000)*1,[1]OUT_SyntheticFuels!E$4:E$1000)</f>
        <v>4.2335068750623359E-2</v>
      </c>
      <c r="G2045" s="7" cm="1">
        <f t="array" ref="G2045">SUMPRODUCT(("SUP_BIONGA"=[1]OUT_SyntheticFuels!$C$4:$C$1000)*1,("Var_cap"=[1]OUT_SyntheticFuels!$B$4:$B$1000)*1,[1]OUT_SyntheticFuels!F$4:F$1000)</f>
        <v>0.1309168305407391</v>
      </c>
      <c r="H2045" s="7" cm="1">
        <f t="array" ref="H2045">SUMPRODUCT(("SUP_BIONGA"=[1]OUT_SyntheticFuels!$C$4:$C$1000)*1,("Var_cap"=[1]OUT_SyntheticFuels!$B$4:$B$1000)*1,[1]OUT_SyntheticFuels!G$4:G$1000)</f>
        <v>0.1047089394609218</v>
      </c>
      <c r="I2045" s="7" cm="1">
        <f t="array" ref="I2045">SUMPRODUCT(("SUP_BIONGA"=[1]OUT_SyntheticFuels!$C$4:$C$1000)*1,("Var_cap"=[1]OUT_SyntheticFuels!$B$4:$B$1000)*1,[1]OUT_SyntheticFuels!H$4:H$1000)</f>
        <v>0.1028979537241928</v>
      </c>
      <c r="J2045" s="7" cm="1">
        <f t="array" ref="J2045">SUMPRODUCT(("SUP_BIONGA"=[1]OUT_SyntheticFuels!$C$4:$C$1000)*1,("Var_cap"=[1]OUT_SyntheticFuels!$B$4:$B$1000)*1,[1]OUT_SyntheticFuels!I$4:I$1000)</f>
        <v>0.10289545615432241</v>
      </c>
      <c r="K2045" s="7" cm="1">
        <f t="array" ref="K2045">SUMPRODUCT(("SUP_BIONGA"=[1]OUT_SyntheticFuels!$C$4:$C$1000)*1,("Var_cap"=[1]OUT_SyntheticFuels!$B$4:$B$1000)*1,[1]OUT_SyntheticFuels!J$4:J$1000)</f>
        <v>9.2011075851560709E-2</v>
      </c>
      <c r="L2045" s="7" cm="1">
        <f t="array" ref="L2045">SUMPRODUCT(("SUP_BIONGA"=[1]OUT_SyntheticFuels!$C$4:$C$1000)*1,("Var_cap"=[1]OUT_SyntheticFuels!$B$4:$B$1000)*1,[1]OUT_SyntheticFuels!K$4:K$1000)</f>
        <v>9.1983462190334764E-2</v>
      </c>
      <c r="M2045" s="7" cm="1">
        <f t="array" ref="M2045">SUMPRODUCT(("SUP_BIONGA"=[1]OUT_SyntheticFuels!$C$4:$C$1000)*1,("Var_cap"=[1]OUT_SyntheticFuels!$B$4:$B$1000)*1,[1]OUT_SyntheticFuels!L$4:L$1000)</f>
        <v>0.19808340906640071</v>
      </c>
      <c r="N2045" s="7" cm="1">
        <f t="array" ref="N2045">SUMPRODUCT(("SUP_BIONGA"=[1]OUT_SyntheticFuels!$C$4:$C$1000)*1,("Var_cap"=[1]OUT_SyntheticFuels!$B$4:$B$1000)*1,[1]OUT_SyntheticFuels!M$4:M$1000)</f>
        <v>0.28233726197899545</v>
      </c>
      <c r="O2045" s="7" cm="1">
        <f t="array" ref="O2045">SUMPRODUCT(("SUP_BIONGA"=[1]OUT_SyntheticFuels!$C$4:$C$1000)*1,("Var_cap"=[1]OUT_SyntheticFuels!$B$4:$B$1000)*1,[1]OUT_SyntheticFuels!N$4:N$1000)</f>
        <v>0.28234047822386482</v>
      </c>
      <c r="P2045" s="7" cm="1">
        <f t="array" ref="P2045">SUMPRODUCT(("SUP_BIONGA"=[1]OUT_SyntheticFuels!$C$4:$C$1000)*1,("Var_cap"=[1]OUT_SyntheticFuels!$B$4:$B$1000)*1,[1]OUT_SyntheticFuels!O$4:O$1000)</f>
        <v>0.28234141326469553</v>
      </c>
      <c r="Q2045" s="7" cm="1">
        <f t="array" ref="Q2045">SUMPRODUCT(("SUP_BIONGA"=[1]OUT_SyntheticFuels!$C$4:$C$1000)*1,("Var_cap"=[1]OUT_SyntheticFuels!$B$4:$B$1000)*1,[1]OUT_SyntheticFuels!P$4:P$1000)</f>
        <v>0.28235877018453642</v>
      </c>
      <c r="S2045" s="3"/>
    </row>
    <row r="2046" spans="2:19">
      <c r="B2046" s="5" t="str">
        <f t="shared" si="2209"/>
        <v>SPS1</v>
      </c>
      <c r="C2046" s="5" t="str">
        <f t="shared" si="2210"/>
        <v>CH</v>
      </c>
      <c r="D2046" t="s">
        <v>2186</v>
      </c>
      <c r="E2046" t="s">
        <v>188</v>
      </c>
      <c r="F2046" s="7" cm="1">
        <f t="array" ref="F2046">SUMPRODUCT(("CT_CWODPLT"=[1]OUT_SyntheticFuels!$C$4:$C$1000)*1,("Var_cap"=[1]OUT_SyntheticFuels!$B$4:$B$1000)*1,[1]OUT_SyntheticFuels!E$4:E$1000)</f>
        <v>0.3634308306869608</v>
      </c>
      <c r="G2046" s="7" cm="1">
        <f t="array" ref="G2046">SUMPRODUCT(("CT_CWODPLT"=[1]OUT_SyntheticFuels!$C$4:$C$1000)*1,("Var_cap"=[1]OUT_SyntheticFuels!$B$4:$B$1000)*1,[1]OUT_SyntheticFuels!F$4:F$1000)</f>
        <v>0.41066347495887556</v>
      </c>
      <c r="H2046" s="7" cm="1">
        <f t="array" ref="H2046">SUMPRODUCT(("CT_CWODPLT"=[1]OUT_SyntheticFuels!$C$4:$C$1000)*1,("Var_cap"=[1]OUT_SyntheticFuels!$B$4:$B$1000)*1,[1]OUT_SyntheticFuels!G$4:G$1000)</f>
        <v>0.41066345105184149</v>
      </c>
      <c r="I2046" s="7" cm="1">
        <f t="array" ref="I2046">SUMPRODUCT(("CT_CWODPLT"=[1]OUT_SyntheticFuels!$C$4:$C$1000)*1,("Var_cap"=[1]OUT_SyntheticFuels!$B$4:$B$1000)*1,[1]OUT_SyntheticFuels!H$4:H$1000)</f>
        <v>0.41066449893161977</v>
      </c>
      <c r="J2046" s="7" cm="1">
        <f t="array" ref="J2046">SUMPRODUCT(("CT_CWODPLT"=[1]OUT_SyntheticFuels!$C$4:$C$1000)*1,("Var_cap"=[1]OUT_SyntheticFuels!$B$4:$B$1000)*1,[1]OUT_SyntheticFuels!I$4:I$1000)</f>
        <v>0.43313463870993768</v>
      </c>
      <c r="K2046" s="7" cm="1">
        <f t="array" ref="K2046">SUMPRODUCT(("CT_CWODPLT"=[1]OUT_SyntheticFuels!$C$4:$C$1000)*1,("Var_cap"=[1]OUT_SyntheticFuels!$B$4:$B$1000)*1,[1]OUT_SyntheticFuels!J$4:J$1000)</f>
        <v>0.46193687350976809</v>
      </c>
      <c r="L2046" s="7" cm="1">
        <f t="array" ref="L2046">SUMPRODUCT(("CT_CWODPLT"=[1]OUT_SyntheticFuels!$C$4:$C$1000)*1,("Var_cap"=[1]OUT_SyntheticFuels!$B$4:$B$1000)*1,[1]OUT_SyntheticFuels!K$4:K$1000)</f>
        <v>0.46001128092476462</v>
      </c>
      <c r="M2046" s="7" cm="1">
        <f t="array" ref="M2046">SUMPRODUCT(("CT_CWODPLT"=[1]OUT_SyntheticFuels!$C$4:$C$1000)*1,("Var_cap"=[1]OUT_SyntheticFuels!$B$4:$B$1000)*1,[1]OUT_SyntheticFuels!L$4:L$1000)</f>
        <v>0.46001380635662109</v>
      </c>
      <c r="N2046" s="7" cm="1">
        <f t="array" ref="N2046">SUMPRODUCT(("CT_CWODPLT"=[1]OUT_SyntheticFuels!$C$4:$C$1000)*1,("Var_cap"=[1]OUT_SyntheticFuels!$B$4:$B$1000)*1,[1]OUT_SyntheticFuels!M$4:M$1000)</f>
        <v>0.44267137992273931</v>
      </c>
      <c r="O2046" s="7" cm="1">
        <f t="array" ref="O2046">SUMPRODUCT(("CT_CWODPLT"=[1]OUT_SyntheticFuels!$C$4:$C$1000)*1,("Var_cap"=[1]OUT_SyntheticFuels!$B$4:$B$1000)*1,[1]OUT_SyntheticFuels!N$4:N$1000)</f>
        <v>0.4549615828040609</v>
      </c>
      <c r="P2046" s="7" cm="1">
        <f t="array" ref="P2046">SUMPRODUCT(("CT_CWODPLT"=[1]OUT_SyntheticFuels!$C$4:$C$1000)*1,("Var_cap"=[1]OUT_SyntheticFuels!$B$4:$B$1000)*1,[1]OUT_SyntheticFuels!O$4:O$1000)</f>
        <v>0.4502560585772899</v>
      </c>
      <c r="Q2046" s="7" cm="1">
        <f t="array" ref="Q2046">SUMPRODUCT(("CT_CWODPLT"=[1]OUT_SyntheticFuels!$C$4:$C$1000)*1,("Var_cap"=[1]OUT_SyntheticFuels!$B$4:$B$1000)*1,[1]OUT_SyntheticFuels!P$4:P$1000)</f>
        <v>0.45025427348329045</v>
      </c>
      <c r="S2046" s="3"/>
    </row>
    <row r="2047" spans="2:19">
      <c r="B2047" s="5" t="str">
        <f t="shared" si="2209"/>
        <v>SPS1</v>
      </c>
      <c r="C2047" s="5" t="str">
        <f t="shared" si="2210"/>
        <v>CH</v>
      </c>
      <c r="D2047" t="s">
        <v>2187</v>
      </c>
      <c r="E2047" t="s">
        <v>188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1.90008979361084E-7</v>
      </c>
      <c r="J2047" s="7" cm="1">
        <f t="array" ref="J2047">SUMPRODUCT(("SUP_H2NGA"=[1]OUT_SyntheticFuels!$C$4:$C$1000)*1,("Var_cap"=[1]OUT_SyntheticFuels!$B$4:$B$1000)*1,[1]OUT_SyntheticFuels!I$4:I$1000)</f>
        <v>7.7789740355118107E-7</v>
      </c>
      <c r="K2047" s="7" cm="1">
        <f t="array" ref="K2047">SUMPRODUCT(("SUP_H2NGA"=[1]OUT_SyntheticFuels!$C$4:$C$1000)*1,("Var_cap"=[1]OUT_SyntheticFuels!$B$4:$B$1000)*1,[1]OUT_SyntheticFuels!J$4:J$1000)</f>
        <v>4.6937179451427765E-5</v>
      </c>
      <c r="L2047" s="7" cm="1">
        <f t="array" ref="L2047">SUMPRODUCT(("SUP_H2NGA"=[1]OUT_SyntheticFuels!$C$4:$C$1000)*1,("Var_cap"=[1]OUT_SyntheticFuels!$B$4:$B$1000)*1,[1]OUT_SyntheticFuels!K$4:K$1000)</f>
        <v>4.8878435783844586E-5</v>
      </c>
      <c r="M2047" s="7" cm="1">
        <f t="array" ref="M2047">SUMPRODUCT(("SUP_H2NGA"=[1]OUT_SyntheticFuels!$C$4:$C$1000)*1,("Var_cap"=[1]OUT_SyntheticFuels!$B$4:$B$1000)*1,[1]OUT_SyntheticFuels!L$4:L$1000)</f>
        <v>2.4481506337578824E-4</v>
      </c>
      <c r="N2047" s="7" cm="1">
        <f t="array" ref="N2047">SUMPRODUCT(("SUP_H2NGA"=[1]OUT_SyntheticFuels!$C$4:$C$1000)*1,("Var_cap"=[1]OUT_SyntheticFuels!$B$4:$B$1000)*1,[1]OUT_SyntheticFuels!M$4:M$1000)</f>
        <v>0.12587762157304425</v>
      </c>
      <c r="O2047" s="7" cm="1">
        <f t="array" ref="O2047">SUMPRODUCT(("SUP_H2NGA"=[1]OUT_SyntheticFuels!$C$4:$C$1000)*1,("Var_cap"=[1]OUT_SyntheticFuels!$B$4:$B$1000)*1,[1]OUT_SyntheticFuels!N$4:N$1000)</f>
        <v>0.43085160879292439</v>
      </c>
      <c r="P2047" s="7" cm="1">
        <f t="array" ref="P2047">SUMPRODUCT(("SUP_H2NGA"=[1]OUT_SyntheticFuels!$C$4:$C$1000)*1,("Var_cap"=[1]OUT_SyntheticFuels!$B$4:$B$1000)*1,[1]OUT_SyntheticFuels!O$4:O$1000)</f>
        <v>0.4555359857291853</v>
      </c>
      <c r="Q2047" s="7" cm="1">
        <f t="array" ref="Q2047">SUMPRODUCT(("SUP_H2NGA"=[1]OUT_SyntheticFuels!$C$4:$C$1000)*1,("Var_cap"=[1]OUT_SyntheticFuels!$B$4:$B$1000)*1,[1]OUT_SyntheticFuels!P$4:P$1000)</f>
        <v>0.48607378101452292</v>
      </c>
      <c r="S2047" s="3"/>
    </row>
    <row r="2048" spans="2:19">
      <c r="B2048" s="5" t="str">
        <f t="shared" si="2209"/>
        <v>SPS1</v>
      </c>
      <c r="C2048" s="5" t="str">
        <f t="shared" si="2210"/>
        <v>CH</v>
      </c>
      <c r="D2048" t="s">
        <v>2188</v>
      </c>
      <c r="E2048" t="s">
        <v>188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3.8242644779222398E-7</v>
      </c>
      <c r="J2048" s="7" cm="1">
        <f t="array" ref="J2048">SUMPRODUCT(("SUP_H2DSL"=[1]OUT_SyntheticFuels!$C$4:$C$1000)*1,("Var_cap"=[1]OUT_SyntheticFuels!$B$4:$B$1000)*1,[1]OUT_SyntheticFuels!I$4:I$1000)</f>
        <v>2.2936273739421802E-6</v>
      </c>
      <c r="K2048" s="7" cm="1">
        <f t="array" ref="K2048">SUMPRODUCT(("SUP_H2DSL"=[1]OUT_SyntheticFuels!$C$4:$C$1000)*1,("Var_cap"=[1]OUT_SyntheticFuels!$B$4:$B$1000)*1,[1]OUT_SyntheticFuels!J$4:J$1000)</f>
        <v>2.1110026955876342E-4</v>
      </c>
      <c r="L2048" s="7" cm="1">
        <f t="array" ref="L2048">SUMPRODUCT(("SUP_H2DSL"=[1]OUT_SyntheticFuels!$C$4:$C$1000)*1,("Var_cap"=[1]OUT_SyntheticFuels!$B$4:$B$1000)*1,[1]OUT_SyntheticFuels!K$4:K$1000)</f>
        <v>2.1122211417311967E-4</v>
      </c>
      <c r="M2048" s="7" cm="1">
        <f t="array" ref="M2048">SUMPRODUCT(("SUP_H2DSL"=[1]OUT_SyntheticFuels!$C$4:$C$1000)*1,("Var_cap"=[1]OUT_SyntheticFuels!$B$4:$B$1000)*1,[1]OUT_SyntheticFuels!L$4:L$1000)</f>
        <v>2.1093970470092472E-4</v>
      </c>
      <c r="N2048" s="7" cm="1">
        <f t="array" ref="N2048">SUMPRODUCT(("SUP_H2DSL"=[1]OUT_SyntheticFuels!$C$4:$C$1000)*1,("Var_cap"=[1]OUT_SyntheticFuels!$B$4:$B$1000)*1,[1]OUT_SyntheticFuels!M$4:M$1000)</f>
        <v>1.8155964221783558E-4</v>
      </c>
      <c r="O2048" s="7" cm="1">
        <f t="array" ref="O2048">SUMPRODUCT(("SUP_H2DSL"=[1]OUT_SyntheticFuels!$C$4:$C$1000)*1,("Var_cap"=[1]OUT_SyntheticFuels!$B$4:$B$1000)*1,[1]OUT_SyntheticFuels!N$4:N$1000)</f>
        <v>1.4558425601450328E-4</v>
      </c>
      <c r="P2048" s="7" cm="1">
        <f t="array" ref="P2048">SUMPRODUCT(("SUP_H2DSL"=[1]OUT_SyntheticFuels!$C$4:$C$1000)*1,("Var_cap"=[1]OUT_SyntheticFuels!$B$4:$B$1000)*1,[1]OUT_SyntheticFuels!O$4:O$1000)</f>
        <v>1.4638628151853876E-4</v>
      </c>
      <c r="Q2048" s="7" cm="1">
        <f t="array" ref="Q2048">SUMPRODUCT(("SUP_H2DSL"=[1]OUT_SyntheticFuels!$C$4:$C$1000)*1,("Var_cap"=[1]OUT_SyntheticFuels!$B$4:$B$1000)*1,[1]OUT_SyntheticFuels!P$4:P$1000)</f>
        <v>3.157413322998946E-4</v>
      </c>
      <c r="S2048" s="3"/>
    </row>
    <row r="2049" spans="2:19">
      <c r="B2049" s="5" t="str">
        <f t="shared" si="2209"/>
        <v>SPS1</v>
      </c>
      <c r="C2049" s="5" t="str">
        <f t="shared" si="2210"/>
        <v>CH</v>
      </c>
      <c r="D2049" t="s">
        <v>2189</v>
      </c>
      <c r="E2049" t="s">
        <v>188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1.79554885839057E-7</v>
      </c>
      <c r="J2049" s="7" cm="1">
        <f t="array" ref="J2049">SUMPRODUCT(("SUP_H2GSL"=[1]OUT_SyntheticFuels!$C$4:$C$1000)*1,("Var_cap"=[1]OUT_SyntheticFuels!$B$4:$B$1000)*1,[1]OUT_SyntheticFuels!I$4:I$1000)</f>
        <v>1.8357005746356669E-6</v>
      </c>
      <c r="K2049" s="7" cm="1">
        <f t="array" ref="K2049">SUMPRODUCT(("SUP_H2GSL"=[1]OUT_SyntheticFuels!$C$4:$C$1000)*1,("Var_cap"=[1]OUT_SyntheticFuels!$B$4:$B$1000)*1,[1]OUT_SyntheticFuels!J$4:J$1000)</f>
        <v>4.0682400408764696E-2</v>
      </c>
      <c r="L2049" s="7" cm="1">
        <f t="array" ref="L2049">SUMPRODUCT(("SUP_H2GSL"=[1]OUT_SyntheticFuels!$C$4:$C$1000)*1,("Var_cap"=[1]OUT_SyntheticFuels!$B$4:$B$1000)*1,[1]OUT_SyntheticFuels!K$4:K$1000)</f>
        <v>4.0682820621429479E-2</v>
      </c>
      <c r="M2049" s="7" cm="1">
        <f t="array" ref="M2049">SUMPRODUCT(("SUP_H2GSL"=[1]OUT_SyntheticFuels!$C$4:$C$1000)*1,("Var_cap"=[1]OUT_SyntheticFuels!$B$4:$B$1000)*1,[1]OUT_SyntheticFuels!L$4:L$1000)</f>
        <v>4.3345498610820397E-2</v>
      </c>
      <c r="N2049" s="7" cm="1">
        <f t="array" ref="N2049">SUMPRODUCT(("SUP_H2GSL"=[1]OUT_SyntheticFuels!$C$4:$C$1000)*1,("Var_cap"=[1]OUT_SyntheticFuels!$B$4:$B$1000)*1,[1]OUT_SyntheticFuels!M$4:M$1000)</f>
        <v>1.3010833464751896E-2</v>
      </c>
      <c r="O2049" s="7" cm="1">
        <f t="array" ref="O2049">SUMPRODUCT(("SUP_H2GSL"=[1]OUT_SyntheticFuels!$C$4:$C$1000)*1,("Var_cap"=[1]OUT_SyntheticFuels!$B$4:$B$1000)*1,[1]OUT_SyntheticFuels!N$4:N$1000)</f>
        <v>1.0514930612978252E-2</v>
      </c>
      <c r="P2049" s="7" cm="1">
        <f t="array" ref="P2049">SUMPRODUCT(("SUP_H2GSL"=[1]OUT_SyntheticFuels!$C$4:$C$1000)*1,("Var_cap"=[1]OUT_SyntheticFuels!$B$4:$B$1000)*1,[1]OUT_SyntheticFuels!O$4:O$1000)</f>
        <v>1.0515228194385893E-2</v>
      </c>
      <c r="Q2049" s="7" cm="1">
        <f t="array" ref="Q2049">SUMPRODUCT(("SUP_H2GSL"=[1]OUT_SyntheticFuels!$C$4:$C$1000)*1,("Var_cap"=[1]OUT_SyntheticFuels!$B$4:$B$1000)*1,[1]OUT_SyntheticFuels!P$4:P$1000)</f>
        <v>8.7787421011810713E-3</v>
      </c>
      <c r="S2049" s="3"/>
    </row>
    <row r="2050" spans="2:19">
      <c r="B2050" s="9" t="str">
        <f>B2049</f>
        <v>SPS1</v>
      </c>
      <c r="C2050" s="2" t="str">
        <f>C2049</f>
        <v>CH</v>
      </c>
      <c r="D2050" s="2" t="s">
        <v>189</v>
      </c>
      <c r="E2050" s="2" t="s">
        <v>163</v>
      </c>
      <c r="F2050" s="3">
        <f t="shared" ref="F2050:K2050" si="2211">SUM(F2051,F2053,F2057,F2061,F2077,F2084,F2092,F2094,F2102,F2106,F2100)</f>
        <v>1.1407726305700989E-3</v>
      </c>
      <c r="G2050" s="3">
        <f t="shared" si="2211"/>
        <v>1.3858039000440563</v>
      </c>
      <c r="H2050" s="3">
        <f t="shared" si="2211"/>
        <v>5.0780212872743782</v>
      </c>
      <c r="I2050" s="3">
        <f t="shared" si="2211"/>
        <v>5.6276165610498481</v>
      </c>
      <c r="J2050" s="3">
        <f t="shared" si="2211"/>
        <v>8.3505013544258286</v>
      </c>
      <c r="K2050" s="3">
        <f t="shared" si="2211"/>
        <v>3.7597121772156625</v>
      </c>
      <c r="L2050" s="3">
        <f t="shared" ref="L2050:O2050" si="2212">SUM(L2051,L2053,L2057,L2061,L2077,L2084,L2092,L2094,L2102,L2106,L2100)</f>
        <v>9.1961521872346275</v>
      </c>
      <c r="M2050" s="3">
        <f t="shared" si="2212"/>
        <v>8.9859133849857127</v>
      </c>
      <c r="N2050" s="3">
        <f t="shared" si="2212"/>
        <v>7.1668269669631615</v>
      </c>
      <c r="O2050" s="3">
        <f t="shared" si="2212"/>
        <v>6.4166461101839518</v>
      </c>
      <c r="P2050" s="3">
        <f>SUM(P2051,P2053,P2057,P2061,P2077,P2084,P2092,P2094,P2102,P2106,P2100)</f>
        <v>9.9352412746431824</v>
      </c>
      <c r="Q2050" s="3">
        <f>SUM(Q2051,Q2053,Q2057,Q2061,Q2077,Q2084,Q2092,Q2094,Q2102,Q2106,Q2100)</f>
        <v>7.0518952362859286</v>
      </c>
      <c r="S2050" s="3"/>
    </row>
    <row r="2051" spans="2:19">
      <c r="B2051" s="5" t="str">
        <f>B2050</f>
        <v>SPS1</v>
      </c>
      <c r="C2051" s="5" t="str">
        <f t="shared" ref="C2051:C2113" si="2213">C2050</f>
        <v>CH</v>
      </c>
      <c r="D2051" t="s">
        <v>2190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1.23297248506565</v>
      </c>
      <c r="H2051" s="1">
        <f t="shared" si="2215"/>
        <v>1.00990146401018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2.2765693355154042</v>
      </c>
      <c r="N2051" s="1">
        <f t="shared" si="2215"/>
        <v>2.6391983100737593E-7</v>
      </c>
      <c r="O2051" s="1">
        <f t="shared" si="2215"/>
        <v>5.4094246114726701E-7</v>
      </c>
      <c r="P2051" s="1">
        <f>+P2052</f>
        <v>3.138437489663615E-6</v>
      </c>
      <c r="Q2051" s="1">
        <f>+Q2052</f>
        <v>0</v>
      </c>
      <c r="S2051" s="3"/>
    </row>
    <row r="2052" spans="2:19">
      <c r="B2052" s="5" t="str">
        <f t="shared" ref="B2052:B2113" si="2216">B2051</f>
        <v>SPS1</v>
      </c>
      <c r="C2052" s="5" t="str">
        <f t="shared" si="2213"/>
        <v>CH</v>
      </c>
      <c r="D2052" t="s">
        <v>2191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1.23297248506565</v>
      </c>
      <c r="H2052" s="1">
        <f>'[1]Electricity and CHPs_NCAP'!D$14</f>
        <v>1.00990146401018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2.2765693355154042</v>
      </c>
      <c r="N2052" s="1">
        <f>'[1]Electricity and CHPs_NCAP'!J$14</f>
        <v>2.6391983100737593E-7</v>
      </c>
      <c r="O2052" s="1">
        <f>'[1]Electricity and CHPs_NCAP'!K$14</f>
        <v>5.4094246114726701E-7</v>
      </c>
      <c r="P2052" s="1">
        <f>'[1]Electricity and CHPs_NCAP'!L$14</f>
        <v>3.138437489663615E-6</v>
      </c>
      <c r="Q2052" s="1">
        <f>'[1]Electricity and CHPs_NCAP'!M$14</f>
        <v>0</v>
      </c>
      <c r="S2052" s="3"/>
    </row>
    <row r="2053" spans="2:19">
      <c r="B2053" s="5" t="str">
        <f t="shared" si="2216"/>
        <v>SPS1</v>
      </c>
      <c r="C2053" s="5" t="str">
        <f t="shared" si="2213"/>
        <v>CH</v>
      </c>
      <c r="D2053" t="s">
        <v>2192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8.5884836058310108E-4</v>
      </c>
      <c r="H2053" s="1">
        <f t="shared" si="2217"/>
        <v>5.0986480892879188E-2</v>
      </c>
      <c r="I2053" s="1">
        <f t="shared" si="2217"/>
        <v>8.6588040094823959E-2</v>
      </c>
      <c r="J2053" s="1">
        <f t="shared" si="2217"/>
        <v>0.13471032199610725</v>
      </c>
      <c r="K2053" s="1">
        <f t="shared" si="2217"/>
        <v>0.10164924090829015</v>
      </c>
      <c r="L2053" s="1">
        <f t="shared" ref="L2053:O2053" si="2218">SUM(L2054:L2056)</f>
        <v>5.1272479212658941E-7</v>
      </c>
      <c r="M2053" s="1">
        <f t="shared" si="2218"/>
        <v>3.2295202008793294E-5</v>
      </c>
      <c r="N2053" s="1">
        <f t="shared" si="2218"/>
        <v>7.219512314213712E-7</v>
      </c>
      <c r="O2053" s="1">
        <f t="shared" si="2218"/>
        <v>1.321618812645156E-4</v>
      </c>
      <c r="P2053" s="1">
        <f>SUM(P2054:P2056)</f>
        <v>7.7729914404200746E-7</v>
      </c>
      <c r="Q2053" s="1">
        <f>SUM(Q2054:Q2056)</f>
        <v>2.6358514095136816E-5</v>
      </c>
      <c r="S2053" s="3"/>
    </row>
    <row r="2054" spans="2:19">
      <c r="B2054" s="5" t="str">
        <f t="shared" si="2216"/>
        <v>SPS1</v>
      </c>
      <c r="C2054" s="5" t="str">
        <f t="shared" si="2213"/>
        <v>CH</v>
      </c>
      <c r="D2054" t="s">
        <v>2193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6.4811236354663101E-4</v>
      </c>
      <c r="H2054" s="1">
        <f>'[1]Electricity and CHPs_NCAP'!D$15</f>
        <v>2.5775543286313391E-2</v>
      </c>
      <c r="I2054" s="1">
        <f>'[1]Electricity and CHPs_NCAP'!E$15</f>
        <v>8.6287077876345097E-2</v>
      </c>
      <c r="J2054" s="1">
        <f>'[1]Electricity and CHPs_NCAP'!F$15</f>
        <v>0.1346738422346426</v>
      </c>
      <c r="K2054" s="1">
        <f>'[1]Electricity and CHPs_NCAP'!G$15</f>
        <v>0.10162258874706179</v>
      </c>
      <c r="L2054" s="1">
        <f>'[1]Electricity and CHPs_NCAP'!H$15</f>
        <v>1.052267483144356E-7</v>
      </c>
      <c r="M2054" s="1">
        <f>'[1]Electricity and CHPs_NCAP'!I$15</f>
        <v>1.48020094080266E-7</v>
      </c>
      <c r="N2054" s="1">
        <f>'[1]Electricity and CHPs_NCAP'!J$15</f>
        <v>1.4105457260470399E-7</v>
      </c>
      <c r="O2054" s="1">
        <f>'[1]Electricity and CHPs_NCAP'!K$15</f>
        <v>1.6501031093495301E-6</v>
      </c>
      <c r="P2054" s="1">
        <f>'[1]Electricity and CHPs_NCAP'!L$15</f>
        <v>1.3089849577643501E-7</v>
      </c>
      <c r="Q2054" s="1">
        <f>'[1]Electricity and CHPs_NCAP'!M$15</f>
        <v>4.54226951890347E-8</v>
      </c>
      <c r="S2054" s="3"/>
    </row>
    <row r="2055" spans="2:19">
      <c r="B2055" s="5" t="str">
        <f t="shared" si="2216"/>
        <v>SPS1</v>
      </c>
      <c r="C2055" s="5" t="str">
        <f t="shared" si="2213"/>
        <v>CH</v>
      </c>
      <c r="D2055" t="s">
        <v>2194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1.3730616135807292E-4</v>
      </c>
      <c r="H2055" s="1">
        <f>'[1]Electricity and CHPs_NCAP'!D$16</f>
        <v>2.5210596240611002E-2</v>
      </c>
      <c r="I2055" s="1">
        <f>'[1]Electricity and CHPs_NCAP'!E$16</f>
        <v>3.0060892149455227E-4</v>
      </c>
      <c r="J2055" s="1">
        <f>'[1]Electricity and CHPs_NCAP'!F$16</f>
        <v>3.6232647752252879E-5</v>
      </c>
      <c r="K2055" s="1">
        <f>'[1]Electricity and CHPs_NCAP'!G$16</f>
        <v>2.6433397954596299E-7</v>
      </c>
      <c r="L2055" s="1">
        <f>'[1]Electricity and CHPs_NCAP'!H$16</f>
        <v>2.6461329558602189E-7</v>
      </c>
      <c r="M2055" s="1">
        <f>'[1]Electricity and CHPs_NCAP'!I$16</f>
        <v>1.4085810053482528E-7</v>
      </c>
      <c r="N2055" s="1">
        <f>'[1]Electricity and CHPs_NCAP'!J$16</f>
        <v>1.055167821408272E-7</v>
      </c>
      <c r="O2055" s="1">
        <f>'[1]Electricity and CHPs_NCAP'!K$16</f>
        <v>3.0802684716508051E-7</v>
      </c>
      <c r="P2055" s="1">
        <f>'[1]Electricity and CHPs_NCAP'!L$16</f>
        <v>6.4640064826557245E-7</v>
      </c>
      <c r="Q2055" s="1">
        <f>'[1]Electricity and CHPs_NCAP'!M$16</f>
        <v>2.6313091399947781E-5</v>
      </c>
      <c r="S2055" s="3"/>
    </row>
    <row r="2056" spans="2:19">
      <c r="B2056" s="5" t="str">
        <f t="shared" si="2216"/>
        <v>SPS1</v>
      </c>
      <c r="C2056" s="5" t="str">
        <f t="shared" si="2213"/>
        <v>CH</v>
      </c>
      <c r="D2056" t="s">
        <v>2195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7.34298356783972E-5</v>
      </c>
      <c r="H2056" s="1">
        <f>'[1]Electricity and CHPs_NCAP'!D$17</f>
        <v>3.4136595479573598E-7</v>
      </c>
      <c r="I2056" s="1">
        <f>'[1]Electricity and CHPs_NCAP'!E$17</f>
        <v>3.5329698430812003E-7</v>
      </c>
      <c r="J2056" s="1">
        <f>'[1]Electricity and CHPs_NCAP'!F$17</f>
        <v>2.4711371237491702E-7</v>
      </c>
      <c r="K2056" s="1">
        <f>'[1]Electricity and CHPs_NCAP'!G$17</f>
        <v>2.6387827248813701E-5</v>
      </c>
      <c r="L2056" s="1">
        <f>'[1]Electricity and CHPs_NCAP'!H$17</f>
        <v>1.42884748226132E-7</v>
      </c>
      <c r="M2056" s="1">
        <f>'[1]Electricity and CHPs_NCAP'!I$17</f>
        <v>3.2006323814178201E-5</v>
      </c>
      <c r="N2056" s="1">
        <f>'[1]Electricity and CHPs_NCAP'!J$17</f>
        <v>4.7537987667584E-7</v>
      </c>
      <c r="O2056" s="1">
        <f>'[1]Electricity and CHPs_NCAP'!K$17</f>
        <v>1.3020375130800099E-4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>
      <c r="B2057" s="5" t="str">
        <f t="shared" si="2216"/>
        <v>SPS1</v>
      </c>
      <c r="C2057" s="5" t="str">
        <f t="shared" si="2213"/>
        <v>CH</v>
      </c>
      <c r="D2057" t="s">
        <v>2196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2.1238561495469949E-2</v>
      </c>
      <c r="H2057" s="1">
        <f t="shared" si="2219"/>
        <v>4.237277249410829E-4</v>
      </c>
      <c r="I2057" s="1">
        <f t="shared" si="2219"/>
        <v>6.050673454496628E-2</v>
      </c>
      <c r="J2057" s="1">
        <f t="shared" si="2219"/>
        <v>7.5942167159872573E-3</v>
      </c>
      <c r="K2057" s="1">
        <f t="shared" si="2219"/>
        <v>3.3580595666670788E-3</v>
      </c>
      <c r="L2057" s="1">
        <f t="shared" ref="L2057:O2057" si="2220">SUM(L2058:L2060)</f>
        <v>6.9431369310395509E-3</v>
      </c>
      <c r="M2057" s="1">
        <f t="shared" si="2220"/>
        <v>7.2871198111234602E-6</v>
      </c>
      <c r="N2057" s="1">
        <f t="shared" si="2220"/>
        <v>3.8602717845838156E-3</v>
      </c>
      <c r="O2057" s="1">
        <f t="shared" si="2220"/>
        <v>6.0733803008704171E-5</v>
      </c>
      <c r="P2057" s="1">
        <f>SUM(P2058:P2060)</f>
        <v>2.4965221530202152E-2</v>
      </c>
      <c r="Q2057" s="1">
        <f>SUM(Q2058:Q2060)</f>
        <v>6.1315303665713432E-3</v>
      </c>
      <c r="S2057" s="3"/>
    </row>
    <row r="2058" spans="2:19">
      <c r="B2058" s="5" t="str">
        <f t="shared" si="2216"/>
        <v>SPS1</v>
      </c>
      <c r="C2058" s="5" t="str">
        <f t="shared" si="2213"/>
        <v>CH</v>
      </c>
      <c r="D2058" t="s">
        <v>2197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1.2785990043868299E-6</v>
      </c>
      <c r="H2058" s="1">
        <f>'[1]Electricity and CHPs_NCAP'!D$18</f>
        <v>4.2335312057154001E-4</v>
      </c>
      <c r="I2058" s="1">
        <f>'[1]Electricity and CHPs_NCAP'!E$18</f>
        <v>6.0506195536143302E-2</v>
      </c>
      <c r="J2058" s="1">
        <f>'[1]Electricity and CHPs_NCAP'!F$18</f>
        <v>7.5918251966665701E-3</v>
      </c>
      <c r="K2058" s="1">
        <f>'[1]Electricity and CHPs_NCAP'!G$18</f>
        <v>3.3354843482649101E-3</v>
      </c>
      <c r="L2058" s="1">
        <f>'[1]Electricity and CHPs_NCAP'!H$18</f>
        <v>6.9045057875175503E-3</v>
      </c>
      <c r="M2058" s="1">
        <f>'[1]Electricity and CHPs_NCAP'!I$18</f>
        <v>4.9133237275980902E-6</v>
      </c>
      <c r="N2058" s="1">
        <f>'[1]Electricity and CHPs_NCAP'!J$18</f>
        <v>1.19288684212118E-5</v>
      </c>
      <c r="O2058" s="1">
        <f>'[1]Electricity and CHPs_NCAP'!K$18</f>
        <v>1.9077802252164101E-5</v>
      </c>
      <c r="P2058" s="1">
        <f>'[1]Electricity and CHPs_NCAP'!L$18</f>
        <v>5.1889734834919101E-5</v>
      </c>
      <c r="Q2058" s="1">
        <f>'[1]Electricity and CHPs_NCAP'!M$18</f>
        <v>5.9237714497087698E-3</v>
      </c>
      <c r="S2058" s="3"/>
    </row>
    <row r="2059" spans="2:19">
      <c r="B2059" s="5" t="str">
        <f t="shared" si="2216"/>
        <v>SPS1</v>
      </c>
      <c r="C2059" s="5" t="str">
        <f t="shared" si="2213"/>
        <v>CH</v>
      </c>
      <c r="D2059" t="s">
        <v>2198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4.3709584956105699E-7</v>
      </c>
      <c r="H2059" s="1">
        <f>'[1]Electricity and CHPs_NCAP'!D$28</f>
        <v>3.7460436954290201E-7</v>
      </c>
      <c r="I2059" s="1">
        <f>'[1]Electricity and CHPs_NCAP'!E$28</f>
        <v>5.3900882298101002E-7</v>
      </c>
      <c r="J2059" s="1">
        <f>'[1]Electricity and CHPs_NCAP'!F$28</f>
        <v>2.3915193206872801E-6</v>
      </c>
      <c r="K2059" s="1">
        <f>'[1]Electricity and CHPs_NCAP'!G$28</f>
        <v>2.25752184021686E-5</v>
      </c>
      <c r="L2059" s="1">
        <f>'[1]Electricity and CHPs_NCAP'!H$28</f>
        <v>3.8631143522000901E-5</v>
      </c>
      <c r="M2059" s="1">
        <f>'[1]Electricity and CHPs_NCAP'!I$28</f>
        <v>2.37379608352537E-6</v>
      </c>
      <c r="N2059" s="1">
        <f>'[1]Electricity and CHPs_NCAP'!J$28</f>
        <v>2.5558786656338301E-6</v>
      </c>
      <c r="O2059" s="1">
        <f>'[1]Electricity and CHPs_NCAP'!K$28</f>
        <v>3.8029274441164602E-5</v>
      </c>
      <c r="P2059" s="1">
        <f>'[1]Electricity and CHPs_NCAP'!L$28</f>
        <v>2.5077357741533198E-5</v>
      </c>
      <c r="Q2059" s="1">
        <f>'[1]Electricity and CHPs_NCAP'!M$28</f>
        <v>6.04738368787218E-5</v>
      </c>
      <c r="S2059" s="3"/>
    </row>
    <row r="2060" spans="2:19">
      <c r="B2060" s="5" t="str">
        <f t="shared" si="2216"/>
        <v>SPS1</v>
      </c>
      <c r="C2060" s="5" t="str">
        <f t="shared" si="2213"/>
        <v>CH</v>
      </c>
      <c r="D2060" t="s">
        <v>2199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2.1236845800616001E-2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3.8457870374969702E-3</v>
      </c>
      <c r="O2060" s="1">
        <f>'[1]Electricity and CHPs_NCAP'!K$41</f>
        <v>3.62672631537547E-6</v>
      </c>
      <c r="P2060" s="1">
        <f>'[1]Electricity and CHPs_NCAP'!L$41</f>
        <v>2.4888254437625702E-2</v>
      </c>
      <c r="Q2060" s="1">
        <f>'[1]Electricity and CHPs_NCAP'!M$41</f>
        <v>1.4728507998385199E-4</v>
      </c>
      <c r="S2060" s="3"/>
    </row>
    <row r="2061" spans="2:19">
      <c r="B2061" s="5" t="str">
        <f t="shared" si="2216"/>
        <v>SPS1</v>
      </c>
      <c r="C2061" s="5" t="str">
        <f t="shared" si="2213"/>
        <v>CH</v>
      </c>
      <c r="D2061" t="s">
        <v>2200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0.11632044240211398</v>
      </c>
      <c r="H2061" s="1">
        <f t="shared" si="2221"/>
        <v>6.5705180039255275E-3</v>
      </c>
      <c r="I2061" s="1">
        <f t="shared" si="2221"/>
        <v>2.4013674547748519E-2</v>
      </c>
      <c r="J2061" s="1">
        <f t="shared" si="2221"/>
        <v>9.6255088608141498E-2</v>
      </c>
      <c r="K2061" s="1">
        <f t="shared" si="2221"/>
        <v>5.4067976150613137E-2</v>
      </c>
      <c r="L2061" s="1">
        <f t="shared" ref="L2061:O2061" si="2222">SUM(L2062:L2076)</f>
        <v>0.17911252853259213</v>
      </c>
      <c r="M2061" s="1">
        <f t="shared" si="2222"/>
        <v>8.9675656942432513E-2</v>
      </c>
      <c r="N2061" s="1">
        <f t="shared" si="2222"/>
        <v>0.13872932433750121</v>
      </c>
      <c r="O2061" s="1">
        <f t="shared" si="2222"/>
        <v>0.20779889058997589</v>
      </c>
      <c r="P2061" s="1">
        <f>SUM(P2062:P2076)</f>
        <v>0.16154092063171765</v>
      </c>
      <c r="Q2061" s="1">
        <f>SUM(Q2062:Q2076)</f>
        <v>0.10305848803888908</v>
      </c>
      <c r="S2061" s="3"/>
    </row>
    <row r="2062" spans="2:19">
      <c r="B2062" s="5" t="str">
        <f t="shared" si="2216"/>
        <v>SPS1</v>
      </c>
      <c r="C2062" s="5" t="str">
        <f t="shared" si="2213"/>
        <v>CH</v>
      </c>
      <c r="D2062" t="s">
        <v>2201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4.4184452580964503E-6</v>
      </c>
      <c r="L2062" s="1">
        <f>'[1]Electricity and CHPs_NCAP'!H$21</f>
        <v>4.5810468404280603E-6</v>
      </c>
      <c r="M2062" s="1">
        <f>'[1]Electricity and CHPs_NCAP'!I$21</f>
        <v>1.27003735806443E-4</v>
      </c>
      <c r="N2062" s="1">
        <f>'[1]Electricity and CHPs_NCAP'!J$21</f>
        <v>1.81618151467191E-5</v>
      </c>
      <c r="O2062" s="1">
        <f>'[1]Electricity and CHPs_NCAP'!K$21</f>
        <v>1.0045908506916701E-6</v>
      </c>
      <c r="P2062" s="1">
        <f>'[1]Electricity and CHPs_NCAP'!L$21</f>
        <v>9.5607160154990704E-5</v>
      </c>
      <c r="Q2062" s="1">
        <f>'[1]Electricity and CHPs_NCAP'!M$21</f>
        <v>0</v>
      </c>
      <c r="S2062" s="3"/>
    </row>
    <row r="2063" spans="2:19">
      <c r="B2063" s="5" t="str">
        <f t="shared" si="2216"/>
        <v>SPS1</v>
      </c>
      <c r="C2063" s="5" t="str">
        <f t="shared" si="2213"/>
        <v>CH</v>
      </c>
      <c r="D2063" t="s">
        <v>2202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2.27842663628765E-4</v>
      </c>
      <c r="K2063" s="1">
        <f>'[1]Electricity and CHPs_NCAP'!G$22</f>
        <v>2.4359636097215502E-6</v>
      </c>
      <c r="L2063" s="1">
        <f>'[1]Electricity and CHPs_NCAP'!H$22</f>
        <v>2.09982833638576E-2</v>
      </c>
      <c r="M2063" s="1">
        <f>'[1]Electricity and CHPs_NCAP'!I$22</f>
        <v>3.1189278155244303E-5</v>
      </c>
      <c r="N2063" s="1">
        <f>'[1]Electricity and CHPs_NCAP'!J$22</f>
        <v>5.8682251201962097E-6</v>
      </c>
      <c r="O2063" s="1">
        <f>'[1]Electricity and CHPs_NCAP'!K$22</f>
        <v>4.9670464033745799E-6</v>
      </c>
      <c r="P2063" s="1">
        <f>'[1]Electricity and CHPs_NCAP'!L$22</f>
        <v>2.95287497033495E-5</v>
      </c>
      <c r="Q2063" s="1">
        <f>'[1]Electricity and CHPs_NCAP'!M$22</f>
        <v>0</v>
      </c>
      <c r="S2063" s="3"/>
    </row>
    <row r="2064" spans="2:19">
      <c r="B2064" s="5" t="str">
        <f t="shared" si="2216"/>
        <v>SPS1</v>
      </c>
      <c r="C2064" s="5" t="str">
        <f t="shared" si="2213"/>
        <v>CH</v>
      </c>
      <c r="D2064" t="s">
        <v>2203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3.9116289367735697E-6</v>
      </c>
      <c r="M2064" s="1">
        <f>'[1]Electricity and CHPs_NCAP'!I$23</f>
        <v>0</v>
      </c>
      <c r="N2064" s="1">
        <f>'[1]Electricity and CHPs_NCAP'!J$23</f>
        <v>2.5157409434982598E-3</v>
      </c>
      <c r="O2064" s="1">
        <f>'[1]Electricity and CHPs_NCAP'!K$23</f>
        <v>3.0090531528183498E-7</v>
      </c>
      <c r="P2064" s="1">
        <f>'[1]Electricity and CHPs_NCAP'!L$23</f>
        <v>5.1813900485650499E-7</v>
      </c>
      <c r="Q2064" s="1">
        <f>'[1]Electricity and CHPs_NCAP'!M$23</f>
        <v>0</v>
      </c>
      <c r="S2064" s="3"/>
    </row>
    <row r="2065" spans="2:19">
      <c r="B2065" s="5" t="str">
        <f t="shared" si="2216"/>
        <v>SPS1</v>
      </c>
      <c r="C2065" s="5" t="str">
        <f t="shared" si="2213"/>
        <v>CH</v>
      </c>
      <c r="D2065" t="s">
        <v>2204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6.7688982801311994E-8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>
      <c r="B2066" s="5" t="str">
        <f t="shared" si="2216"/>
        <v>SPS1</v>
      </c>
      <c r="C2066" s="5" t="str">
        <f t="shared" si="2213"/>
        <v>CH</v>
      </c>
      <c r="D2066" t="s">
        <v>2205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>
      <c r="B2067" s="5" t="str">
        <f t="shared" si="2216"/>
        <v>SPS1</v>
      </c>
      <c r="C2067" s="5" t="str">
        <f t="shared" si="2213"/>
        <v>CH</v>
      </c>
      <c r="D2067" t="s">
        <v>2206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1.8758704307801001E-7</v>
      </c>
      <c r="H2067" s="1">
        <f>'[1]Electricity and CHPs_NCAP'!D$39</f>
        <v>1.4314202566675401E-6</v>
      </c>
      <c r="I2067" s="1">
        <f>'[1]Electricity and CHPs_NCAP'!E$39</f>
        <v>1.17678459074682E-2</v>
      </c>
      <c r="J2067" s="1">
        <f>'[1]Electricity and CHPs_NCAP'!F$39</f>
        <v>3.2136174736804198E-2</v>
      </c>
      <c r="K2067" s="1">
        <f>'[1]Electricity and CHPs_NCAP'!G$39</f>
        <v>2.3803935344296801E-2</v>
      </c>
      <c r="L2067" s="1">
        <f>'[1]Electricity and CHPs_NCAP'!H$39</f>
        <v>1.270879812883402E-6</v>
      </c>
      <c r="M2067" s="1">
        <f>'[1]Electricity and CHPs_NCAP'!I$39</f>
        <v>3.8220593392161604E-3</v>
      </c>
      <c r="N2067" s="1">
        <f>'[1]Electricity and CHPs_NCAP'!J$39</f>
        <v>2.6598181971559099E-2</v>
      </c>
      <c r="O2067" s="1">
        <f>'[1]Electricity and CHPs_NCAP'!K$39</f>
        <v>7.8195559430137697E-4</v>
      </c>
      <c r="P2067" s="1">
        <f>'[1]Electricity and CHPs_NCAP'!L$39</f>
        <v>1.8431639325167299E-2</v>
      </c>
      <c r="Q2067" s="1">
        <f>'[1]Electricity and CHPs_NCAP'!M$39</f>
        <v>5.1052842051253896E-3</v>
      </c>
      <c r="S2067" s="3"/>
    </row>
    <row r="2068" spans="2:19">
      <c r="B2068" s="5" t="str">
        <f t="shared" si="2216"/>
        <v>SPS1</v>
      </c>
      <c r="C2068" s="5" t="str">
        <f t="shared" si="2213"/>
        <v>CH</v>
      </c>
      <c r="D2068" t="s">
        <v>2207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2.6985342438659902E-4</v>
      </c>
      <c r="L2068" s="1">
        <f>'[1]Electricity and CHPs_NCAP'!H$40</f>
        <v>1.42785844305686E-2</v>
      </c>
      <c r="M2068" s="1">
        <f>'[1]Electricity and CHPs_NCAP'!I$40</f>
        <v>5.2519542833947596E-3</v>
      </c>
      <c r="N2068" s="1">
        <f>'[1]Electricity and CHPs_NCAP'!J$40</f>
        <v>1.54889206500528E-6</v>
      </c>
      <c r="O2068" s="1">
        <f>'[1]Electricity and CHPs_NCAP'!K$40</f>
        <v>1.7674029611578999E-6</v>
      </c>
      <c r="P2068" s="1">
        <f>'[1]Electricity and CHPs_NCAP'!L$40</f>
        <v>1.24079167140871E-2</v>
      </c>
      <c r="Q2068" s="1">
        <f>'[1]Electricity and CHPs_NCAP'!M$40</f>
        <v>5.1827902448286301E-3</v>
      </c>
      <c r="S2068" s="3"/>
    </row>
    <row r="2069" spans="2:19">
      <c r="B2069" s="5" t="str">
        <f t="shared" si="2216"/>
        <v>SPS1</v>
      </c>
      <c r="C2069" s="5" t="str">
        <f t="shared" si="2213"/>
        <v>CH</v>
      </c>
      <c r="D2069" t="s">
        <v>2208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2.4770834207119901E-5</v>
      </c>
      <c r="J2069" s="1">
        <f>'[1]Electricity and CHPs_NCAP'!F$47</f>
        <v>2.1146322916447299E-5</v>
      </c>
      <c r="K2069" s="1">
        <f>'[1]Electricity and CHPs_NCAP'!G$47</f>
        <v>6.0979780479113901E-5</v>
      </c>
      <c r="L2069" s="1">
        <f>'[1]Electricity and CHPs_NCAP'!H$47</f>
        <v>8.4513276383469402E-7</v>
      </c>
      <c r="M2069" s="1">
        <f>'[1]Electricity and CHPs_NCAP'!I$47</f>
        <v>3.0818569543809198E-5</v>
      </c>
      <c r="N2069" s="1">
        <f>'[1]Electricity and CHPs_NCAP'!J$47</f>
        <v>3.1114577136269697E-5</v>
      </c>
      <c r="O2069" s="1">
        <f>'[1]Electricity and CHPs_NCAP'!K$47</f>
        <v>3.66291032306666E-5</v>
      </c>
      <c r="P2069" s="1">
        <f>'[1]Electricity and CHPs_NCAP'!L$47</f>
        <v>1.6743583879981001E-5</v>
      </c>
      <c r="Q2069" s="1">
        <f>'[1]Electricity and CHPs_NCAP'!M$47</f>
        <v>6.8825017732909602E-5</v>
      </c>
      <c r="S2069" s="3"/>
    </row>
    <row r="2070" spans="2:19">
      <c r="B2070" s="5" t="str">
        <f t="shared" si="2216"/>
        <v>SPS1</v>
      </c>
      <c r="C2070" s="5" t="str">
        <f t="shared" si="2213"/>
        <v>CH</v>
      </c>
      <c r="D2070" t="s">
        <v>2209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5.8103062002603155E-5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7.6272982213462003E-5</v>
      </c>
      <c r="O2070" s="1">
        <f>'[1]Electricity and CHPs_NCAP'!K$48</f>
        <v>7.4000260645758906E-5</v>
      </c>
      <c r="P2070" s="1">
        <f>'[1]Electricity and CHPs_NCAP'!L$48</f>
        <v>3.5067162145187063E-5</v>
      </c>
      <c r="Q2070" s="1">
        <f>'[1]Electricity and CHPs_NCAP'!M$48</f>
        <v>1.0290517092914519E-4</v>
      </c>
      <c r="S2070" s="3"/>
    </row>
    <row r="2071" spans="2:19">
      <c r="B2071" s="5" t="str">
        <f t="shared" si="2216"/>
        <v>SPS1</v>
      </c>
      <c r="C2071" s="5" t="str">
        <f t="shared" si="2213"/>
        <v>CH</v>
      </c>
      <c r="D2071" t="s">
        <v>2210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3.5717789154691596E-5</v>
      </c>
      <c r="O2071" s="1">
        <f>'[1]Electricity and CHPs_NCAP'!K$49</f>
        <v>2.3055749807828099E-5</v>
      </c>
      <c r="P2071" s="1">
        <f>'[1]Electricity and CHPs_NCAP'!L$49</f>
        <v>2.415630239038488E-7</v>
      </c>
      <c r="Q2071" s="1">
        <f>'[1]Electricity and CHPs_NCAP'!M$49</f>
        <v>6.4620772326862906E-5</v>
      </c>
      <c r="S2071" s="3"/>
    </row>
    <row r="2072" spans="2:19">
      <c r="B2072" s="5" t="str">
        <f t="shared" si="2216"/>
        <v>SPS1</v>
      </c>
      <c r="C2072" s="5" t="str">
        <f t="shared" si="2213"/>
        <v>CH</v>
      </c>
      <c r="D2072" t="s">
        <v>2211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4.6045291566519902E-4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8.6102473435875203E-5</v>
      </c>
      <c r="O2072" s="1">
        <f>'[1]Electricity and CHPs_NCAP'!K$51</f>
        <v>1.314181569978892E-4</v>
      </c>
      <c r="P2072" s="1">
        <f>'[1]Electricity and CHPs_NCAP'!L$51</f>
        <v>5.5584105640092896E-7</v>
      </c>
      <c r="Q2072" s="1">
        <f>'[1]Electricity and CHPs_NCAP'!M$51</f>
        <v>3.3698835783504588E-3</v>
      </c>
      <c r="S2072" s="3"/>
    </row>
    <row r="2073" spans="2:19">
      <c r="B2073" s="5" t="str">
        <f t="shared" si="2216"/>
        <v>SPS1</v>
      </c>
      <c r="C2073" s="5" t="str">
        <f t="shared" si="2213"/>
        <v>CH</v>
      </c>
      <c r="D2073" t="s">
        <v>2212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9.0454223247515511E-5</v>
      </c>
      <c r="O2073" s="1">
        <f>'[1]Electricity and CHPs_NCAP'!K$52</f>
        <v>6.8725695989171803E-5</v>
      </c>
      <c r="P2073" s="1">
        <f>'[1]Electricity and CHPs_NCAP'!L$52</f>
        <v>5.8608702339273596E-7</v>
      </c>
      <c r="Q2073" s="1">
        <f>'[1]Electricity and CHPs_NCAP'!M$52</f>
        <v>1.6199208845314329E-4</v>
      </c>
      <c r="S2073" s="3"/>
    </row>
    <row r="2074" spans="2:19">
      <c r="B2074" s="5" t="str">
        <f t="shared" si="2216"/>
        <v>SPS1</v>
      </c>
      <c r="C2074" s="5" t="str">
        <f t="shared" si="2213"/>
        <v>CH</v>
      </c>
      <c r="D2074" t="s">
        <v>2213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2.6187214470165199E-2</v>
      </c>
      <c r="H2074" s="1">
        <f>'[1]Electricity and CHPs_NCAP'!D$54</f>
        <v>6.5690865836688598E-3</v>
      </c>
      <c r="I2074" s="1">
        <f>'[1]Electricity and CHPs_NCAP'!E$54</f>
        <v>1.22210578060732E-2</v>
      </c>
      <c r="J2074" s="1">
        <f>'[1]Electricity and CHPs_NCAP'!F$54</f>
        <v>6.3869924884792095E-2</v>
      </c>
      <c r="K2074" s="1">
        <f>'[1]Electricity and CHPs_NCAP'!G$54</f>
        <v>2.99263531925828E-2</v>
      </c>
      <c r="L2074" s="1">
        <f>'[1]Electricity and CHPs_NCAP'!H$54</f>
        <v>0.143825052049812</v>
      </c>
      <c r="M2074" s="1">
        <f>'[1]Electricity and CHPs_NCAP'!I$54</f>
        <v>8.0412631736316104E-2</v>
      </c>
      <c r="N2074" s="1">
        <f>'[1]Electricity and CHPs_NCAP'!J$54</f>
        <v>0.10912483844266201</v>
      </c>
      <c r="O2074" s="1">
        <f>'[1]Electricity and CHPs_NCAP'!K$54</f>
        <v>0.20664035130011299</v>
      </c>
      <c r="P2074" s="1">
        <f>'[1]Electricity and CHPs_NCAP'!L$54</f>
        <v>0.13052079912082901</v>
      </c>
      <c r="Q2074" s="1">
        <f>'[1]Electricity and CHPs_NCAP'!M$54</f>
        <v>8.8786366720899706E-2</v>
      </c>
      <c r="S2074" s="3"/>
    </row>
    <row r="2075" spans="2:19">
      <c r="B2075" s="5" t="str">
        <f t="shared" si="2216"/>
        <v>SPS1</v>
      </c>
      <c r="C2075" s="5" t="str">
        <f t="shared" si="2213"/>
        <v>CH</v>
      </c>
      <c r="D2075" t="s">
        <v>2214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8.9614416678255093E-2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9.2972308156049997E-5</v>
      </c>
      <c r="O2075" s="1">
        <f>'[1]Electricity and CHPs_NCAP'!K$55</f>
        <v>1.5128314799228899E-6</v>
      </c>
      <c r="P2075" s="1">
        <f>'[1]Electricity and CHPs_NCAP'!L$55</f>
        <v>3.0150710002504303E-7</v>
      </c>
      <c r="Q2075" s="1">
        <f>'[1]Electricity and CHPs_NCAP'!M$55</f>
        <v>9.2874537824846201E-5</v>
      </c>
      <c r="S2075" s="3"/>
    </row>
    <row r="2076" spans="2:19">
      <c r="B2076" s="5" t="str">
        <f t="shared" si="2216"/>
        <v>SPS1</v>
      </c>
      <c r="C2076" s="5" t="str">
        <f t="shared" si="2213"/>
        <v>CH</v>
      </c>
      <c r="D2076" t="s">
        <v>2215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5.2349694106049502E-5</v>
      </c>
      <c r="O2076" s="1">
        <f>'[1]Electricity and CHPs_NCAP'!K$58</f>
        <v>3.3201951879786902E-5</v>
      </c>
      <c r="P2076" s="1">
        <f>'[1]Electricity and CHPs_NCAP'!L$58</f>
        <v>1.41567854214703E-6</v>
      </c>
      <c r="Q2076" s="1">
        <f>'[1]Electricity and CHPs_NCAP'!M$58</f>
        <v>1.2294570241798999E-4</v>
      </c>
      <c r="S2076" s="3"/>
    </row>
    <row r="2077" spans="2:19">
      <c r="B2077" s="5" t="str">
        <f t="shared" si="2216"/>
        <v>SPS1</v>
      </c>
      <c r="C2077" s="5" t="str">
        <f t="shared" si="2213"/>
        <v>CH</v>
      </c>
      <c r="D2077" t="s">
        <v>2216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2.0953002260486329E-7</v>
      </c>
      <c r="H2077" s="1">
        <f t="shared" si="2223"/>
        <v>7.8801222442896924E-7</v>
      </c>
      <c r="I2077" s="1">
        <f t="shared" si="2223"/>
        <v>6.8864239111193548E-2</v>
      </c>
      <c r="J2077" s="1">
        <f t="shared" si="2223"/>
        <v>0.19916460952674717</v>
      </c>
      <c r="K2077" s="1">
        <f t="shared" si="2223"/>
        <v>0.11351291956226942</v>
      </c>
      <c r="L2077" s="1">
        <f t="shared" ref="L2077:O2077" si="2224">SUM(L2078:L2083)</f>
        <v>0.17426615137306209</v>
      </c>
      <c r="M2077" s="1">
        <f t="shared" si="2224"/>
        <v>4.8481163169246701E-2</v>
      </c>
      <c r="N2077" s="1">
        <f t="shared" si="2224"/>
        <v>5.8069553860394838E-7</v>
      </c>
      <c r="O2077" s="1">
        <f t="shared" si="2224"/>
        <v>1.4836204958509683E-6</v>
      </c>
      <c r="P2077" s="1">
        <f>SUM(P2078:P2083)</f>
        <v>0.13874293392424022</v>
      </c>
      <c r="Q2077" s="1">
        <f>SUM(Q2078:Q2083)</f>
        <v>9.7642530107998449E-2</v>
      </c>
      <c r="S2077" s="3"/>
    </row>
    <row r="2078" spans="2:19">
      <c r="B2078" s="5" t="str">
        <f t="shared" si="2216"/>
        <v>SPS1</v>
      </c>
      <c r="C2078" s="5" t="str">
        <f t="shared" si="2213"/>
        <v>CH</v>
      </c>
      <c r="D2078" t="s">
        <v>2217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6.5110867369722801E-8</v>
      </c>
      <c r="H2078" s="1">
        <f>'[1]Electricity and CHPs_NCAP'!D$19</f>
        <v>2.8780156756306599E-7</v>
      </c>
      <c r="I2078" s="1">
        <f>'[1]Electricity and CHPs_NCAP'!E$19</f>
        <v>6.7314206467576604E-2</v>
      </c>
      <c r="J2078" s="1">
        <f>'[1]Electricity and CHPs_NCAP'!F$19</f>
        <v>0.18639635633746801</v>
      </c>
      <c r="K2078" s="1">
        <f>'[1]Electricity and CHPs_NCAP'!G$19</f>
        <v>3.5669794866412802E-5</v>
      </c>
      <c r="L2078" s="1">
        <f>'[1]Electricity and CHPs_NCAP'!H$19</f>
        <v>5.7341513301862299E-6</v>
      </c>
      <c r="M2078" s="1">
        <f>'[1]Electricity and CHPs_NCAP'!I$19</f>
        <v>1.3672893766185801E-2</v>
      </c>
      <c r="N2078" s="1">
        <f>'[1]Electricity and CHPs_NCAP'!J$19</f>
        <v>1.21495067413307E-7</v>
      </c>
      <c r="O2078" s="1">
        <f>'[1]Electricity and CHPs_NCAP'!K$19</f>
        <v>4.0244760051645201E-7</v>
      </c>
      <c r="P2078" s="1">
        <f>'[1]Electricity and CHPs_NCAP'!L$19</f>
        <v>0.13631389627416901</v>
      </c>
      <c r="Q2078" s="1">
        <f>'[1]Electricity and CHPs_NCAP'!M$19</f>
        <v>3.3448133210740201E-2</v>
      </c>
      <c r="S2078" s="3"/>
    </row>
    <row r="2079" spans="2:19">
      <c r="B2079" s="5" t="str">
        <f t="shared" si="2216"/>
        <v>SPS1</v>
      </c>
      <c r="C2079" s="5" t="str">
        <f t="shared" si="2213"/>
        <v>CH</v>
      </c>
      <c r="D2079" t="s">
        <v>2218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9.3101591160159994E-2</v>
      </c>
      <c r="L2079" s="1">
        <f>'[1]Electricity and CHPs_NCAP'!H$20</f>
        <v>0.122209381272538</v>
      </c>
      <c r="M2079" s="1">
        <f>'[1]Electricity and CHPs_NCAP'!I$20</f>
        <v>8.3397436705785104E-8</v>
      </c>
      <c r="N2079" s="1">
        <f>'[1]Electricity and CHPs_NCAP'!J$20</f>
        <v>1.6796803130059201E-8</v>
      </c>
      <c r="O2079" s="1">
        <f>'[1]Electricity and CHPs_NCAP'!K$20</f>
        <v>8.9727128842171396E-8</v>
      </c>
      <c r="P2079" s="1">
        <f>'[1]Electricity and CHPs_NCAP'!L$20</f>
        <v>1.42138751791997E-7</v>
      </c>
      <c r="Q2079" s="1">
        <f>'[1]Electricity and CHPs_NCAP'!M$20</f>
        <v>4.3581714110283901E-2</v>
      </c>
      <c r="S2079" s="3"/>
    </row>
    <row r="2080" spans="2:19">
      <c r="B2080" s="5" t="str">
        <f t="shared" si="2216"/>
        <v>SPS1</v>
      </c>
      <c r="C2080" s="5" t="str">
        <f t="shared" si="2213"/>
        <v>CH</v>
      </c>
      <c r="D2080" t="s">
        <v>2219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4.51618132886647E-8</v>
      </c>
      <c r="H2080" s="1">
        <f>'[1]Electricity and CHPs_NCAP'!D$26</f>
        <v>6.4827703407407202E-8</v>
      </c>
      <c r="I2080" s="1">
        <f>'[1]Electricity and CHPs_NCAP'!E$26</f>
        <v>1.0384716999197001E-7</v>
      </c>
      <c r="J2080" s="1">
        <f>'[1]Electricity and CHPs_NCAP'!F$26</f>
        <v>7.7677775385352503E-3</v>
      </c>
      <c r="K2080" s="1">
        <f>'[1]Electricity and CHPs_NCAP'!G$26</f>
        <v>1.8639803145977901E-5</v>
      </c>
      <c r="L2080" s="1">
        <f>'[1]Electricity and CHPs_NCAP'!H$26</f>
        <v>2.3092113740048001E-7</v>
      </c>
      <c r="M2080" s="1">
        <f>'[1]Electricity and CHPs_NCAP'!I$26</f>
        <v>3.1684527884152699E-2</v>
      </c>
      <c r="N2080" s="1">
        <f>'[1]Electricity and CHPs_NCAP'!J$26</f>
        <v>2.64968525631584E-7</v>
      </c>
      <c r="O2080" s="1">
        <f>'[1]Electricity and CHPs_NCAP'!K$26</f>
        <v>2.0418620466450701E-7</v>
      </c>
      <c r="P2080" s="1">
        <f>'[1]Electricity and CHPs_NCAP'!L$26</f>
        <v>2.9995888326258701E-7</v>
      </c>
      <c r="Q2080" s="1">
        <f>'[1]Electricity and CHPs_NCAP'!M$26</f>
        <v>5.6872503665905498E-5</v>
      </c>
      <c r="S2080" s="3"/>
    </row>
    <row r="2081" spans="2:19">
      <c r="B2081" s="5" t="str">
        <f t="shared" si="2216"/>
        <v>SPS1</v>
      </c>
      <c r="C2081" s="5" t="str">
        <f t="shared" si="2213"/>
        <v>CH</v>
      </c>
      <c r="D2081" t="s">
        <v>2220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1.7909358977399099E-2</v>
      </c>
      <c r="L2081" s="1">
        <f>'[1]Electricity and CHPs_NCAP'!H$27</f>
        <v>2.0680682653846299E-2</v>
      </c>
      <c r="M2081" s="1">
        <f>'[1]Electricity and CHPs_NCAP'!I$27</f>
        <v>6.8591670352777701E-4</v>
      </c>
      <c r="N2081" s="1">
        <f>'[1]Electricity and CHPs_NCAP'!J$27</f>
        <v>7.7526447205595499E-8</v>
      </c>
      <c r="O2081" s="1">
        <f>'[1]Electricity and CHPs_NCAP'!K$27</f>
        <v>4.3616270407173202E-7</v>
      </c>
      <c r="P2081" s="1">
        <f>'[1]Electricity and CHPs_NCAP'!L$27</f>
        <v>2.4153230527592098E-3</v>
      </c>
      <c r="Q2081" s="1">
        <f>'[1]Electricity and CHPs_NCAP'!M$27</f>
        <v>1.52969022170816E-2</v>
      </c>
      <c r="S2081" s="3"/>
    </row>
    <row r="2082" spans="2:19">
      <c r="B2082" s="5" t="str">
        <f t="shared" si="2216"/>
        <v>SPS1</v>
      </c>
      <c r="C2082" s="5" t="str">
        <f t="shared" si="2213"/>
        <v>CH</v>
      </c>
      <c r="D2082" t="s">
        <v>2221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9.9257341946475799E-8</v>
      </c>
      <c r="H2082" s="1">
        <f>'[1]Electricity and CHPs_NCAP'!D$44</f>
        <v>4.3538295345849601E-7</v>
      </c>
      <c r="I2082" s="1">
        <f>'[1]Electricity and CHPs_NCAP'!E$44</f>
        <v>1.5499287964469599E-3</v>
      </c>
      <c r="J2082" s="1">
        <f>'[1]Electricity and CHPs_NCAP'!F$44</f>
        <v>5.0004756507438996E-3</v>
      </c>
      <c r="K2082" s="1">
        <f>'[1]Electricity and CHPs_NCAP'!G$44</f>
        <v>4.9760162231018597E-8</v>
      </c>
      <c r="L2082" s="1">
        <f>'[1]Electricity and CHPs_NCAP'!H$44</f>
        <v>4.8472033390646202E-8</v>
      </c>
      <c r="M2082" s="1">
        <f>'[1]Electricity and CHPs_NCAP'!I$44</f>
        <v>6.2297841547604999E-8</v>
      </c>
      <c r="N2082" s="1">
        <f>'[1]Electricity and CHPs_NCAP'!J$44</f>
        <v>4.9060716858230803E-8</v>
      </c>
      <c r="O2082" s="1">
        <f>'[1]Electricity and CHPs_NCAP'!K$44</f>
        <v>1.8058776500363001E-7</v>
      </c>
      <c r="P2082" s="1">
        <f>'[1]Electricity and CHPs_NCAP'!L$44</f>
        <v>1.2923864296924399E-5</v>
      </c>
      <c r="Q2082" s="1">
        <f>'[1]Electricity and CHPs_NCAP'!M$44</f>
        <v>7.1512578138074399E-6</v>
      </c>
      <c r="S2082" s="3"/>
    </row>
    <row r="2083" spans="2:19">
      <c r="B2083" s="5" t="str">
        <f t="shared" si="2216"/>
        <v>SPS1</v>
      </c>
      <c r="C2083" s="5" t="str">
        <f t="shared" si="2213"/>
        <v>CH</v>
      </c>
      <c r="D2083" t="s">
        <v>2222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2.44761006653569E-3</v>
      </c>
      <c r="L2083" s="1">
        <f>'[1]Electricity and CHPs_NCAP'!H$45</f>
        <v>3.1370073902176797E-2</v>
      </c>
      <c r="M2083" s="1">
        <f>'[1]Electricity and CHPs_NCAP'!I$45</f>
        <v>2.4376791201021699E-3</v>
      </c>
      <c r="N2083" s="1">
        <f>'[1]Electricity and CHPs_NCAP'!J$45</f>
        <v>5.0847978365171897E-8</v>
      </c>
      <c r="O2083" s="1">
        <f>'[1]Electricity and CHPs_NCAP'!K$45</f>
        <v>1.7050909275247601E-7</v>
      </c>
      <c r="P2083" s="1">
        <f>'[1]Electricity and CHPs_NCAP'!L$45</f>
        <v>3.4863537999931401E-7</v>
      </c>
      <c r="Q2083" s="1">
        <f>'[1]Electricity and CHPs_NCAP'!M$45</f>
        <v>5.2517568084130299E-3</v>
      </c>
      <c r="S2083" s="3"/>
    </row>
    <row r="2084" spans="2:19">
      <c r="B2084" s="5" t="str">
        <f t="shared" si="2216"/>
        <v>SPS1</v>
      </c>
      <c r="C2084" s="5" t="str">
        <f t="shared" si="2213"/>
        <v>CH</v>
      </c>
      <c r="D2084" t="s">
        <v>2223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7.2765530177768727E-3</v>
      </c>
      <c r="H2084" s="1">
        <f t="shared" si="2226"/>
        <v>3.3077241854895911E-2</v>
      </c>
      <c r="I2084" s="1">
        <f t="shared" si="2226"/>
        <v>1.7069993675328184E-2</v>
      </c>
      <c r="J2084" s="1">
        <f t="shared" si="2226"/>
        <v>2.1403572714310235E-2</v>
      </c>
      <c r="K2084" s="1">
        <f t="shared" si="2226"/>
        <v>0.17098257017137194</v>
      </c>
      <c r="L2084" s="1">
        <f t="shared" ref="L2084:O2084" si="2227">SUM(L2085:L2091)</f>
        <v>7.4561110341297282E-2</v>
      </c>
      <c r="M2084" s="1">
        <f t="shared" si="2227"/>
        <v>3.839788587207723E-2</v>
      </c>
      <c r="N2084" s="1">
        <f t="shared" si="2227"/>
        <v>9.3394134140709226E-2</v>
      </c>
      <c r="O2084" s="1">
        <f t="shared" si="2227"/>
        <v>0.12498324256183932</v>
      </c>
      <c r="P2084" s="1">
        <f>SUM(P2085:P2091)</f>
        <v>5.8042154414395648E-2</v>
      </c>
      <c r="Q2084" s="1">
        <f>SUM(Q2085:Q2091)</f>
        <v>6.6444065593156659E-2</v>
      </c>
      <c r="S2084" s="3"/>
    </row>
    <row r="2085" spans="2:19">
      <c r="B2085" s="5" t="str">
        <f t="shared" si="2216"/>
        <v>SPS1</v>
      </c>
      <c r="C2085" s="5" t="str">
        <f t="shared" si="2213"/>
        <v>CH</v>
      </c>
      <c r="D2085" t="s">
        <v>2224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4.6729105582757997E-8</v>
      </c>
      <c r="H2085" s="1">
        <f>'[1]Electricity and CHPs_NCAP'!D$25</f>
        <v>1.6601524075511199E-4</v>
      </c>
      <c r="I2085" s="1">
        <f>'[1]Electricity and CHPs_NCAP'!E$25</f>
        <v>1.4979216803913101E-7</v>
      </c>
      <c r="J2085" s="1">
        <f>'[1]Electricity and CHPs_NCAP'!F$25</f>
        <v>7.8495416353556707E-5</v>
      </c>
      <c r="K2085" s="1">
        <f>'[1]Electricity and CHPs_NCAP'!G$25</f>
        <v>6.3720560776028598E-2</v>
      </c>
      <c r="L2085" s="1">
        <f>'[1]Electricity and CHPs_NCAP'!H$25</f>
        <v>8.2481188340941797E-7</v>
      </c>
      <c r="M2085" s="1">
        <f>'[1]Electricity and CHPs_NCAP'!I$25</f>
        <v>6.1531370261754695E-7</v>
      </c>
      <c r="N2085" s="1">
        <f>'[1]Electricity and CHPs_NCAP'!J$25</f>
        <v>1.72592621796537E-6</v>
      </c>
      <c r="O2085" s="1">
        <f>'[1]Electricity and CHPs_NCAP'!K$25</f>
        <v>5.3281432334230099E-2</v>
      </c>
      <c r="P2085" s="1">
        <f>'[1]Electricity and CHPs_NCAP'!L$25</f>
        <v>5.5269765772423497E-3</v>
      </c>
      <c r="Q2085" s="1">
        <f>'[1]Electricity and CHPs_NCAP'!M$25</f>
        <v>6.0007498396098797E-7</v>
      </c>
      <c r="S2085" s="3"/>
    </row>
    <row r="2086" spans="2:19">
      <c r="B2086" s="5" t="str">
        <f t="shared" si="2216"/>
        <v>SPS1</v>
      </c>
      <c r="C2086" s="5" t="str">
        <f t="shared" si="2213"/>
        <v>CH</v>
      </c>
      <c r="D2086" t="s">
        <v>2225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4.3169543783354899E-5</v>
      </c>
      <c r="L2086" s="1">
        <f>'[1]Electricity and CHPs_NCAP'!H$31</f>
        <v>1.7163517180793699E-2</v>
      </c>
      <c r="M2086" s="1">
        <f>'[1]Electricity and CHPs_NCAP'!I$31</f>
        <v>5.6223671261912602E-3</v>
      </c>
      <c r="N2086" s="1">
        <f>'[1]Electricity and CHPs_NCAP'!J$31</f>
        <v>7.3342539363850603E-6</v>
      </c>
      <c r="O2086" s="1">
        <f>'[1]Electricity and CHPs_NCAP'!K$31</f>
        <v>1.36015604486722E-7</v>
      </c>
      <c r="P2086" s="1">
        <f>'[1]Electricity and CHPs_NCAP'!L$31</f>
        <v>7.59877077793458E-3</v>
      </c>
      <c r="Q2086" s="1">
        <f>'[1]Electricity and CHPs_NCAP'!M$31</f>
        <v>0</v>
      </c>
      <c r="S2086" s="3"/>
    </row>
    <row r="2087" spans="2:19">
      <c r="B2087" s="5" t="str">
        <f t="shared" si="2216"/>
        <v>SPS1</v>
      </c>
      <c r="C2087" s="5" t="str">
        <f t="shared" si="2213"/>
        <v>CH</v>
      </c>
      <c r="D2087" t="s">
        <v>2226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7.2765062886712903E-3</v>
      </c>
      <c r="H2087" s="1">
        <f>'[1]Electricity and CHPs_NCAP'!D$42</f>
        <v>3.2911226614140802E-2</v>
      </c>
      <c r="I2087" s="1">
        <f>'[1]Electricity and CHPs_NCAP'!E$42</f>
        <v>1.6994846460223201E-2</v>
      </c>
      <c r="J2087" s="1">
        <f>'[1]Electricity and CHPs_NCAP'!F$42</f>
        <v>2.12620967117228E-2</v>
      </c>
      <c r="K2087" s="1">
        <f>'[1]Electricity and CHPs_NCAP'!G$42</f>
        <v>3.3499780365552101E-7</v>
      </c>
      <c r="L2087" s="1">
        <f>'[1]Electricity and CHPs_NCAP'!H$42</f>
        <v>3.6537601046905401E-7</v>
      </c>
      <c r="M2087" s="1">
        <f>'[1]Electricity and CHPs_NCAP'!I$42</f>
        <v>4.3643811806428099E-5</v>
      </c>
      <c r="N2087" s="1">
        <f>'[1]Electricity and CHPs_NCAP'!J$42</f>
        <v>2.9678251954005801E-7</v>
      </c>
      <c r="O2087" s="1">
        <f>'[1]Electricity and CHPs_NCAP'!K$42</f>
        <v>7.9314261008473301E-7</v>
      </c>
      <c r="P2087" s="1">
        <f>'[1]Electricity and CHPs_NCAP'!L$42</f>
        <v>2.5035237430647398E-5</v>
      </c>
      <c r="Q2087" s="1">
        <f>'[1]Electricity and CHPs_NCAP'!M$42</f>
        <v>1.6074556040756E-5</v>
      </c>
      <c r="S2087" s="3"/>
    </row>
    <row r="2088" spans="2:19">
      <c r="B2088" s="5" t="str">
        <f t="shared" si="2216"/>
        <v>SPS1</v>
      </c>
      <c r="C2088" s="5" t="str">
        <f t="shared" si="2213"/>
        <v>CH</v>
      </c>
      <c r="D2088" t="s">
        <v>2227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9.5324609215678494E-2</v>
      </c>
      <c r="L2088" s="1">
        <f>'[1]Electricity and CHPs_NCAP'!H$43</f>
        <v>5.4449519394503203E-2</v>
      </c>
      <c r="M2088" s="1">
        <f>'[1]Electricity and CHPs_NCAP'!I$43</f>
        <v>3.2411824130362997E-2</v>
      </c>
      <c r="N2088" s="1">
        <f>'[1]Electricity and CHPs_NCAP'!J$43</f>
        <v>8.3408916146670606E-2</v>
      </c>
      <c r="O2088" s="1">
        <f>'[1]Electricity and CHPs_NCAP'!K$43</f>
        <v>6.7649971254071795E-2</v>
      </c>
      <c r="P2088" s="1">
        <f>'[1]Electricity and CHPs_NCAP'!L$43</f>
        <v>4.14173438166495E-2</v>
      </c>
      <c r="Q2088" s="1">
        <f>'[1]Electricity and CHPs_NCAP'!M$43</f>
        <v>6.2124706774120499E-2</v>
      </c>
      <c r="S2088" s="3"/>
    </row>
    <row r="2089" spans="2:19">
      <c r="B2089" s="5" t="str">
        <f t="shared" si="2216"/>
        <v>SPS1</v>
      </c>
      <c r="C2089" s="5" t="str">
        <f t="shared" si="2213"/>
        <v>CH</v>
      </c>
      <c r="D2089" t="s">
        <v>2228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2.0809160930436E-5</v>
      </c>
      <c r="J2089" s="1">
        <f>'[1]Electricity and CHPs_NCAP'!F$50</f>
        <v>1.4117992587698229E-5</v>
      </c>
      <c r="K2089" s="1">
        <f>'[1]Electricity and CHPs_NCAP'!G$50</f>
        <v>1.0124667086460891E-4</v>
      </c>
      <c r="L2089" s="1">
        <f>'[1]Electricity and CHPs_NCAP'!H$50</f>
        <v>1.253443445592725E-4</v>
      </c>
      <c r="M2089" s="1">
        <f>'[1]Electricity and CHPs_NCAP'!I$50</f>
        <v>7.24964135013413E-5</v>
      </c>
      <c r="N2089" s="1">
        <f>'[1]Electricity and CHPs_NCAP'!J$50</f>
        <v>1.4068215402890699E-6</v>
      </c>
      <c r="O2089" s="1">
        <f>'[1]Electricity and CHPs_NCAP'!K$50</f>
        <v>6.266026493307503E-5</v>
      </c>
      <c r="P2089" s="1">
        <f>'[1]Electricity and CHPs_NCAP'!L$50</f>
        <v>5.82328967257732E-5</v>
      </c>
      <c r="Q2089" s="1">
        <f>'[1]Electricity and CHPs_NCAP'!M$50</f>
        <v>6.4709817171564472E-5</v>
      </c>
      <c r="S2089" s="3"/>
    </row>
    <row r="2090" spans="2:19">
      <c r="B2090" s="5" t="str">
        <f t="shared" si="2216"/>
        <v>SPS1</v>
      </c>
      <c r="C2090" s="5" t="str">
        <f t="shared" si="2213"/>
        <v>CH</v>
      </c>
      <c r="D2090" t="s">
        <v>2229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2.7250844373245902E-5</v>
      </c>
      <c r="J2090" s="1">
        <f>'[1]Electricity and CHPs_NCAP'!F$53</f>
        <v>3.7544067076832795E-5</v>
      </c>
      <c r="K2090" s="1">
        <f>'[1]Electricity and CHPs_NCAP'!G$53</f>
        <v>1.1652323572988454E-2</v>
      </c>
      <c r="L2090" s="1">
        <f>'[1]Electricity and CHPs_NCAP'!H$53</f>
        <v>2.811531942853523E-3</v>
      </c>
      <c r="M2090" s="1">
        <f>'[1]Electricity and CHPs_NCAP'!I$53</f>
        <v>2.4618458018550119E-4</v>
      </c>
      <c r="N2090" s="1">
        <f>'[1]Electricity and CHPs_NCAP'!J$53</f>
        <v>9.8648641940712045E-3</v>
      </c>
      <c r="O2090" s="1">
        <f>'[1]Electricity and CHPs_NCAP'!K$53</f>
        <v>3.987642311030869E-3</v>
      </c>
      <c r="P2090" s="1">
        <f>'[1]Electricity and CHPs_NCAP'!L$53</f>
        <v>3.4136565849544327E-3</v>
      </c>
      <c r="Q2090" s="1">
        <f>'[1]Electricity and CHPs_NCAP'!M$53</f>
        <v>4.0969574028996711E-3</v>
      </c>
      <c r="S2090" s="3"/>
    </row>
    <row r="2091" spans="2:19">
      <c r="B2091" s="5" t="str">
        <f t="shared" si="2216"/>
        <v>SPS1</v>
      </c>
      <c r="C2091" s="5" t="str">
        <f t="shared" si="2213"/>
        <v>CH</v>
      </c>
      <c r="D2091" t="s">
        <v>2230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2.69374176332648E-5</v>
      </c>
      <c r="J2091" s="1">
        <f>'[1]Electricity and CHPs_NCAP'!F$56</f>
        <v>1.13185265693476E-5</v>
      </c>
      <c r="K2091" s="1">
        <f>'[1]Electricity and CHPs_NCAP'!G$56</f>
        <v>1.4032539422477E-4</v>
      </c>
      <c r="L2091" s="1">
        <f>'[1]Electricity and CHPs_NCAP'!H$56</f>
        <v>1.00072906937137E-5</v>
      </c>
      <c r="M2091" s="1">
        <f>'[1]Electricity and CHPs_NCAP'!I$56</f>
        <v>7.5449632708200703E-7</v>
      </c>
      <c r="N2091" s="1">
        <f>'[1]Electricity and CHPs_NCAP'!J$56</f>
        <v>1.0959001575324499E-4</v>
      </c>
      <c r="O2091" s="1">
        <f>'[1]Electricity and CHPs_NCAP'!K$56</f>
        <v>6.07239358913025E-7</v>
      </c>
      <c r="P2091" s="1">
        <f>'[1]Electricity and CHPs_NCAP'!L$56</f>
        <v>2.13852345835654E-6</v>
      </c>
      <c r="Q2091" s="1">
        <f>'[1]Electricity and CHPs_NCAP'!M$56</f>
        <v>1.4101696794021099E-4</v>
      </c>
      <c r="S2091" s="3"/>
    </row>
    <row r="2092" spans="2:19">
      <c r="B2092" s="5" t="str">
        <f t="shared" si="2216"/>
        <v>SPS1</v>
      </c>
      <c r="C2092" s="5" t="str">
        <f t="shared" si="2213"/>
        <v>CH</v>
      </c>
      <c r="D2092" t="s">
        <v>2231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7.1321134701204398E-3</v>
      </c>
      <c r="H2092" s="1">
        <f t="shared" si="2228"/>
        <v>0.12041500494540899</v>
      </c>
      <c r="I2092" s="1">
        <f t="shared" si="2228"/>
        <v>8.1038783153092701E-3</v>
      </c>
      <c r="J2092" s="1">
        <f t="shared" si="2228"/>
        <v>2.1962826438191901E-2</v>
      </c>
      <c r="K2092" s="1">
        <f t="shared" si="2228"/>
        <v>8.2595246469234403E-7</v>
      </c>
      <c r="L2092" s="1">
        <f t="shared" si="2228"/>
        <v>0.14277672347106299</v>
      </c>
      <c r="M2092" s="1">
        <f t="shared" si="2228"/>
        <v>1.20645079919625E-4</v>
      </c>
      <c r="N2092" s="1">
        <f t="shared" si="2228"/>
        <v>2.9966873978667E-2</v>
      </c>
      <c r="O2092" s="1">
        <f t="shared" si="2228"/>
        <v>3.2363795432073098E-7</v>
      </c>
      <c r="P2092" s="1">
        <f>P2093</f>
        <v>0.14278393657419</v>
      </c>
      <c r="Q2092" s="1">
        <f>Q2093</f>
        <v>0</v>
      </c>
      <c r="S2092" s="3"/>
    </row>
    <row r="2093" spans="2:19">
      <c r="B2093" s="5" t="str">
        <f t="shared" si="2216"/>
        <v>SPS1</v>
      </c>
      <c r="C2093" s="5" t="str">
        <f t="shared" si="2213"/>
        <v>CH</v>
      </c>
      <c r="D2093" t="s">
        <v>2232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7.1321134701204398E-3</v>
      </c>
      <c r="H2093" s="1">
        <f>'[1]Electricity and CHPs_NCAP'!D$33</f>
        <v>0.12041500494540899</v>
      </c>
      <c r="I2093" s="1">
        <f>'[1]Electricity and CHPs_NCAP'!E$33</f>
        <v>8.1038783153092701E-3</v>
      </c>
      <c r="J2093" s="1">
        <f>'[1]Electricity and CHPs_NCAP'!F$33</f>
        <v>2.1962826438191901E-2</v>
      </c>
      <c r="K2093" s="1">
        <f>'[1]Electricity and CHPs_NCAP'!G$33</f>
        <v>8.2595246469234403E-7</v>
      </c>
      <c r="L2093" s="1">
        <f>'[1]Electricity and CHPs_NCAP'!H$33</f>
        <v>0.14277672347106299</v>
      </c>
      <c r="M2093" s="1">
        <f>'[1]Electricity and CHPs_NCAP'!I$33</f>
        <v>1.20645079919625E-4</v>
      </c>
      <c r="N2093" s="1">
        <f>'[1]Electricity and CHPs_NCAP'!J$33</f>
        <v>2.9966873978667E-2</v>
      </c>
      <c r="O2093" s="1">
        <f>'[1]Electricity and CHPs_NCAP'!K$33</f>
        <v>3.2363795432073098E-7</v>
      </c>
      <c r="P2093" s="1">
        <f>'[1]Electricity and CHPs_NCAP'!L$33</f>
        <v>0.14278393657419</v>
      </c>
      <c r="Q2093" s="1">
        <f>'[1]Electricity and CHPs_NCAP'!M$33</f>
        <v>0</v>
      </c>
      <c r="S2093" s="3"/>
    </row>
    <row r="2094" spans="2:19">
      <c r="B2094" s="5" t="str">
        <f t="shared" si="2216"/>
        <v>SPS1</v>
      </c>
      <c r="C2094" s="5" t="str">
        <f t="shared" si="2213"/>
        <v>CH</v>
      </c>
      <c r="D2094" t="s">
        <v>2233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2.6687977293428098E-6</v>
      </c>
      <c r="H2094" s="1">
        <f t="shared" si="2229"/>
        <v>3.8566405881554546</v>
      </c>
      <c r="I2094" s="1">
        <f t="shared" si="2229"/>
        <v>5.2188989381079978</v>
      </c>
      <c r="J2094" s="1">
        <f t="shared" si="2229"/>
        <v>7.4978963714456484</v>
      </c>
      <c r="K2094" s="1">
        <f t="shared" si="2229"/>
        <v>2.8306813814135285</v>
      </c>
      <c r="L2094" s="1">
        <f t="shared" ref="L2094:O2094" si="2230">SUM(L2095:L2099)</f>
        <v>8.0021837077899161</v>
      </c>
      <c r="M2094" s="1">
        <f t="shared" si="2230"/>
        <v>5.8413480836308196</v>
      </c>
      <c r="N2094" s="1">
        <f t="shared" si="2230"/>
        <v>6.4001474738103052</v>
      </c>
      <c r="O2094" s="1">
        <f t="shared" si="2230"/>
        <v>5.6410442940709631</v>
      </c>
      <c r="P2094" s="1">
        <f>SUM(P2095:P2099)</f>
        <v>8.577313453037954</v>
      </c>
      <c r="Q2094" s="1">
        <f>SUM(Q2095:Q2099)</f>
        <v>6.5110580692219608</v>
      </c>
      <c r="S2094" s="3"/>
    </row>
    <row r="2095" spans="2:19">
      <c r="B2095" s="5" t="str">
        <f t="shared" si="2216"/>
        <v>SPS1</v>
      </c>
      <c r="C2095" s="5" t="str">
        <f t="shared" si="2213"/>
        <v>CH</v>
      </c>
      <c r="D2095" t="s">
        <v>2234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4.4925227253482698E-2</v>
      </c>
      <c r="I2095" s="1">
        <f>'[1]Electricity and CHPs_NCAP'!E$34</f>
        <v>0.1845059252727092</v>
      </c>
      <c r="J2095" s="1">
        <f>'[1]Electricity and CHPs_NCAP'!F$34</f>
        <v>0.44249453528666793</v>
      </c>
      <c r="K2095" s="1">
        <f>'[1]Electricity and CHPs_NCAP'!G$34</f>
        <v>0.17088252484358643</v>
      </c>
      <c r="L2095" s="1">
        <f>'[1]Electricity and CHPs_NCAP'!H$34</f>
        <v>0.67780800086874315</v>
      </c>
      <c r="M2095" s="1">
        <f>'[1]Electricity and CHPs_NCAP'!I$34</f>
        <v>0.64876480343664178</v>
      </c>
      <c r="N2095" s="1">
        <f>'[1]Electricity and CHPs_NCAP'!J$34</f>
        <v>1.1522522203874593E-5</v>
      </c>
      <c r="O2095" s="1">
        <f>'[1]Electricity and CHPs_NCAP'!K$34</f>
        <v>2.1801627284636178E-6</v>
      </c>
      <c r="P2095" s="1">
        <f>'[1]Electricity and CHPs_NCAP'!L$34</f>
        <v>2.2432773096070884E-4</v>
      </c>
      <c r="Q2095" s="1">
        <f>'[1]Electricity and CHPs_NCAP'!M$34</f>
        <v>1.85017510500247E-3</v>
      </c>
      <c r="S2095" s="3"/>
    </row>
    <row r="2096" spans="2:19">
      <c r="B2096" s="5" t="str">
        <f t="shared" si="2216"/>
        <v>SPS1</v>
      </c>
      <c r="C2096" s="5" t="str">
        <f t="shared" si="2213"/>
        <v>CH</v>
      </c>
      <c r="D2096" t="s">
        <v>2235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0</v>
      </c>
      <c r="H2096" s="1">
        <f>'[1]Electricity and CHPs_NCAP'!D$35</f>
        <v>1.7679644063355</v>
      </c>
      <c r="I2096" s="1">
        <f>'[1]Electricity and CHPs_NCAP'!E$35</f>
        <v>4.25230250960935E-6</v>
      </c>
      <c r="J2096" s="1">
        <f>'[1]Electricity and CHPs_NCAP'!F$35</f>
        <v>1.9145944119350899</v>
      </c>
      <c r="K2096" s="1">
        <f>'[1]Electricity and CHPs_NCAP'!G$35</f>
        <v>0.86938951304053502</v>
      </c>
      <c r="L2096" s="1">
        <f>'[1]Electricity and CHPs_NCAP'!H$35</f>
        <v>2.3094247476352399</v>
      </c>
      <c r="M2096" s="1">
        <f>'[1]Electricity and CHPs_NCAP'!I$35</f>
        <v>0.58893698810192396</v>
      </c>
      <c r="N2096" s="1">
        <f>'[1]Electricity and CHPs_NCAP'!J$35</f>
        <v>1.73844612938994</v>
      </c>
      <c r="O2096" s="1">
        <f>'[1]Electricity and CHPs_NCAP'!K$35</f>
        <v>1.6400370449972499</v>
      </c>
      <c r="P2096" s="1">
        <f>'[1]Electricity and CHPs_NCAP'!L$35</f>
        <v>2.6296071261437302</v>
      </c>
      <c r="Q2096" s="1">
        <f>'[1]Electricity and CHPs_NCAP'!M$35</f>
        <v>0.92545189708109699</v>
      </c>
      <c r="S2096" s="3"/>
    </row>
    <row r="2097" spans="2:19">
      <c r="B2097" s="5" t="str">
        <f t="shared" si="2216"/>
        <v>SPS1</v>
      </c>
      <c r="C2097" s="5" t="str">
        <f t="shared" si="2213"/>
        <v>CH</v>
      </c>
      <c r="D2097" t="s">
        <v>2236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1.29533765867729E-6</v>
      </c>
      <c r="H2097" s="1">
        <f>'[1]Electricity and CHPs_NCAP'!D$36</f>
        <v>9.685217628458315E-5</v>
      </c>
      <c r="I2097" s="1">
        <f>'[1]Electricity and CHPs_NCAP'!E$36</f>
        <v>3.4276280260923322</v>
      </c>
      <c r="J2097" s="1">
        <f>'[1]Electricity and CHPs_NCAP'!F$36</f>
        <v>0.46161122701763818</v>
      </c>
      <c r="K2097" s="1">
        <f>'[1]Electricity and CHPs_NCAP'!G$36</f>
        <v>0.7511791192873758</v>
      </c>
      <c r="L2097" s="1">
        <f>'[1]Electricity and CHPs_NCAP'!H$36</f>
        <v>1.8795065620319871</v>
      </c>
      <c r="M2097" s="1">
        <f>'[1]Electricity and CHPs_NCAP'!I$36</f>
        <v>2.6181953290982904</v>
      </c>
      <c r="N2097" s="1">
        <f>'[1]Electricity and CHPs_NCAP'!J$36</f>
        <v>0.7123048267567007</v>
      </c>
      <c r="O2097" s="1">
        <f>'[1]Electricity and CHPs_NCAP'!K$36</f>
        <v>1.0979299827189246</v>
      </c>
      <c r="P2097" s="1">
        <f>'[1]Electricity and CHPs_NCAP'!L$36</f>
        <v>2.2012754151529168</v>
      </c>
      <c r="Q2097" s="1">
        <f>'[1]Electricity and CHPs_NCAP'!M$36</f>
        <v>2.9563860809687461</v>
      </c>
      <c r="S2097" s="3"/>
    </row>
    <row r="2098" spans="2:19">
      <c r="B2098" s="5" t="str">
        <f t="shared" si="2216"/>
        <v>SPS1</v>
      </c>
      <c r="C2098" s="5" t="str">
        <f t="shared" si="2213"/>
        <v>CH</v>
      </c>
      <c r="D2098" t="s">
        <v>2237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1.37346007066552E-6</v>
      </c>
      <c r="H2098" s="1">
        <f>'[1]Electricity and CHPs_NCAP'!D$37</f>
        <v>1.2518163915328691</v>
      </c>
      <c r="I2098" s="1">
        <f>'[1]Electricity and CHPs_NCAP'!E$37</f>
        <v>1.6067593787785339</v>
      </c>
      <c r="J2098" s="1">
        <f>'[1]Electricity and CHPs_NCAP'!F$37</f>
        <v>0.25831232182739211</v>
      </c>
      <c r="K2098" s="1">
        <f>'[1]Electricity and CHPs_NCAP'!G$37</f>
        <v>0.37419393308655119</v>
      </c>
      <c r="L2098" s="1">
        <f>'[1]Electricity and CHPs_NCAP'!H$37</f>
        <v>1.914404219674267</v>
      </c>
      <c r="M2098" s="1">
        <f>'[1]Electricity and CHPs_NCAP'!I$37</f>
        <v>1.5163253843921871</v>
      </c>
      <c r="N2098" s="1">
        <f>'[1]Electricity and CHPs_NCAP'!J$37</f>
        <v>0.43674394654376103</v>
      </c>
      <c r="O2098" s="1">
        <f>'[1]Electricity and CHPs_NCAP'!K$37</f>
        <v>0.62086715137298998</v>
      </c>
      <c r="P2098" s="1">
        <f>'[1]Electricity and CHPs_NCAP'!L$37</f>
        <v>2.1433551812624367</v>
      </c>
      <c r="Q2098" s="1">
        <f>'[1]Electricity and CHPs_NCAP'!M$37</f>
        <v>1.756956334322481</v>
      </c>
      <c r="S2098" s="3"/>
    </row>
    <row r="2099" spans="2:19">
      <c r="B2099" s="5" t="str">
        <f t="shared" si="2216"/>
        <v>SPS1</v>
      </c>
      <c r="C2099" s="5" t="str">
        <f t="shared" si="2213"/>
        <v>CH</v>
      </c>
      <c r="D2099" t="s">
        <v>2238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0</v>
      </c>
      <c r="H2099" s="1">
        <f>'[1]Electricity and CHPs_NCAP'!D$38</f>
        <v>0.79183771085731802</v>
      </c>
      <c r="I2099" s="1">
        <f>'[1]Electricity and CHPs_NCAP'!E$38</f>
        <v>1.3556619120715299E-6</v>
      </c>
      <c r="J2099" s="1">
        <f>'[1]Electricity and CHPs_NCAP'!F$38</f>
        <v>4.42088387537886</v>
      </c>
      <c r="K2099" s="1">
        <f>'[1]Electricity and CHPs_NCAP'!G$38</f>
        <v>0.66503629115548002</v>
      </c>
      <c r="L2099" s="1">
        <f>'[1]Electricity and CHPs_NCAP'!H$38</f>
        <v>1.22104017757968</v>
      </c>
      <c r="M2099" s="1">
        <f>'[1]Electricity and CHPs_NCAP'!I$38</f>
        <v>0.46912557860177601</v>
      </c>
      <c r="N2099" s="1">
        <f>'[1]Electricity and CHPs_NCAP'!J$38</f>
        <v>3.5126410485977</v>
      </c>
      <c r="O2099" s="1">
        <f>'[1]Electricity and CHPs_NCAP'!K$38</f>
        <v>2.2822079348190698</v>
      </c>
      <c r="P2099" s="1">
        <f>'[1]Electricity and CHPs_NCAP'!L$38</f>
        <v>1.6028514027479099</v>
      </c>
      <c r="Q2099" s="1">
        <f>'[1]Electricity and CHPs_NCAP'!M$38</f>
        <v>0.87041358174463501</v>
      </c>
      <c r="S2099" s="3"/>
    </row>
    <row r="2100" spans="2:19">
      <c r="B2100" s="5" t="str">
        <f t="shared" si="2216"/>
        <v>SPS1</v>
      </c>
      <c r="C2100" s="5" t="str">
        <f t="shared" si="2213"/>
        <v>CH</v>
      </c>
      <c r="D2100" t="s">
        <v>2239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3.1253786985338799E-4</v>
      </c>
      <c r="L2100" s="1">
        <f>'[1]Electricity and CHPs_NCAP'!H$32</f>
        <v>1.86916855966538E-7</v>
      </c>
      <c r="M2100" s="1">
        <f>'[1]Electricity and CHPs_NCAP'!I$32</f>
        <v>5.17741133587405E-8</v>
      </c>
      <c r="N2100" s="1">
        <f>'[1]Electricity and CHPs_NCAP'!J$32</f>
        <v>5.7935165369828301E-8</v>
      </c>
      <c r="O2100" s="1">
        <f>'[1]Electricity and CHPs_NCAP'!K$32</f>
        <v>7.1738450419995697E-8</v>
      </c>
      <c r="P2100" s="1">
        <f>'[1]Electricity and CHPs_NCAP'!L$32</f>
        <v>4.9524942717950203E-7</v>
      </c>
      <c r="Q2100" s="1">
        <f>'[1]Electricity and CHPs_NCAP'!M$32</f>
        <v>0</v>
      </c>
      <c r="S2100" s="3"/>
    </row>
    <row r="2101" spans="2:19">
      <c r="B2101" s="5" t="str">
        <f t="shared" si="2216"/>
        <v>SPS1</v>
      </c>
      <c r="C2101" s="5" t="str">
        <f t="shared" si="2213"/>
        <v>CH</v>
      </c>
      <c r="D2101" t="s">
        <v>2240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3.1253786985338799E-4</v>
      </c>
      <c r="L2101" s="1">
        <f t="shared" ref="L2101:O2101" si="2232">L2100</f>
        <v>1.86916855966538E-7</v>
      </c>
      <c r="M2101" s="1">
        <f t="shared" si="2232"/>
        <v>5.17741133587405E-8</v>
      </c>
      <c r="N2101" s="1">
        <f t="shared" si="2232"/>
        <v>5.7935165369828301E-8</v>
      </c>
      <c r="O2101" s="1">
        <f t="shared" si="2232"/>
        <v>7.1738450419995697E-8</v>
      </c>
      <c r="P2101" s="1">
        <f>P2100</f>
        <v>4.9524942717950203E-7</v>
      </c>
      <c r="Q2101" s="1">
        <f>Q2100</f>
        <v>0</v>
      </c>
      <c r="S2101" s="3"/>
    </row>
    <row r="2102" spans="2:19">
      <c r="B2102" s="5" t="str">
        <f t="shared" si="2216"/>
        <v>SPS1</v>
      </c>
      <c r="C2102" s="5" t="str">
        <f t="shared" si="2213"/>
        <v>CH</v>
      </c>
      <c r="D2102" t="s">
        <v>2241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1.7828634737036071E-4</v>
      </c>
      <c r="J2102" s="1">
        <f t="shared" si="2233"/>
        <v>3.8550674317358806E-2</v>
      </c>
      <c r="K2102" s="1">
        <f t="shared" si="2233"/>
        <v>9.2985712044529018E-2</v>
      </c>
      <c r="L2102" s="1">
        <f t="shared" ref="L2102:O2102" si="2234">SUM(L2103:L2105)</f>
        <v>9.7320183710602665E-2</v>
      </c>
      <c r="M2102" s="1">
        <f t="shared" si="2234"/>
        <v>5.6253126132488104E-2</v>
      </c>
      <c r="N2102" s="1">
        <f t="shared" si="2234"/>
        <v>5.6274373644184181E-2</v>
      </c>
      <c r="O2102" s="1">
        <f t="shared" si="2234"/>
        <v>7.4451870097614642E-2</v>
      </c>
      <c r="P2102" s="1">
        <f>SUM(P2103:P2105)</f>
        <v>9.6316311007619504E-2</v>
      </c>
      <c r="Q2102" s="1">
        <f>SUM(Q2103:Q2105)</f>
        <v>6.0158127277516731E-2</v>
      </c>
      <c r="S2102" s="3"/>
    </row>
    <row r="2103" spans="2:19">
      <c r="B2103" s="5" t="str">
        <f t="shared" si="2216"/>
        <v>SPS1</v>
      </c>
      <c r="C2103" s="5" t="str">
        <f t="shared" si="2213"/>
        <v>CH</v>
      </c>
      <c r="D2103" t="s">
        <v>2242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1.7915458787707499E-2</v>
      </c>
      <c r="L2103" s="1">
        <f>'[1]Electricity and CHPs_NCAP'!H$30</f>
        <v>4.4049795687851702E-2</v>
      </c>
      <c r="M2103" s="1">
        <f>'[1]Electricity and CHPs_NCAP'!I$30</f>
        <v>1.37293807605117E-2</v>
      </c>
      <c r="N2103" s="1">
        <f>'[1]Electricity and CHPs_NCAP'!J$30</f>
        <v>3.7730543089894E-7</v>
      </c>
      <c r="O2103" s="1">
        <f>'[1]Electricity and CHPs_NCAP'!K$30</f>
        <v>1.7377392505493802E-2</v>
      </c>
      <c r="P2103" s="1">
        <f>'[1]Electricity and CHPs_NCAP'!L$30</f>
        <v>4.4507131219873999E-2</v>
      </c>
      <c r="Q2103" s="1">
        <f>'[1]Electricity and CHPs_NCAP'!M$30</f>
        <v>1.3773578100498301E-2</v>
      </c>
      <c r="S2103" s="3"/>
    </row>
    <row r="2104" spans="2:19">
      <c r="B2104" s="5" t="str">
        <f t="shared" si="2216"/>
        <v>SPS1</v>
      </c>
      <c r="C2104" s="5" t="str">
        <f t="shared" si="2213"/>
        <v>CH</v>
      </c>
      <c r="D2104" t="s">
        <v>2243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1.47416167628156E-4</v>
      </c>
      <c r="J2104" s="1">
        <f>'[1]Electricity and CHPs_NCAP'!F$46</f>
        <v>3.8503339771653398E-2</v>
      </c>
      <c r="K2104" s="1">
        <f>'[1]Electricity and CHPs_NCAP'!G$46</f>
        <v>7.4809916175319999E-2</v>
      </c>
      <c r="L2104" s="1">
        <f>'[1]Electricity and CHPs_NCAP'!H$46</f>
        <v>5.2539896157077097E-2</v>
      </c>
      <c r="M2104" s="1">
        <f>'[1]Electricity and CHPs_NCAP'!I$46</f>
        <v>4.1245865393644603E-2</v>
      </c>
      <c r="N2104" s="1">
        <f>'[1]Electricity and CHPs_NCAP'!J$46</f>
        <v>5.6273929124952098E-2</v>
      </c>
      <c r="O2104" s="1">
        <f>'[1]Electricity and CHPs_NCAP'!K$46</f>
        <v>5.7074228518452598E-2</v>
      </c>
      <c r="P2104" s="1">
        <f>'[1]Electricity and CHPs_NCAP'!L$46</f>
        <v>5.1779767250916403E-2</v>
      </c>
      <c r="Q2104" s="1">
        <f>'[1]Electricity and CHPs_NCAP'!M$46</f>
        <v>4.5751505294278197E-2</v>
      </c>
      <c r="S2104" s="3"/>
    </row>
    <row r="2105" spans="2:19">
      <c r="B2105" s="5" t="str">
        <f t="shared" si="2216"/>
        <v>SPS1</v>
      </c>
      <c r="C2105" s="5" t="str">
        <f t="shared" si="2213"/>
        <v>CH</v>
      </c>
      <c r="D2105" t="s">
        <v>2244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3.0870179742204703E-5</v>
      </c>
      <c r="J2105" s="1">
        <f>'[1]Electricity and CHPs_NCAP'!F$57</f>
        <v>4.7334545705410301E-5</v>
      </c>
      <c r="K2105" s="1">
        <f>'[1]Electricity and CHPs_NCAP'!G$57</f>
        <v>2.6033708150152701E-4</v>
      </c>
      <c r="L2105" s="1">
        <f>'[1]Electricity and CHPs_NCAP'!H$57</f>
        <v>7.3049186567386202E-4</v>
      </c>
      <c r="M2105" s="1">
        <f>'[1]Electricity and CHPs_NCAP'!I$57</f>
        <v>1.2778799783317999E-3</v>
      </c>
      <c r="N2105" s="1">
        <f>'[1]Electricity and CHPs_NCAP'!J$57</f>
        <v>6.7213801181136105E-8</v>
      </c>
      <c r="O2105" s="1">
        <f>'[1]Electricity and CHPs_NCAP'!K$57</f>
        <v>2.4907366823901E-7</v>
      </c>
      <c r="P2105" s="1">
        <f>'[1]Electricity and CHPs_NCAP'!L$57</f>
        <v>2.9412536829104799E-5</v>
      </c>
      <c r="Q2105" s="1">
        <f>'[1]Electricity and CHPs_NCAP'!M$57</f>
        <v>6.3304388274023802E-4</v>
      </c>
      <c r="S2105" s="3"/>
    </row>
    <row r="2106" spans="2:19">
      <c r="B2106" s="5" t="str">
        <f t="shared" si="2216"/>
        <v>SPS1</v>
      </c>
      <c r="C2106" s="5" t="str">
        <f t="shared" si="2213"/>
        <v>CH</v>
      </c>
      <c r="D2106" t="s">
        <v>2245</v>
      </c>
      <c r="E2106" t="str">
        <f t="shared" si="2225"/>
        <v>GWe/yr.</v>
      </c>
      <c r="F2106" s="1">
        <f t="shared" ref="F2106:K2106" si="2235">SUM(F2107:F2113)</f>
        <v>1.1407726305700989E-3</v>
      </c>
      <c r="G2106" s="1">
        <f t="shared" si="2235"/>
        <v>2.0179045895576198E-6</v>
      </c>
      <c r="H2106" s="1">
        <f t="shared" si="2235"/>
        <v>5.4736744687759329E-6</v>
      </c>
      <c r="I2106" s="1">
        <f t="shared" si="2235"/>
        <v>0.14339277630510916</v>
      </c>
      <c r="J2106" s="1">
        <f t="shared" si="2235"/>
        <v>0.33296367266333621</v>
      </c>
      <c r="K2106" s="1">
        <f t="shared" si="2235"/>
        <v>0.39216095357607528</v>
      </c>
      <c r="L2106" s="1">
        <f t="shared" ref="L2106:O2106" si="2236">SUM(L2107:L2113)</f>
        <v>0.51898794544340876</v>
      </c>
      <c r="M2106" s="1">
        <f t="shared" si="2236"/>
        <v>0.63502785454739108</v>
      </c>
      <c r="N2106" s="1">
        <f t="shared" si="2236"/>
        <v>0.44445289076544436</v>
      </c>
      <c r="O2106" s="1">
        <f t="shared" si="2236"/>
        <v>0.36817249723992423</v>
      </c>
      <c r="P2106" s="1">
        <f>SUM(P2107:P2113)</f>
        <v>0.73553193253680094</v>
      </c>
      <c r="Q2106" s="1">
        <f>SUM(Q2107:Q2113)</f>
        <v>0.20737606716574061</v>
      </c>
      <c r="S2106" s="3"/>
    </row>
    <row r="2107" spans="2:19">
      <c r="B2107" s="5" t="str">
        <f t="shared" si="2216"/>
        <v>SPS1</v>
      </c>
      <c r="C2107" s="5" t="str">
        <f t="shared" si="2213"/>
        <v>CH</v>
      </c>
      <c r="D2107" t="s">
        <v>2246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2.1541225218113999E-7</v>
      </c>
      <c r="H2107" s="1">
        <f>'[1]Electricity and CHPs_NCAP'!D$63</f>
        <v>2.3590963493910799E-7</v>
      </c>
      <c r="I2107" s="1">
        <f>'[1]Electricity and CHPs_NCAP'!E$63</f>
        <v>2.6056654263890399E-7</v>
      </c>
      <c r="J2107" s="1">
        <f>'[1]Electricity and CHPs_NCAP'!F$63</f>
        <v>4.1247108367762302E-7</v>
      </c>
      <c r="K2107" s="1">
        <f>'[1]Electricity and CHPs_NCAP'!G$63</f>
        <v>3.7989806471919998E-7</v>
      </c>
      <c r="L2107" s="1">
        <f>'[1]Electricity and CHPs_NCAP'!H$63</f>
        <v>3.5572790544962001E-7</v>
      </c>
      <c r="M2107" s="1">
        <f>'[1]Electricity and CHPs_NCAP'!I$63</f>
        <v>3.1665915454873699E-7</v>
      </c>
      <c r="N2107" s="1">
        <f>'[1]Electricity and CHPs_NCAP'!J$63</f>
        <v>3.0099286140212799E-7</v>
      </c>
      <c r="O2107" s="1">
        <f>'[1]Electricity and CHPs_NCAP'!K$63</f>
        <v>3.6384257365652102E-7</v>
      </c>
      <c r="P2107" s="1">
        <f>'[1]Electricity and CHPs_NCAP'!L$63</f>
        <v>4.54702426219584E-7</v>
      </c>
      <c r="Q2107" s="1">
        <f>'[1]Electricity and CHPs_NCAP'!M$63</f>
        <v>5.7450392241345796E-7</v>
      </c>
      <c r="S2107" s="3"/>
    </row>
    <row r="2108" spans="2:19">
      <c r="B2108" s="5" t="str">
        <f t="shared" si="2216"/>
        <v>SPS1</v>
      </c>
      <c r="C2108" s="5" t="str">
        <f t="shared" si="2213"/>
        <v>CH</v>
      </c>
      <c r="D2108" t="s">
        <v>2247</v>
      </c>
      <c r="E2108" t="str">
        <f t="shared" si="2225"/>
        <v>GWe/yr.</v>
      </c>
      <c r="F2108" s="1">
        <f>'[1]Electricity and CHPs_NCAP'!B$64</f>
        <v>1.9431938780898299E-4</v>
      </c>
      <c r="G2108" s="1">
        <f>'[1]Electricity and CHPs_NCAP'!C$64</f>
        <v>2.9399824647433798E-7</v>
      </c>
      <c r="H2108" s="1">
        <f>'[1]Electricity and CHPs_NCAP'!D$64</f>
        <v>1.0089494295305499E-6</v>
      </c>
      <c r="I2108" s="1">
        <f>'[1]Electricity and CHPs_NCAP'!E$64</f>
        <v>5.1411561982118603E-5</v>
      </c>
      <c r="J2108" s="1">
        <f>'[1]Electricity and CHPs_NCAP'!F$64</f>
        <v>0.26302686717249602</v>
      </c>
      <c r="K2108" s="1">
        <f>'[1]Electricity and CHPs_NCAP'!G$64</f>
        <v>0.25962597812371302</v>
      </c>
      <c r="L2108" s="1">
        <f>'[1]Electricity and CHPs_NCAP'!H$64</f>
        <v>0.12666880285638199</v>
      </c>
      <c r="M2108" s="1">
        <f>'[1]Electricity and CHPs_NCAP'!I$64</f>
        <v>0.30732420232072399</v>
      </c>
      <c r="N2108" s="1">
        <f>'[1]Electricity and CHPs_NCAP'!J$64</f>
        <v>0.15838005964482499</v>
      </c>
      <c r="O2108" s="1">
        <f>'[1]Electricity and CHPs_NCAP'!K$64</f>
        <v>0.20685069514905199</v>
      </c>
      <c r="P2108" s="1">
        <f>'[1]Electricity and CHPs_NCAP'!L$64</f>
        <v>0.28778612784475199</v>
      </c>
      <c r="Q2108" s="1">
        <f>'[1]Electricity and CHPs_NCAP'!M$64</f>
        <v>9.5350955803608403E-2</v>
      </c>
      <c r="S2108" s="3"/>
    </row>
    <row r="2109" spans="2:19">
      <c r="B2109" s="5" t="str">
        <f t="shared" si="2216"/>
        <v>SPS1</v>
      </c>
      <c r="C2109" s="5" t="str">
        <f t="shared" si="2213"/>
        <v>CH</v>
      </c>
      <c r="D2109" t="s">
        <v>2248</v>
      </c>
      <c r="E2109" t="str">
        <f t="shared" si="2225"/>
        <v>GWe/yr.</v>
      </c>
      <c r="F2109" s="1">
        <f>'[1]Electricity and CHPs_NCAP'!B$65</f>
        <v>1.42875054540357E-4</v>
      </c>
      <c r="G2109" s="1">
        <f>'[1]Electricity and CHPs_NCAP'!C$65</f>
        <v>2.2136702799576801E-7</v>
      </c>
      <c r="H2109" s="1">
        <f>'[1]Electricity and CHPs_NCAP'!D$65</f>
        <v>7.8266747132214303E-7</v>
      </c>
      <c r="I2109" s="1">
        <f>'[1]Electricity and CHPs_NCAP'!E$65</f>
        <v>4.2226894155996097E-5</v>
      </c>
      <c r="J2109" s="1">
        <f>'[1]Electricity and CHPs_NCAP'!F$65</f>
        <v>2.2129287941614999E-3</v>
      </c>
      <c r="K2109" s="1">
        <f>'[1]Electricity and CHPs_NCAP'!G$65</f>
        <v>3.1598346827041699E-3</v>
      </c>
      <c r="L2109" s="1">
        <f>'[1]Electricity and CHPs_NCAP'!H$65</f>
        <v>0.31234813273103601</v>
      </c>
      <c r="M2109" s="1">
        <f>'[1]Electricity and CHPs_NCAP'!I$65</f>
        <v>0.18889548364043199</v>
      </c>
      <c r="N2109" s="1">
        <f>'[1]Electricity and CHPs_NCAP'!J$65</f>
        <v>0.184521917076265</v>
      </c>
      <c r="O2109" s="1">
        <f>'[1]Electricity and CHPs_NCAP'!K$65</f>
        <v>4.3360446002979502E-2</v>
      </c>
      <c r="P2109" s="1">
        <f>'[1]Electricity and CHPs_NCAP'!L$65</f>
        <v>0.27841891375609901</v>
      </c>
      <c r="Q2109" s="1">
        <f>'[1]Electricity and CHPs_NCAP'!M$65</f>
        <v>3.9733224844239801E-2</v>
      </c>
      <c r="S2109" s="3"/>
    </row>
    <row r="2110" spans="2:19">
      <c r="B2110" s="5" t="str">
        <f t="shared" si="2216"/>
        <v>SPS1</v>
      </c>
      <c r="C2110" s="5" t="str">
        <f t="shared" si="2213"/>
        <v>CH</v>
      </c>
      <c r="D2110" t="s">
        <v>2249</v>
      </c>
      <c r="E2110" t="str">
        <f t="shared" si="2225"/>
        <v>GWe/yr.</v>
      </c>
      <c r="F2110" s="1">
        <f>'[1]Electricity and CHPs_NCAP'!B$66</f>
        <v>1.3396869594729799E-4</v>
      </c>
      <c r="G2110" s="1">
        <f>'[1]Electricity and CHPs_NCAP'!C$66</f>
        <v>2.1334533914760499E-7</v>
      </c>
      <c r="H2110" s="1">
        <f>'[1]Electricity and CHPs_NCAP'!D$66</f>
        <v>5.7651117252585995E-7</v>
      </c>
      <c r="I2110" s="1">
        <f>'[1]Electricity and CHPs_NCAP'!E$66</f>
        <v>6.7352096039183407E-2</v>
      </c>
      <c r="J2110" s="1">
        <f>'[1]Electricity and CHPs_NCAP'!F$66</f>
        <v>4.7546157810307202E-2</v>
      </c>
      <c r="K2110" s="1">
        <f>'[1]Electricity and CHPs_NCAP'!G$66</f>
        <v>9.2998444286642598E-2</v>
      </c>
      <c r="L2110" s="1">
        <f>'[1]Electricity and CHPs_NCAP'!H$66</f>
        <v>6.78960784174438E-2</v>
      </c>
      <c r="M2110" s="1">
        <f>'[1]Electricity and CHPs_NCAP'!I$66</f>
        <v>9.4369528707115097E-2</v>
      </c>
      <c r="N2110" s="1">
        <f>'[1]Electricity and CHPs_NCAP'!J$66</f>
        <v>6.7915342689882599E-2</v>
      </c>
      <c r="O2110" s="1">
        <f>'[1]Electricity and CHPs_NCAP'!K$66</f>
        <v>9.5304402349153203E-2</v>
      </c>
      <c r="P2110" s="1">
        <f>'[1]Electricity and CHPs_NCAP'!L$66</f>
        <v>0.13443084431125801</v>
      </c>
      <c r="Q2110" s="1">
        <f>'[1]Electricity and CHPs_NCAP'!M$66</f>
        <v>2.2000935687069598E-2</v>
      </c>
      <c r="S2110" s="3"/>
    </row>
    <row r="2111" spans="2:19">
      <c r="B2111" s="5" t="str">
        <f t="shared" si="2216"/>
        <v>SPS1</v>
      </c>
      <c r="C2111" s="5" t="str">
        <f t="shared" si="2213"/>
        <v>CH</v>
      </c>
      <c r="D2111" t="s">
        <v>2250</v>
      </c>
      <c r="E2111" t="str">
        <f t="shared" si="2225"/>
        <v>GWe/yr.</v>
      </c>
      <c r="F2111" s="1">
        <f>'[1]Electricity and CHPs_NCAP'!B$67</f>
        <v>2.6773221797093104E-4</v>
      </c>
      <c r="G2111" s="1">
        <f>'[1]Electricity and CHPs_NCAP'!C$67</f>
        <v>4.30159351519748E-7</v>
      </c>
      <c r="H2111" s="1">
        <f>'[1]Electricity and CHPs_NCAP'!D$67</f>
        <v>1.1471085400054329E-6</v>
      </c>
      <c r="I2111" s="1">
        <f>'[1]Electricity and CHPs_NCAP'!E$67</f>
        <v>2.1152895350880302E-2</v>
      </c>
      <c r="J2111" s="1">
        <f>'[1]Electricity and CHPs_NCAP'!F$67</f>
        <v>5.6899026308017192E-4</v>
      </c>
      <c r="K2111" s="1">
        <f>'[1]Electricity and CHPs_NCAP'!G$67</f>
        <v>8.5834195506400389E-3</v>
      </c>
      <c r="L2111" s="1">
        <f>'[1]Electricity and CHPs_NCAP'!H$67</f>
        <v>1.037150630674091E-2</v>
      </c>
      <c r="M2111" s="1">
        <f>'[1]Electricity and CHPs_NCAP'!I$67</f>
        <v>8.0784874619571588E-3</v>
      </c>
      <c r="N2111" s="1">
        <f>'[1]Electricity and CHPs_NCAP'!J$67</f>
        <v>2.5507716396559899E-3</v>
      </c>
      <c r="O2111" s="1">
        <f>'[1]Electricity and CHPs_NCAP'!K$67</f>
        <v>1.9741431095436267E-2</v>
      </c>
      <c r="P2111" s="1">
        <f>'[1]Electricity and CHPs_NCAP'!L$67</f>
        <v>3.7813567653981E-3</v>
      </c>
      <c r="Q2111" s="1">
        <f>'[1]Electricity and CHPs_NCAP'!M$67</f>
        <v>2.0487046552304301E-2</v>
      </c>
      <c r="S2111" s="3"/>
    </row>
    <row r="2112" spans="2:19">
      <c r="B2112" s="5" t="str">
        <f t="shared" si="2216"/>
        <v>SPS1</v>
      </c>
      <c r="C2112" s="5" t="str">
        <f t="shared" si="2213"/>
        <v>CH</v>
      </c>
      <c r="D2112" t="s">
        <v>2251</v>
      </c>
      <c r="E2112" t="str">
        <f t="shared" si="2225"/>
        <v>GWe/yr.</v>
      </c>
      <c r="F2112" s="1">
        <f>'[1]Electricity and CHPs_NCAP'!B$68</f>
        <v>2.67637901350481E-4</v>
      </c>
      <c r="G2112" s="1">
        <f>'[1]Electricity and CHPs_NCAP'!C$68</f>
        <v>4.2987108355091598E-7</v>
      </c>
      <c r="H2112" s="1">
        <f>'[1]Electricity and CHPs_NCAP'!D$68</f>
        <v>1.144724331751229E-6</v>
      </c>
      <c r="I2112" s="1">
        <f>'[1]Electricity and CHPs_NCAP'!E$68</f>
        <v>3.4568094875638701E-2</v>
      </c>
      <c r="J2112" s="1">
        <f>'[1]Electricity and CHPs_NCAP'!F$68</f>
        <v>3.6758186523482301E-3</v>
      </c>
      <c r="K2112" s="1">
        <f>'[1]Electricity and CHPs_NCAP'!G$68</f>
        <v>2.07859655355861E-2</v>
      </c>
      <c r="L2112" s="1">
        <f>'[1]Electricity and CHPs_NCAP'!H$68</f>
        <v>1.103883317616975E-3</v>
      </c>
      <c r="M2112" s="1">
        <f>'[1]Electricity and CHPs_NCAP'!I$68</f>
        <v>1.9821275505402261E-2</v>
      </c>
      <c r="N2112" s="1">
        <f>'[1]Electricity and CHPs_NCAP'!J$68</f>
        <v>1.8651827604368329E-2</v>
      </c>
      <c r="O2112" s="1">
        <f>'[1]Electricity and CHPs_NCAP'!K$68</f>
        <v>1.952531138719355E-3</v>
      </c>
      <c r="P2112" s="1">
        <f>'[1]Electricity and CHPs_NCAP'!L$68</f>
        <v>1.842713586738191E-2</v>
      </c>
      <c r="Q2112" s="1">
        <f>'[1]Electricity and CHPs_NCAP'!M$68</f>
        <v>1.7909637528439829E-2</v>
      </c>
      <c r="S2112" s="3"/>
    </row>
    <row r="2113" spans="2:19">
      <c r="B2113" s="5" t="str">
        <f t="shared" si="2216"/>
        <v>SPS1</v>
      </c>
      <c r="C2113" s="5" t="str">
        <f t="shared" si="2213"/>
        <v>CH</v>
      </c>
      <c r="D2113" t="s">
        <v>2252</v>
      </c>
      <c r="E2113" t="str">
        <f t="shared" si="2225"/>
        <v>GWe/yr.</v>
      </c>
      <c r="F2113" s="1">
        <f>'[1]Electricity and CHPs_NCAP'!B$69</f>
        <v>1.3423937295204899E-4</v>
      </c>
      <c r="G2113" s="1">
        <f>'[1]Electricity and CHPs_NCAP'!C$69</f>
        <v>2.1375128868810501E-7</v>
      </c>
      <c r="H2113" s="1">
        <f>'[1]Electricity and CHPs_NCAP'!D$69</f>
        <v>5.7780388870161001E-7</v>
      </c>
      <c r="I2113" s="1">
        <f>'[1]Electricity and CHPs_NCAP'!E$69</f>
        <v>2.0225791016725999E-2</v>
      </c>
      <c r="J2113" s="1">
        <f>'[1]Electricity and CHPs_NCAP'!F$69</f>
        <v>1.5932497499859401E-2</v>
      </c>
      <c r="K2113" s="1">
        <f>'[1]Electricity and CHPs_NCAP'!G$69</f>
        <v>7.0069314987246398E-3</v>
      </c>
      <c r="L2113" s="1">
        <f>'[1]Electricity and CHPs_NCAP'!H$69</f>
        <v>5.9918608628361299E-4</v>
      </c>
      <c r="M2113" s="1">
        <f>'[1]Electricity and CHPs_NCAP'!I$69</f>
        <v>1.6538560252605999E-2</v>
      </c>
      <c r="N2113" s="1">
        <f>'[1]Electricity and CHPs_NCAP'!J$69</f>
        <v>1.2432671117585999E-2</v>
      </c>
      <c r="O2113" s="1">
        <f>'[1]Electricity and CHPs_NCAP'!K$69</f>
        <v>9.6262766201026201E-4</v>
      </c>
      <c r="P2113" s="1">
        <f>'[1]Electricity and CHPs_NCAP'!L$69</f>
        <v>1.2687099289485601E-2</v>
      </c>
      <c r="Q2113" s="1">
        <f>'[1]Electricity and CHPs_NCAP'!M$69</f>
        <v>1.1893692246156299E-2</v>
      </c>
      <c r="S2113" s="3"/>
    </row>
    <row r="2114" spans="2:19">
      <c r="B2114" s="5" t="str">
        <f>'SPS1'!B1902</f>
        <v>SPS1</v>
      </c>
      <c r="C2114" s="5" t="str">
        <f>'SPS1'!C1902</f>
        <v>CH</v>
      </c>
      <c r="D2114" s="2" t="s">
        <v>191</v>
      </c>
      <c r="E2114" s="2" t="s">
        <v>173</v>
      </c>
      <c r="F2114" s="3">
        <f t="shared" ref="F2114:K2114" si="2237">SUM(F2115:F2164)</f>
        <v>2.7429079371243812E-4</v>
      </c>
      <c r="G2114" s="3">
        <f t="shared" si="2237"/>
        <v>0.43067939999677057</v>
      </c>
      <c r="H2114" s="3">
        <f t="shared" si="2237"/>
        <v>0.91339511385912953</v>
      </c>
      <c r="I2114" s="3">
        <f t="shared" si="2237"/>
        <v>2.0667247032720932</v>
      </c>
      <c r="J2114" s="3">
        <f t="shared" si="2237"/>
        <v>3.1101276419859567</v>
      </c>
      <c r="K2114" s="3">
        <f t="shared" si="2237"/>
        <v>1.8687372332515639</v>
      </c>
      <c r="L2114" s="3">
        <f t="shared" ref="L2114:O2114" si="2238">SUM(L2115:L2164)</f>
        <v>2.3011587741065171</v>
      </c>
      <c r="M2114" s="3">
        <f t="shared" si="2238"/>
        <v>2.767190201900946</v>
      </c>
      <c r="N2114" s="3">
        <f t="shared" si="2238"/>
        <v>2.283376871454331</v>
      </c>
      <c r="O2114" s="3">
        <f t="shared" si="2238"/>
        <v>2.1946187237221335</v>
      </c>
      <c r="P2114" s="3">
        <f>SUM(P2115:P2164)</f>
        <v>2.3489719446862671</v>
      </c>
      <c r="Q2114" s="3">
        <f>SUM(Q2115:Q2164)</f>
        <v>1.9570418539521277</v>
      </c>
      <c r="S2114" s="3"/>
    </row>
    <row r="2115" spans="2:19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2253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>
      <c r="B2116" s="5" t="str">
        <f t="shared" si="2239"/>
        <v>SPS1</v>
      </c>
      <c r="C2116" s="5" t="str">
        <f t="shared" si="2240"/>
        <v>CH</v>
      </c>
      <c r="D2116" t="s">
        <v>2254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2.4694384811187399E-5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5.5798967268459601E-4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4.7364209954255403E-4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0.15014979272861301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0.17339686545646099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0.13603265291139899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0.15439218234544799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0.16473550224807501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0.134628594478304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0.132902367133994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0.12970921925856199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0.10540983181534599</v>
      </c>
      <c r="S2116" s="3"/>
    </row>
    <row r="2117" spans="2:19">
      <c r="B2117" s="5" t="str">
        <f t="shared" si="2239"/>
        <v>SPS1</v>
      </c>
      <c r="C2117" s="5" t="str">
        <f t="shared" si="2240"/>
        <v>CH</v>
      </c>
      <c r="D2117" t="s">
        <v>2255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6.5718033274832498E-5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1.2873126470788399E-4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0.10636488479735499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0.57226669196084301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1.28386492731508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0.55163367375435102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0.70741985416272901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0.99965155416035001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0.61034942258853198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0.66269757488987502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0.72286682753699305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0.49932130680035203</v>
      </c>
      <c r="S2117" s="3"/>
    </row>
    <row r="2118" spans="2:19">
      <c r="B2118" s="5" t="str">
        <f t="shared" si="2239"/>
        <v>SPS1</v>
      </c>
      <c r="C2118" s="5" t="str">
        <f t="shared" si="2240"/>
        <v>CH</v>
      </c>
      <c r="D2118" t="s">
        <v>2256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4.5721256749906198E-5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2.5561753112893801E-3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7.1778091053840195E-4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9.6824806258355699E-5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5.7992866560603498E-2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0.37047552202020201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2.8061372862095701E-2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0.62239701809210402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0.386231771246346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0.54513037092902294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1.3898800257697801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1.61022515130592E-4</v>
      </c>
      <c r="S2118" s="3"/>
    </row>
    <row r="2119" spans="2:19">
      <c r="B2119" s="5" t="str">
        <f t="shared" si="2239"/>
        <v>SPS1</v>
      </c>
      <c r="C2119" s="5" t="str">
        <f t="shared" si="2240"/>
        <v>CH</v>
      </c>
      <c r="D2119" t="s">
        <v>2257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1.3815711887651201E-4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7.2917123172053594E-2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0.17264131977626801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0.81734800678791697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0.87687384553034997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0.81059478343360503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0.96395957321039205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0.98040568333261202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0.983745981606159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0.56853749432352596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7.0687346836745601E-2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1.2850161328232601</v>
      </c>
      <c r="S2119" s="3"/>
    </row>
    <row r="2120" spans="2:19">
      <c r="B2120" s="5" t="str">
        <f t="shared" si="2239"/>
        <v>SPS1</v>
      </c>
      <c r="C2120" s="5" t="str">
        <f t="shared" si="2240"/>
        <v>CH</v>
      </c>
      <c r="D2120" t="s">
        <v>2258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1.6433682529846799E-5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1.8296738072077399E-5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1.8996974961314599E-5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2.1704148583573601E-5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1.47844641103075E-5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1.05833556662413E-4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9.4812807361886899E-5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8.2333488519101798E-5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1.4109823210814299E-4</v>
      </c>
      <c r="S2120" s="3"/>
    </row>
    <row r="2121" spans="2:19">
      <c r="B2121" s="5" t="str">
        <f t="shared" si="2239"/>
        <v>SPS1</v>
      </c>
      <c r="C2121" s="5" t="str">
        <f t="shared" si="2240"/>
        <v>CH</v>
      </c>
      <c r="D2121" t="s">
        <v>2259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9.7358967805789199E-6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3.0728725333708902E-5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6.7989375784871999E-5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3.4875336717993502E-5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3.7449250464213998E-5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2.9627853466511998E-4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3.9064049670916201E-5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3.3281196355268601E-5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5.8530239980838502E-5</v>
      </c>
      <c r="S2121" s="3"/>
    </row>
    <row r="2122" spans="2:19">
      <c r="B2122" s="5" t="str">
        <f t="shared" si="2239"/>
        <v>SPS1</v>
      </c>
      <c r="C2122" s="5" t="str">
        <f t="shared" si="2240"/>
        <v>CH</v>
      </c>
      <c r="D2122" t="s">
        <v>2260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1.08102581943467E-4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7.36618982840819E-2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0.185454875393223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0.47762924885218899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0.224349409082369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3.79000289793261E-4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8.9698092982406206E-5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7.4913597802339402E-5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6.9402914013426303E-5</v>
      </c>
      <c r="S2122" s="3"/>
    </row>
    <row r="2123" spans="2:19">
      <c r="B2123" s="5" t="str">
        <f t="shared" si="2239"/>
        <v>SPS1</v>
      </c>
      <c r="C2123" s="5" t="str">
        <f t="shared" si="2240"/>
        <v>CH</v>
      </c>
      <c r="D2123" t="s">
        <v>2261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3.5578573247555202E-5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5.12575727520476E-5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1.6964398118246801E-4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6.1478054658194796E-5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5.4098093442598802E-5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0.107872033611187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0.17198630409038801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2.33980046409498E-2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3.2649920521553903E-2</v>
      </c>
      <c r="S2123" s="3"/>
    </row>
    <row r="2124" spans="2:19">
      <c r="B2124" s="5" t="str">
        <f t="shared" si="2239"/>
        <v>SPS1</v>
      </c>
      <c r="C2124" s="5" t="str">
        <f t="shared" si="2240"/>
        <v>CH</v>
      </c>
      <c r="D2124" t="s">
        <v>2262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1.9984317642572402E-5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1.99289760479016E-5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2.82635591867763E-5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2.06021617772045E-5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9.8388637492608202E-5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4.0322885845569899E-4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3.8500241501558203E-6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3.4284505438086701E-6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4.9039599780917297E-6</v>
      </c>
      <c r="S2124" s="3"/>
    </row>
    <row r="2125" spans="2:19">
      <c r="B2125" s="5" t="str">
        <f t="shared" si="2239"/>
        <v>SPS1</v>
      </c>
      <c r="C2125" s="5" t="str">
        <f t="shared" si="2240"/>
        <v>CH</v>
      </c>
      <c r="D2125" t="s">
        <v>2263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1.4031163006361999E-5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3.8313141566044102E-5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1.2779230962366199E-4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3.4827701572841499E-5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2.81639711582468E-4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1.9696078837610101E-5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3.9419162496355698E-6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3.3689477249321301E-6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5.1719820529341997E-6</v>
      </c>
      <c r="S2125" s="3"/>
    </row>
    <row r="2126" spans="2:19">
      <c r="B2126" s="5" t="str">
        <f t="shared" si="2239"/>
        <v>SPS1</v>
      </c>
      <c r="C2126" s="5" t="str">
        <f t="shared" si="2240"/>
        <v>CH</v>
      </c>
      <c r="D2126" t="s">
        <v>2264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3.3209692808595301E-2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3.7353747359030798E-2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0.33843982491241498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0.240138353486994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0.22197329313021799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2.3820557521310601E-5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4.4553660740694102E-6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3.8316939651805401E-6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5.59221851131716E-6</v>
      </c>
      <c r="S2126" s="3"/>
    </row>
    <row r="2127" spans="2:19">
      <c r="B2127" s="5" t="str">
        <f t="shared" si="2239"/>
        <v>SPS1</v>
      </c>
      <c r="C2127" s="5" t="str">
        <f t="shared" si="2240"/>
        <v>CH</v>
      </c>
      <c r="D2127" t="s">
        <v>2265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5.92683828125323E-5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5.6843422801128199E-5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2.0759547559633302E-3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5.7633249545822098E-5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5.1623950347169298E-4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5.9320823995828803E-2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0.11312835746132099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1.2228978375278801E-2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3.41978988927676E-2</v>
      </c>
      <c r="S2127" s="3"/>
    </row>
    <row r="2128" spans="2:19">
      <c r="B2128" s="5" t="str">
        <f t="shared" si="2239"/>
        <v>SPS1</v>
      </c>
      <c r="C2128" s="5" t="str">
        <f t="shared" si="2240"/>
        <v>CH</v>
      </c>
      <c r="D2128" t="s">
        <v>2266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1.0591507764419E-6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4.57192389085627E-7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8.7802917221919706E-8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1.2476426390171601E-7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2.0523710686267599E-7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1.4021825007179599E-7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1.24034674572924E-7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9.3999676229284299E-8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9.6285871799792095E-8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6.8435299138445606E-8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2.7486911902736499E-7</v>
      </c>
      <c r="S2128" s="3"/>
    </row>
    <row r="2129" spans="2:19">
      <c r="B2129" s="5" t="str">
        <f t="shared" si="2239"/>
        <v>SPS1</v>
      </c>
      <c r="C2129" s="5" t="str">
        <f t="shared" si="2240"/>
        <v>CH</v>
      </c>
      <c r="D2129" t="s">
        <v>2267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5.1079986663748704E-7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2.3597233714973999E-7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7.8102996224484199E-8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9.9668249049527505E-8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1.3671351476962401E-7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1.2018295433604701E-7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1.10754285643532E-7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9.7227513133403106E-8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1.1347190291842601E-7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1.00355282198571E-7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2.5261033314209801E-7</v>
      </c>
      <c r="S2129" s="3"/>
    </row>
    <row r="2130" spans="2:19">
      <c r="B2130" s="5" t="str">
        <f t="shared" si="2239"/>
        <v>SPS1</v>
      </c>
      <c r="C2130" s="5" t="str">
        <f t="shared" si="2240"/>
        <v>CH</v>
      </c>
      <c r="D2130" t="s">
        <v>2268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4.2864620916797497E-7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1.86671252309533E-7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6.2820656317536095E-8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8.7302905835406504E-8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1.17599696423746E-7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1.06915586624858E-7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9.9975036197093203E-8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1.00534589122011E-7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1.13382770217538E-7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1.2192356757155E-7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2.5709094960089601E-7</v>
      </c>
      <c r="S2130" s="3"/>
    </row>
    <row r="2131" spans="2:19">
      <c r="B2131" s="5" t="str">
        <f t="shared" si="2239"/>
        <v>SPS1</v>
      </c>
      <c r="C2131" s="5" t="str">
        <f t="shared" si="2240"/>
        <v>CH</v>
      </c>
      <c r="D2131" t="s">
        <v>2269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5.6463440601874795E-7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2.2374101880502999E-7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7.3460031523267895E-8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1.0239600498514999E-7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1.4158168900439601E-7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1.2233591002562601E-7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1.0930380843488001E-7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9.4290260432555701E-8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1.09496972844674E-7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9.4178898610541904E-8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2.5646667097283E-7</v>
      </c>
      <c r="S2131" s="3"/>
    </row>
    <row r="2132" spans="2:19">
      <c r="B2132" s="5" t="str">
        <f t="shared" si="2239"/>
        <v>SPS1</v>
      </c>
      <c r="C2132" s="5" t="str">
        <f t="shared" si="2240"/>
        <v>CH</v>
      </c>
      <c r="D2132" t="s">
        <v>2270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>
      <c r="B2133" s="5" t="str">
        <f t="shared" si="2239"/>
        <v>SPS1</v>
      </c>
      <c r="C2133" s="5" t="str">
        <f t="shared" si="2240"/>
        <v>CH</v>
      </c>
      <c r="D2133" t="s">
        <v>2271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6.6454121715535028E-5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1.3875870281185559E-4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4.0588003799299503E-5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>
      <c r="B2134" s="5" t="str">
        <f t="shared" si="2239"/>
        <v>SPS1</v>
      </c>
      <c r="C2134" s="5" t="str">
        <f t="shared" si="2240"/>
        <v>CH</v>
      </c>
      <c r="D2134" t="s">
        <v>2272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1.892863842782056E-3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8.3967975101351372E-2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2.70733795704365E-5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>
      <c r="B2135" s="5" t="str">
        <f t="shared" si="2239"/>
        <v>SPS1</v>
      </c>
      <c r="C2135" s="5" t="str">
        <f t="shared" si="2240"/>
        <v>CH</v>
      </c>
      <c r="D2135" t="s">
        <v>2273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0.16862427103877331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2.6407662554526599E-5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1.3357863315132789E-5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>
      <c r="B2136" s="5" t="str">
        <f t="shared" si="2239"/>
        <v>SPS1</v>
      </c>
      <c r="C2136" s="5" t="str">
        <f t="shared" si="2240"/>
        <v>CH</v>
      </c>
      <c r="D2136" t="s">
        <v>2274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3.6468592634459258E-5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3.4581590483775902E-5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2.3224480946029401E-5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>
      <c r="B2137" s="5" t="str">
        <f t="shared" si="2239"/>
        <v>SPS1</v>
      </c>
      <c r="C2137" s="5" t="str">
        <f t="shared" si="2240"/>
        <v>CH</v>
      </c>
      <c r="D2137" t="s">
        <v>2275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>
      <c r="B2138" s="5" t="str">
        <f t="shared" si="2239"/>
        <v>SPS1</v>
      </c>
      <c r="C2138" s="5" t="str">
        <f t="shared" si="2240"/>
        <v>CH</v>
      </c>
      <c r="D2138" t="s">
        <v>2276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1.6050564134848601E-5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9.0964626534696905E-2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4.0247385674014402E-5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>
      <c r="B2139" s="5" t="str">
        <f t="shared" si="2239"/>
        <v>SPS1</v>
      </c>
      <c r="C2139" s="5" t="str">
        <f t="shared" si="2240"/>
        <v>CH</v>
      </c>
      <c r="D2139" t="s">
        <v>2277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1.10875468658707E-5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3.0904020134300998E-4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2.3060699948165901E-5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>
      <c r="B2140" s="5" t="str">
        <f t="shared" si="2239"/>
        <v>SPS1</v>
      </c>
      <c r="C2140" s="5" t="str">
        <f t="shared" si="2240"/>
        <v>CH</v>
      </c>
      <c r="D2140" t="s">
        <v>2278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2.0699457602915798E-5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4.8321883556438003E-2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1.4986841704171001E-5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>
      <c r="B2141" s="5" t="str">
        <f t="shared" si="2239"/>
        <v>SPS1</v>
      </c>
      <c r="C2141" s="5" t="str">
        <f t="shared" si="2240"/>
        <v>CH</v>
      </c>
      <c r="D2141" t="s">
        <v>2279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1.4409786074128401E-5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0.20492228400922599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5.7979909193879799E-5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>
      <c r="B2142" s="5" t="str">
        <f t="shared" si="2239"/>
        <v>SPS1</v>
      </c>
      <c r="C2142" s="5" t="str">
        <f t="shared" si="2240"/>
        <v>CH</v>
      </c>
      <c r="D2142" t="s">
        <v>2280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8.5537723480560306E-6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3.4036379131231601E-5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1.8428005928265502E-5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>
      <c r="B2143" s="5" t="str">
        <f t="shared" si="2239"/>
        <v>SPS1</v>
      </c>
      <c r="C2143" s="5" t="str">
        <f t="shared" si="2240"/>
        <v>CH</v>
      </c>
      <c r="D2143" t="s">
        <v>2281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4.4178581828058102E-6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1.6648063703174701E-5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1.1811804637267999E-5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>
      <c r="B2144" s="5" t="str">
        <f t="shared" si="2239"/>
        <v>SPS1</v>
      </c>
      <c r="C2144" s="5" t="str">
        <f t="shared" si="2240"/>
        <v>CH</v>
      </c>
      <c r="D2144" t="s">
        <v>2282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5.1069291293131102E-6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1.36051458255886E-5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8.4038319224373895E-6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>
      <c r="B2145" s="5" t="str">
        <f t="shared" si="2239"/>
        <v>SPS1</v>
      </c>
      <c r="C2145" s="5" t="str">
        <f t="shared" si="2240"/>
        <v>CH</v>
      </c>
      <c r="D2145" t="s">
        <v>2283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7.0151960474230599E-6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2.2504907858703301E-5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1.6798020759792002E-5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>
      <c r="B2146" s="5" t="str">
        <f t="shared" si="2239"/>
        <v>SPS1</v>
      </c>
      <c r="C2146" s="5" t="str">
        <f t="shared" si="2240"/>
        <v>CH</v>
      </c>
      <c r="D2146" t="s">
        <v>2284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2285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3.0550922663307344E-2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4.2239298086659981E-4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5.5509324122897101E-5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>
      <c r="B2148" s="5" t="str">
        <f t="shared" si="2242"/>
        <v>SPS1</v>
      </c>
      <c r="C2148" s="5" t="str">
        <f t="shared" si="2243"/>
        <v>CH</v>
      </c>
      <c r="D2148" t="s">
        <v>2286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0.11965650972654521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9.2611886005387681E-2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2.5516590249550999E-5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>
      <c r="B2149" s="5" t="str">
        <f t="shared" si="2242"/>
        <v>SPS1</v>
      </c>
      <c r="C2149" s="5" t="str">
        <f t="shared" si="2243"/>
        <v>CH</v>
      </c>
      <c r="D2149" t="s">
        <v>2287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3.2902836037578432E-5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2.1402037220715001E-5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1.1797374721521789E-5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>
      <c r="B2150" s="5" t="str">
        <f t="shared" si="2242"/>
        <v>SPS1</v>
      </c>
      <c r="C2150" s="5" t="str">
        <f t="shared" si="2243"/>
        <v>CH</v>
      </c>
      <c r="D2150" t="s">
        <v>2288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3.4016013282413744E-5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1.8245811538332309E-5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1.1531633788717721E-5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>
      <c r="B2151" s="5" t="str">
        <f t="shared" si="2242"/>
        <v>SPS1</v>
      </c>
      <c r="C2151" s="5" t="str">
        <f t="shared" si="2243"/>
        <v>CH</v>
      </c>
      <c r="D2151" t="s">
        <v>2289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>
      <c r="B2152" s="5" t="str">
        <f t="shared" si="2242"/>
        <v>SPS1</v>
      </c>
      <c r="C2152" s="5" t="str">
        <f t="shared" si="2243"/>
        <v>CH</v>
      </c>
      <c r="D2152" t="s">
        <v>2290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1.7373714542003201E-5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2.73422091589391E-5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1.7229399115287298E-5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>
      <c r="B2153" s="5" t="str">
        <f t="shared" si="2242"/>
        <v>SPS1</v>
      </c>
      <c r="C2153" s="5" t="str">
        <f t="shared" si="2243"/>
        <v>CH</v>
      </c>
      <c r="D2153" t="s">
        <v>2291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8.3361142076820598E-6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1.5352109637373498E-5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8.7428506608526106E-6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>
      <c r="B2154" s="5" t="str">
        <f t="shared" si="2242"/>
        <v>SPS1</v>
      </c>
      <c r="C2154" s="5" t="str">
        <f t="shared" si="2243"/>
        <v>CH</v>
      </c>
      <c r="D2154" t="s">
        <v>2292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8.8622016789088596E-6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1.10669526627622E-5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6.0829856146825897E-6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>
      <c r="B2155" s="5" t="str">
        <f t="shared" si="2242"/>
        <v>SPS1</v>
      </c>
      <c r="C2155" s="5" t="str">
        <f t="shared" si="2243"/>
        <v>CH</v>
      </c>
      <c r="D2155" t="s">
        <v>2293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3.4725825020731098E-6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5.5202789975661097E-6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4.6688859021590196E-6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>
      <c r="B2156" s="5" t="str">
        <f t="shared" si="2242"/>
        <v>SPS1</v>
      </c>
      <c r="C2156" s="5" t="str">
        <f t="shared" si="2243"/>
        <v>CH</v>
      </c>
      <c r="D2156" t="s">
        <v>2294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8.3958339079453705E-6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2.7571012189654801E-5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2.0706865064889199E-5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>
      <c r="B2157" s="5" t="str">
        <f t="shared" si="2242"/>
        <v>SPS1</v>
      </c>
      <c r="C2157" s="5" t="str">
        <f t="shared" si="2243"/>
        <v>CH</v>
      </c>
      <c r="D2157" t="s">
        <v>2295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4.2911116782115004E-6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1.3103291293279501E-5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1.00556081117533E-5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>
      <c r="B2158" s="5" t="str">
        <f t="shared" si="2242"/>
        <v>SPS1</v>
      </c>
      <c r="C2158" s="5" t="str">
        <f t="shared" si="2243"/>
        <v>CH</v>
      </c>
      <c r="D2158" t="s">
        <v>2296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4.8465446264358298E-6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1.0592459773281301E-5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6.9020405164610199E-6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>
      <c r="B2159" s="5" t="str">
        <f t="shared" si="2242"/>
        <v>SPS1</v>
      </c>
      <c r="C2159" s="5" t="str">
        <f t="shared" si="2243"/>
        <v>CH</v>
      </c>
      <c r="D2159" t="s">
        <v>2297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3.6313627637859401E-6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6.1472029982384104E-6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5.0397542523600704E-6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>
      <c r="B2160" s="5" t="str">
        <f t="shared" si="2242"/>
        <v>SPS1</v>
      </c>
      <c r="C2160" s="5" t="str">
        <f t="shared" si="2243"/>
        <v>CH</v>
      </c>
      <c r="D2160" t="s">
        <v>2298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>
      <c r="B2161" s="5" t="str">
        <f t="shared" si="2242"/>
        <v>SPS1</v>
      </c>
      <c r="C2161" s="5" t="str">
        <f t="shared" si="2243"/>
        <v>CH</v>
      </c>
      <c r="D2161" t="s">
        <v>2299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1.0728896244785899E-6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1.03623394159506E-6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0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>
      <c r="B2162" s="5" t="str">
        <f t="shared" si="2242"/>
        <v>SPS1</v>
      </c>
      <c r="C2162" s="5" t="str">
        <f t="shared" si="2243"/>
        <v>CH</v>
      </c>
      <c r="D2162" t="s">
        <v>2300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5.6212419197607097E-7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4.6037862354062601E-7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>
      <c r="B2163" s="5" t="str">
        <f t="shared" si="2242"/>
        <v>SPS1</v>
      </c>
      <c r="C2163" s="5" t="str">
        <f t="shared" si="2243"/>
        <v>CH</v>
      </c>
      <c r="D2163" t="s">
        <v>2301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6.8662987154314205E-7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3.9776709756870501E-7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>
      <c r="B2164" s="5" t="str">
        <f t="shared" si="2242"/>
        <v>SPS1</v>
      </c>
      <c r="C2164" s="5" t="str">
        <f t="shared" si="2243"/>
        <v>CH</v>
      </c>
      <c r="D2164" t="s">
        <v>2302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7.0888316049968698E-7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4.9989193177144799E-7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>
      <c r="B2165" s="5" t="str">
        <f>'SPS1'!B1953</f>
        <v>SPS1</v>
      </c>
      <c r="C2165" s="5" t="str">
        <f>'SPS1'!C1953</f>
        <v>CH</v>
      </c>
      <c r="D2165" s="2" t="s">
        <v>193</v>
      </c>
      <c r="E2165" s="2" t="s">
        <v>2099</v>
      </c>
      <c r="F2165" s="3">
        <f t="shared" ref="F2165:K2165" si="2245">SUM(F2166:F2188)</f>
        <v>0</v>
      </c>
      <c r="G2165" s="3">
        <f t="shared" si="2245"/>
        <v>0.71976263143171682</v>
      </c>
      <c r="H2165" s="3">
        <f t="shared" si="2245"/>
        <v>1.5701239485597918</v>
      </c>
      <c r="I2165" s="3">
        <f t="shared" si="2245"/>
        <v>6.7038494273169444</v>
      </c>
      <c r="J2165" s="3">
        <f t="shared" si="2245"/>
        <v>4.0871264659739905</v>
      </c>
      <c r="K2165" s="3">
        <f t="shared" si="2245"/>
        <v>3.1598373254814809</v>
      </c>
      <c r="L2165" s="3">
        <f t="shared" ref="L2165:O2165" si="2246">SUM(L2166:L2188)</f>
        <v>2.9438982353533683</v>
      </c>
      <c r="M2165" s="3">
        <f t="shared" si="2246"/>
        <v>4.5831378740308439</v>
      </c>
      <c r="N2165" s="3">
        <f t="shared" si="2246"/>
        <v>2.4955905845802726</v>
      </c>
      <c r="O2165" s="3">
        <f t="shared" si="2246"/>
        <v>4.9549336495727365</v>
      </c>
      <c r="P2165" s="3">
        <f>SUM(P2166:P2188)</f>
        <v>3.2900938548946557</v>
      </c>
      <c r="Q2165" s="3">
        <f>SUM(Q2166:Q2188)</f>
        <v>4.1293163205004504</v>
      </c>
      <c r="S2165" s="3"/>
    </row>
    <row r="2166" spans="2:19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2303</v>
      </c>
      <c r="E2166" t="s">
        <v>2099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>
      <c r="B2167" s="5" t="str">
        <f t="shared" si="2247"/>
        <v>SPS1</v>
      </c>
      <c r="C2167" s="5" t="str">
        <f t="shared" si="2248"/>
        <v>CH</v>
      </c>
      <c r="D2167" t="s">
        <v>2304</v>
      </c>
      <c r="E2167" t="s">
        <v>2099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2.2856593623853203E-3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5.1889305587842199E-3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2.0516370839658702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2.3514057613223396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0.506340554423377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1.2067909327816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1.6581681688036001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0.97049390848105399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1.45032115930003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1.72451497957098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0.687080444839134</v>
      </c>
      <c r="S2167" s="3"/>
    </row>
    <row r="2168" spans="2:19">
      <c r="B2168" s="5" t="str">
        <f t="shared" si="2247"/>
        <v>SPS1</v>
      </c>
      <c r="C2168" s="5" t="str">
        <f t="shared" si="2248"/>
        <v>CH</v>
      </c>
      <c r="D2168" t="s">
        <v>2305</v>
      </c>
      <c r="E2168" t="s">
        <v>2099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5.4806547876999699E-4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4.6749679441184001E-3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0.745354654351708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0.71553782995261406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0.101421273643891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0.37364993151128401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0.46707938608738397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0.26393619894017001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0.42168866323931903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0.48457851252338502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0.216878849917992</v>
      </c>
      <c r="S2168" s="3"/>
    </row>
    <row r="2169" spans="2:19">
      <c r="B2169" s="5" t="str">
        <f t="shared" si="2247"/>
        <v>SPS1</v>
      </c>
      <c r="C2169" s="5" t="str">
        <f t="shared" si="2248"/>
        <v>CH</v>
      </c>
      <c r="D2169" t="s">
        <v>2306</v>
      </c>
      <c r="E2169" t="s">
        <v>2099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2.93254158426317E-4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3.6288199613232299E-3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3.73911103503784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1.0199394860736901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2.5519496728717201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1.36331141821271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2.4576803525104798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1.2609650946025399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3.0826629760499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1.08073565732055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3.2249651814161999</v>
      </c>
      <c r="S2169" s="3"/>
    </row>
    <row r="2170" spans="2:19">
      <c r="B2170" s="5" t="str">
        <f t="shared" si="2247"/>
        <v>SPS1</v>
      </c>
      <c r="C2170" s="5" t="str">
        <f t="shared" si="2248"/>
        <v>CH</v>
      </c>
      <c r="D2170" t="s">
        <v>2307</v>
      </c>
      <c r="E2170" t="s">
        <v>2099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7.5329270396884892E-5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1.2213609971950198E-4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0.16773655641753399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2.4338862534711801E-4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1.2582454249252298E-4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1.45952847774392E-4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2.0996662938019099E-4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1.9538255650825701E-4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2.6085098348751199E-4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2.6470547974040599E-4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3.9184432712428602E-4</v>
      </c>
      <c r="S2170" s="3"/>
    </row>
    <row r="2171" spans="2:19">
      <c r="B2171" s="5" t="str">
        <f t="shared" si="2247"/>
        <v>SPS1</v>
      </c>
      <c r="C2171" s="5" t="str">
        <f t="shared" si="2248"/>
        <v>CH</v>
      </c>
      <c r="D2171" t="s">
        <v>2308</v>
      </c>
      <c r="E2171" t="s">
        <v>2099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1.0097543992489901E-5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0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0</v>
      </c>
      <c r="S2171" s="3"/>
    </row>
    <row r="2172" spans="2:19">
      <c r="B2172" s="5" t="str">
        <f t="shared" si="2247"/>
        <v>SPS1</v>
      </c>
      <c r="C2172" s="5" t="str">
        <f t="shared" si="2248"/>
        <v>CH</v>
      </c>
      <c r="D2172" t="s">
        <v>2309</v>
      </c>
      <c r="E2172" t="s">
        <v>2099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>
      <c r="B2173" s="5" t="str">
        <f t="shared" si="2247"/>
        <v>SPS1</v>
      </c>
      <c r="C2173" s="5" t="str">
        <f t="shared" si="2248"/>
        <v>CH</v>
      </c>
      <c r="D2173" t="s">
        <v>2310</v>
      </c>
      <c r="E2173" t="s">
        <v>2099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>
      <c r="B2174" s="5" t="str">
        <f t="shared" si="2247"/>
        <v>SPS1</v>
      </c>
      <c r="C2174" s="5" t="str">
        <f t="shared" si="2248"/>
        <v>CH</v>
      </c>
      <c r="D2174" t="s">
        <v>2311</v>
      </c>
      <c r="E2174" t="s">
        <v>2099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>
      <c r="B2175" s="5" t="str">
        <f t="shared" si="2247"/>
        <v>SPS1</v>
      </c>
      <c r="C2175" s="5" t="str">
        <f t="shared" si="2248"/>
        <v>CH</v>
      </c>
      <c r="D2175" t="s">
        <v>2312</v>
      </c>
      <c r="E2175" t="s">
        <v>2099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0.18330825233554401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5.4865875504531397E-4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>
      <c r="B2176" s="5" t="str">
        <f t="shared" si="2247"/>
        <v>SPS1</v>
      </c>
      <c r="C2176" s="5" t="str">
        <f t="shared" si="2248"/>
        <v>CH</v>
      </c>
      <c r="D2176" t="s">
        <v>2313</v>
      </c>
      <c r="E2176" t="s">
        <v>2099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5.0067022155258101E-4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2.32138051685813E-4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>
      <c r="B2177" s="5" t="str">
        <f t="shared" si="2247"/>
        <v>SPS1</v>
      </c>
      <c r="C2177" s="5" t="str">
        <f t="shared" si="2248"/>
        <v>CH</v>
      </c>
      <c r="D2177" t="s">
        <v>2314</v>
      </c>
      <c r="E2177" t="s">
        <v>2099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3.3502182596309899E-4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1.40812319623834E-4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>
      <c r="B2178" s="5" t="str">
        <f t="shared" si="2247"/>
        <v>SPS1</v>
      </c>
      <c r="C2178" s="5" t="str">
        <f t="shared" si="2248"/>
        <v>CH</v>
      </c>
      <c r="D2178" t="s">
        <v>2315</v>
      </c>
      <c r="E2178" t="s">
        <v>2099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1.5004881335967498E-5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1.2465602596580801E-5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>
      <c r="B2179" s="5" t="str">
        <f t="shared" si="2247"/>
        <v>SPS1</v>
      </c>
      <c r="C2179" s="5" t="str">
        <f t="shared" si="2248"/>
        <v>CH</v>
      </c>
      <c r="D2179" t="s">
        <v>2316</v>
      </c>
      <c r="E2179" t="s">
        <v>2099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>
      <c r="B2180" s="5" t="str">
        <f t="shared" si="2247"/>
        <v>SPS1</v>
      </c>
      <c r="C2180" s="5" t="str">
        <f t="shared" si="2248"/>
        <v>CH</v>
      </c>
      <c r="D2180" t="s">
        <v>2317</v>
      </c>
      <c r="E2180" t="s">
        <v>2099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0.46944327853432399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0.52833589975064998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>
      <c r="B2181" s="5" t="str">
        <f t="shared" si="2247"/>
        <v>SPS1</v>
      </c>
      <c r="C2181" s="5" t="str">
        <f t="shared" si="2248"/>
        <v>CH</v>
      </c>
      <c r="D2181" t="s">
        <v>2318</v>
      </c>
      <c r="E2181" t="s">
        <v>2099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9.56739786246142E-3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0.18694512924102799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>
      <c r="B2182" s="5" t="str">
        <f t="shared" si="2247"/>
        <v>SPS1</v>
      </c>
      <c r="C2182" s="5" t="str">
        <f t="shared" si="2248"/>
        <v>CH</v>
      </c>
      <c r="D2182" t="s">
        <v>2319</v>
      </c>
      <c r="E2182" t="s">
        <v>2099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5.30035999959836E-2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0.82994693176895895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>
      <c r="B2183" s="5" t="str">
        <f t="shared" si="2247"/>
        <v>SPS1</v>
      </c>
      <c r="C2183" s="5" t="str">
        <f t="shared" si="2248"/>
        <v>CH</v>
      </c>
      <c r="D2183" t="s">
        <v>2320</v>
      </c>
      <c r="E2183" t="s">
        <v>2099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1.6540224817931901E-5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1.58424576558842E-5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>
      <c r="B2184" s="5" t="str">
        <f t="shared" si="2247"/>
        <v>SPS1</v>
      </c>
      <c r="C2184" s="5" t="str">
        <f t="shared" si="2248"/>
        <v>CH</v>
      </c>
      <c r="D2184" t="s">
        <v>2321</v>
      </c>
      <c r="E2184" t="s">
        <v>2099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>
      <c r="B2185" s="5" t="str">
        <f t="shared" si="2247"/>
        <v>SPS1</v>
      </c>
      <c r="C2185" s="5" t="str">
        <f t="shared" si="2248"/>
        <v>CH</v>
      </c>
      <c r="D2185" t="s">
        <v>2322</v>
      </c>
      <c r="E2185" t="s">
        <v>2099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1.9501044190821802E-4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4.6599172627096705E-4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>
      <c r="B2186" s="5" t="str">
        <f t="shared" si="2247"/>
        <v>SPS1</v>
      </c>
      <c r="C2186" s="5" t="str">
        <f t="shared" si="2248"/>
        <v>CH</v>
      </c>
      <c r="D2186" t="s">
        <v>2323</v>
      </c>
      <c r="E2186" t="s">
        <v>2099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1.0905811369814E-4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7.0678508927878698E-4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>
      <c r="B2187" s="5" t="str">
        <f t="shared" si="2247"/>
        <v>SPS1</v>
      </c>
      <c r="C2187" s="5" t="str">
        <f t="shared" si="2248"/>
        <v>CH</v>
      </c>
      <c r="D2187" t="s">
        <v>2324</v>
      </c>
      <c r="E2187" t="s">
        <v>2099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6.6488724149529299E-5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9.1475793994472299E-3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>
      <c r="B2188" s="5" t="str">
        <f t="shared" si="2247"/>
        <v>SPS1</v>
      </c>
      <c r="C2188" s="5" t="str">
        <f t="shared" si="2248"/>
        <v>CH</v>
      </c>
      <c r="D2188" t="s">
        <v>2325</v>
      </c>
      <c r="E2188" t="s">
        <v>2099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1.0859833604823101E-5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>
      <c r="B2189" s="5" t="str">
        <f t="shared" si="2247"/>
        <v>SPS1</v>
      </c>
      <c r="C2189" s="5" t="str">
        <f t="shared" si="2248"/>
        <v>CH</v>
      </c>
      <c r="D2189" s="2" t="s">
        <v>195</v>
      </c>
      <c r="E2189" s="2" t="s">
        <v>2099</v>
      </c>
      <c r="F2189" s="3">
        <f t="shared" ref="F2189:K2189" si="2249">SUM(F2190:F2212)</f>
        <v>0</v>
      </c>
      <c r="G2189" s="3">
        <f t="shared" si="2249"/>
        <v>0.49969673973922302</v>
      </c>
      <c r="H2189" s="3">
        <f t="shared" si="2249"/>
        <v>0.20598055173252686</v>
      </c>
      <c r="I2189" s="3">
        <f t="shared" si="2249"/>
        <v>2.927681544671179</v>
      </c>
      <c r="J2189" s="3">
        <f t="shared" si="2249"/>
        <v>1.5614164920473466</v>
      </c>
      <c r="K2189" s="3">
        <f t="shared" si="2249"/>
        <v>1.1253408282144264</v>
      </c>
      <c r="L2189" s="3">
        <f t="shared" ref="L2189:O2189" si="2250">SUM(L2190:L2212)</f>
        <v>1.0528750443202857</v>
      </c>
      <c r="M2189" s="3">
        <f t="shared" si="2250"/>
        <v>1.576053894569192</v>
      </c>
      <c r="N2189" s="3">
        <f t="shared" si="2250"/>
        <v>1.0132896059781071</v>
      </c>
      <c r="O2189" s="3">
        <f t="shared" si="2250"/>
        <v>1.4192537477057985</v>
      </c>
      <c r="P2189" s="3">
        <f>SUM(P2190:P2212)</f>
        <v>1.6269626812159133</v>
      </c>
      <c r="Q2189" s="3">
        <f>SUM(Q2190:Q2212)</f>
        <v>0.86329556362233251</v>
      </c>
      <c r="S2189" s="3"/>
    </row>
    <row r="2190" spans="2:19">
      <c r="B2190" s="5" t="str">
        <f t="shared" si="2247"/>
        <v>SPS1</v>
      </c>
      <c r="C2190" s="5" t="str">
        <f t="shared" si="2248"/>
        <v>CH</v>
      </c>
      <c r="D2190" t="s">
        <v>2326</v>
      </c>
      <c r="E2190" t="s">
        <v>2099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>
      <c r="B2191" s="5" t="str">
        <f t="shared" si="2247"/>
        <v>SPS1</v>
      </c>
      <c r="C2191" s="5" t="str">
        <f t="shared" si="2248"/>
        <v>CH</v>
      </c>
      <c r="D2191" t="s">
        <v>2327</v>
      </c>
      <c r="E2191" t="s">
        <v>2099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3.0340168784562201E-3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3.1916221035242099E-3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1.40430320101119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1.3980775967480699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1.11647232271686E-2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0.67023263427296798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0.73562607263655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0.424393597635842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0.70348909782595304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0.76763487300000399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0.34386362196075704</v>
      </c>
      <c r="S2191" s="3"/>
    </row>
    <row r="2192" spans="2:19">
      <c r="B2192" s="5" t="str">
        <f t="shared" si="2247"/>
        <v>SPS1</v>
      </c>
      <c r="C2192" s="5" t="str">
        <f t="shared" si="2248"/>
        <v>CH</v>
      </c>
      <c r="D2192" t="s">
        <v>2328</v>
      </c>
      <c r="E2192" t="s">
        <v>2099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2.2373385519984499E-4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4.3647565692434703E-4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1.2468266001839599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0.104214409326254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0.90567735599524202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0.29371630527578801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0.65339012249973494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0.51086963274463804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0.48913123516455698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0.79207597051831402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0.28505954976279502</v>
      </c>
      <c r="S2192" s="3"/>
    </row>
    <row r="2193" spans="2:19">
      <c r="B2193" s="5" t="str">
        <f t="shared" si="2247"/>
        <v>SPS1</v>
      </c>
      <c r="C2193" s="5" t="str">
        <f t="shared" si="2248"/>
        <v>CH</v>
      </c>
      <c r="D2193" t="s">
        <v>2329</v>
      </c>
      <c r="E2193" t="s">
        <v>2099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9.2406469749438399E-5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1.47937431189053E-4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0.27506783939560997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5.9062638482007095E-2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0.208369142119364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8.1894926348588193E-2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0.18685411429575899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7.783541694397271E-2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0.22639176053179799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6.6990339509622202E-2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0.23399332304138198</v>
      </c>
      <c r="S2193" s="3"/>
    </row>
    <row r="2194" spans="2:19">
      <c r="B2194" s="5" t="str">
        <f t="shared" si="2247"/>
        <v>SPS1</v>
      </c>
      <c r="C2194" s="5" t="str">
        <f t="shared" si="2248"/>
        <v>CH</v>
      </c>
      <c r="D2194" t="s">
        <v>2330</v>
      </c>
      <c r="E2194" t="s">
        <v>2099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5.3019214044776696E-5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4.6756273004144503E-5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3.89106717033477E-5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6.1847491015649695E-5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1.19438367539925E-4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1.38659897252109E-4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1.8358513714807398E-4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1.9095865365444499E-4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2.4165418349048198E-4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2.61498187972832E-4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3.7906885739844801E-4</v>
      </c>
      <c r="S2194" s="3"/>
    </row>
    <row r="2195" spans="2:19">
      <c r="B2195" s="5" t="str">
        <f t="shared" si="2247"/>
        <v>SPS1</v>
      </c>
      <c r="C2195" s="5" t="str">
        <f t="shared" si="2248"/>
        <v>CH</v>
      </c>
      <c r="D2195" t="s">
        <v>2331</v>
      </c>
      <c r="E2195" t="s">
        <v>2099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>
      <c r="B2196" s="5" t="str">
        <f t="shared" si="2247"/>
        <v>SPS1</v>
      </c>
      <c r="C2196" s="5" t="str">
        <f t="shared" si="2248"/>
        <v>CH</v>
      </c>
      <c r="D2196" t="s">
        <v>2332</v>
      </c>
      <c r="E2196" t="s">
        <v>2099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>
      <c r="B2197" s="5" t="str">
        <f t="shared" si="2247"/>
        <v>SPS1</v>
      </c>
      <c r="C2197" s="5" t="str">
        <f t="shared" si="2248"/>
        <v>CH</v>
      </c>
      <c r="D2197" t="s">
        <v>2333</v>
      </c>
      <c r="E2197" t="s">
        <v>2099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2334</v>
      </c>
      <c r="E2198" t="s">
        <v>2099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>
      <c r="B2199" s="5" t="str">
        <f t="shared" si="2251"/>
        <v>SPS1</v>
      </c>
      <c r="C2199" s="5" t="str">
        <f t="shared" si="2252"/>
        <v>CH</v>
      </c>
      <c r="D2199" t="s">
        <v>2335</v>
      </c>
      <c r="E2199" t="s">
        <v>2099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2.91166776614091E-3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5.1654511145481801E-4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4.8258285089039597E-3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>
      <c r="B2200" s="5" t="str">
        <f t="shared" si="2251"/>
        <v>SPS1</v>
      </c>
      <c r="C2200" s="5" t="str">
        <f t="shared" si="2252"/>
        <v>CH</v>
      </c>
      <c r="D2200" t="s">
        <v>2336</v>
      </c>
      <c r="E2200" t="s">
        <v>2099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1.9143844812137998E-4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1.83519665221952E-4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>
      <c r="B2201" s="5" t="str">
        <f t="shared" si="2251"/>
        <v>SPS1</v>
      </c>
      <c r="C2201" s="5" t="str">
        <f t="shared" si="2252"/>
        <v>CH</v>
      </c>
      <c r="D2201" t="s">
        <v>2337</v>
      </c>
      <c r="E2201" t="s">
        <v>2099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8.8847305881090894E-5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7.421406201455429E-5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>
      <c r="B2202" s="5" t="str">
        <f t="shared" si="2251"/>
        <v>SPS1</v>
      </c>
      <c r="C2202" s="5" t="str">
        <f t="shared" si="2252"/>
        <v>CH</v>
      </c>
      <c r="D2202" t="s">
        <v>2338</v>
      </c>
      <c r="E2202" t="s">
        <v>2099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2.0409157092577801E-5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1.66664182126727E-5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>
      <c r="B2203" s="5" t="str">
        <f t="shared" si="2251"/>
        <v>SPS1</v>
      </c>
      <c r="C2203" s="5" t="str">
        <f t="shared" si="2252"/>
        <v>CH</v>
      </c>
      <c r="D2203" t="s">
        <v>2339</v>
      </c>
      <c r="E2203" t="s">
        <v>2099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>
      <c r="B2204" s="5" t="str">
        <f t="shared" si="2251"/>
        <v>SPS1</v>
      </c>
      <c r="C2204" s="5" t="str">
        <f t="shared" si="2252"/>
        <v>CH</v>
      </c>
      <c r="D2204" t="s">
        <v>2340</v>
      </c>
      <c r="E2204" t="s">
        <v>2099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0.49212514515643596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0.17695713400416399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2.9990849415146496E-4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1.7866461332736401E-5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>
      <c r="B2205" s="5" t="str">
        <f t="shared" si="2251"/>
        <v>SPS1</v>
      </c>
      <c r="C2205" s="5" t="str">
        <f t="shared" si="2252"/>
        <v>CH</v>
      </c>
      <c r="D2205" t="s">
        <v>2341</v>
      </c>
      <c r="E2205" t="s">
        <v>2099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2.6941744627401903E-4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5.7619779047458604E-4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>
      <c r="B2206" s="5" t="str">
        <f t="shared" si="2251"/>
        <v>SPS1</v>
      </c>
      <c r="C2206" s="5" t="str">
        <f t="shared" si="2252"/>
        <v>CH</v>
      </c>
      <c r="D2206" t="s">
        <v>2342</v>
      </c>
      <c r="E2206" t="s">
        <v>2099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1.1932786379774299E-4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1.4265876536317802E-4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>
      <c r="B2207" s="5" t="str">
        <f t="shared" si="2251"/>
        <v>SPS1</v>
      </c>
      <c r="C2207" s="5" t="str">
        <f t="shared" si="2252"/>
        <v>CH</v>
      </c>
      <c r="D2207" t="s">
        <v>2343</v>
      </c>
      <c r="E2207" t="s">
        <v>2099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2.2358092250529202E-5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2.0804918032723201E-5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>
      <c r="B2208" s="5" t="str">
        <f t="shared" si="2251"/>
        <v>SPS1</v>
      </c>
      <c r="C2208" s="5" t="str">
        <f t="shared" si="2252"/>
        <v>CH</v>
      </c>
      <c r="D2208" t="s">
        <v>2344</v>
      </c>
      <c r="E2208" t="s">
        <v>2099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>
      <c r="B2209" s="5" t="str">
        <f t="shared" si="2251"/>
        <v>SPS1</v>
      </c>
      <c r="C2209" s="5" t="str">
        <f t="shared" si="2252"/>
        <v>CH</v>
      </c>
      <c r="D2209" t="s">
        <v>2345</v>
      </c>
      <c r="E2209" t="s">
        <v>2099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3.8147083577117402E-4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2.32528949390833E-2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1.14508491456454E-3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1.0168505111786101E-5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2.02785985951545E-3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>
      <c r="B2210" s="5" t="str">
        <f t="shared" si="2251"/>
        <v>SPS1</v>
      </c>
      <c r="C2210" s="5" t="str">
        <f t="shared" si="2252"/>
        <v>CH</v>
      </c>
      <c r="D2210" t="s">
        <v>2346</v>
      </c>
      <c r="E2210" t="s">
        <v>2099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9.55205286771534E-5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2.7823547737986399E-4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2.0963695937089003E-5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>
      <c r="B2211" s="5" t="str">
        <f t="shared" si="2251"/>
        <v>SPS1</v>
      </c>
      <c r="C2211" s="5" t="str">
        <f t="shared" si="2252"/>
        <v>CH</v>
      </c>
      <c r="D2211" t="s">
        <v>2347</v>
      </c>
      <c r="E2211" t="s">
        <v>2099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5.4100865868042197E-5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1.1961662900719701E-4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>
      <c r="B2212" s="5" t="str">
        <f t="shared" si="2251"/>
        <v>SPS1</v>
      </c>
      <c r="C2212" s="5" t="str">
        <f t="shared" si="2252"/>
        <v>CH</v>
      </c>
      <c r="D2212" t="s">
        <v>2348</v>
      </c>
      <c r="E2212" t="s">
        <v>2099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1.3859855462110599E-5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1.92724874762745E-5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>
      <c r="B2213" s="5" t="str">
        <f t="shared" si="2251"/>
        <v>SPS1</v>
      </c>
      <c r="C2213" s="5" t="str">
        <f t="shared" si="2252"/>
        <v>CH</v>
      </c>
      <c r="D2213" s="2" t="s">
        <v>197</v>
      </c>
      <c r="E2213" s="2" t="s">
        <v>2099</v>
      </c>
      <c r="F2213" s="3">
        <f t="shared" ref="F2213:K2213" si="2253">SUM(F2214:F2222)</f>
        <v>0</v>
      </c>
      <c r="G2213" s="3">
        <f t="shared" si="2253"/>
        <v>15.040894335427943</v>
      </c>
      <c r="H2213" s="3">
        <f t="shared" si="2253"/>
        <v>63.474365222648537</v>
      </c>
      <c r="I2213" s="3">
        <f t="shared" si="2253"/>
        <v>170.73244428805506</v>
      </c>
      <c r="J2213" s="3">
        <f t="shared" si="2253"/>
        <v>240.66130420650279</v>
      </c>
      <c r="K2213" s="3">
        <f t="shared" si="2253"/>
        <v>214.07386418196737</v>
      </c>
      <c r="L2213" s="3">
        <f t="shared" ref="L2213:O2213" si="2254">SUM(L2214:L2222)</f>
        <v>163.42388098816306</v>
      </c>
      <c r="M2213" s="3">
        <f t="shared" si="2254"/>
        <v>301.74170101892156</v>
      </c>
      <c r="N2213" s="3">
        <f t="shared" si="2254"/>
        <v>181.47167197204627</v>
      </c>
      <c r="O2213" s="3">
        <f t="shared" si="2254"/>
        <v>237.08865067044889</v>
      </c>
      <c r="P2213" s="3">
        <f>SUM(P2214:P2222)</f>
        <v>319.80221627303712</v>
      </c>
      <c r="Q2213" s="3">
        <f>SUM(Q2214:Q2222)</f>
        <v>124.44571331235358</v>
      </c>
      <c r="S2213" s="3"/>
    </row>
    <row r="2214" spans="2:19">
      <c r="B2214" s="5" t="str">
        <f t="shared" si="2251"/>
        <v>SPS1</v>
      </c>
      <c r="C2214" s="5" t="str">
        <f t="shared" si="2252"/>
        <v>CH</v>
      </c>
      <c r="D2214" t="s">
        <v>2349</v>
      </c>
      <c r="E2214" t="s">
        <v>2099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>
      <c r="B2215" s="5" t="str">
        <f t="shared" si="2251"/>
        <v>SPS1</v>
      </c>
      <c r="C2215" s="5" t="str">
        <f t="shared" si="2252"/>
        <v>CH</v>
      </c>
      <c r="D2215" t="s">
        <v>2350</v>
      </c>
      <c r="E2215" t="s">
        <v>2099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1.1455301573432799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1.8058934791903301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76.190377329840103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240.66125634878799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214.07381269599901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163.423838235685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301.74165227166498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181.47163168688499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237.08861149850699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319.80216922443498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124.445611035469</v>
      </c>
      <c r="S2215" s="3"/>
    </row>
    <row r="2216" spans="2:19">
      <c r="B2216" s="5" t="str">
        <f t="shared" si="2251"/>
        <v>SPS1</v>
      </c>
      <c r="C2216" s="5" t="str">
        <f t="shared" si="2252"/>
        <v>CH</v>
      </c>
      <c r="D2216" t="s">
        <v>2351</v>
      </c>
      <c r="E2216" t="s">
        <v>2099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7.5074020938770299E-4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3.4005964917796196E-4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4.4643997187847398E-5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4.7857714790434096E-5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5.14859683514226E-5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4.2752478080211602E-5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4.8747256595287199E-5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4.0285161288974897E-5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3.9171941892186697E-5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4.7048602168611599E-5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1.0227688457216899E-4</v>
      </c>
      <c r="S2216" s="3"/>
    </row>
    <row r="2217" spans="2:19">
      <c r="B2217" s="5" t="str">
        <f t="shared" si="2251"/>
        <v>SPS1</v>
      </c>
      <c r="C2217" s="5" t="str">
        <f t="shared" si="2252"/>
        <v>CH</v>
      </c>
      <c r="D2217" t="s">
        <v>2352</v>
      </c>
      <c r="E2217" t="s">
        <v>2099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>
      <c r="B2218" s="5" t="str">
        <f t="shared" si="2251"/>
        <v>SPS1</v>
      </c>
      <c r="C2218" s="5" t="str">
        <f t="shared" si="2252"/>
        <v>CH</v>
      </c>
      <c r="D2218" t="s">
        <v>2353</v>
      </c>
      <c r="E2218" t="s">
        <v>2099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9.4821697331846991E-3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12.3794452944092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27.4802664769086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>
      <c r="B2219" s="5" t="str">
        <f t="shared" si="2251"/>
        <v>SPS1</v>
      </c>
      <c r="C2219" s="5" t="str">
        <f t="shared" si="2252"/>
        <v>CH</v>
      </c>
      <c r="D2219" t="s">
        <v>2354</v>
      </c>
      <c r="E2219" t="s">
        <v>2099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>
      <c r="B2220" s="5" t="str">
        <f t="shared" si="2251"/>
        <v>SPS1</v>
      </c>
      <c r="C2220" s="5" t="str">
        <f t="shared" si="2252"/>
        <v>CH</v>
      </c>
      <c r="D2220" t="s">
        <v>2355</v>
      </c>
      <c r="E2220" t="s">
        <v>2099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5.3540936253486E-3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3.3382454492180504E-2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1.5902993893577199E-2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>
      <c r="B2221" s="5" t="str">
        <f t="shared" si="2251"/>
        <v>SPS1</v>
      </c>
      <c r="C2221" s="5" t="str">
        <f t="shared" si="2252"/>
        <v>CH</v>
      </c>
      <c r="D2221" t="s">
        <v>2356</v>
      </c>
      <c r="E2221" t="s">
        <v>2099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13.879072748230199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49.254846028470396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67.045852843415602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>
      <c r="B2222" s="5" t="str">
        <f t="shared" si="2251"/>
        <v>SPS1</v>
      </c>
      <c r="C2222" s="5" t="str">
        <f t="shared" si="2252"/>
        <v>CH</v>
      </c>
      <c r="D2222" t="s">
        <v>2357</v>
      </c>
      <c r="E2222" t="s">
        <v>2099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7.0442628654356391E-4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4.5790643725178003E-4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>
      <c r="B2223" s="5" t="str">
        <f t="shared" si="2251"/>
        <v>SPS1</v>
      </c>
      <c r="C2223" s="5" t="str">
        <f t="shared" si="2252"/>
        <v>CH</v>
      </c>
      <c r="D2223" s="2" t="s">
        <v>199</v>
      </c>
      <c r="E2223" s="2" t="s">
        <v>2099</v>
      </c>
      <c r="F2223" s="3">
        <f t="shared" ref="F2223:K2223" si="2255">SUM(F2224:F2232)</f>
        <v>0</v>
      </c>
      <c r="G2223" s="3">
        <f t="shared" si="2255"/>
        <v>9.4288637805932449</v>
      </c>
      <c r="H2223" s="3">
        <f t="shared" si="2255"/>
        <v>3.5021917152957354</v>
      </c>
      <c r="I2223" s="3">
        <f t="shared" si="2255"/>
        <v>29.086978926474227</v>
      </c>
      <c r="J2223" s="3">
        <f t="shared" si="2255"/>
        <v>39.834516833965829</v>
      </c>
      <c r="K2223" s="3">
        <f t="shared" si="2255"/>
        <v>17.102233075287636</v>
      </c>
      <c r="L2223" s="3">
        <f t="shared" ref="L2223:O2223" si="2256">SUM(L2224:L2232)</f>
        <v>42.49636076490583</v>
      </c>
      <c r="M2223" s="3">
        <f t="shared" si="2256"/>
        <v>24.689270315405068</v>
      </c>
      <c r="N2223" s="3">
        <f t="shared" si="2256"/>
        <v>37.204880067737072</v>
      </c>
      <c r="O2223" s="3">
        <f t="shared" si="2256"/>
        <v>47.546397737987796</v>
      </c>
      <c r="P2223" s="3">
        <f>SUM(P2224:P2232)</f>
        <v>26.758636970943712</v>
      </c>
      <c r="Q2223" s="3">
        <f>SUM(Q2224:Q2232)</f>
        <v>43.49178293793355</v>
      </c>
      <c r="S2223" s="3"/>
    </row>
    <row r="2224" spans="2:19">
      <c r="B2224" s="5" t="str">
        <f t="shared" si="2251"/>
        <v>SPS1</v>
      </c>
      <c r="C2224" s="5" t="str">
        <f t="shared" si="2252"/>
        <v>CH</v>
      </c>
      <c r="D2224" t="s">
        <v>2358</v>
      </c>
      <c r="E2224" t="s">
        <v>2099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>
      <c r="B2225" s="5" t="str">
        <f t="shared" si="2251"/>
        <v>SPS1</v>
      </c>
      <c r="C2225" s="5" t="str">
        <f t="shared" si="2252"/>
        <v>CH</v>
      </c>
      <c r="D2225" t="s">
        <v>2359</v>
      </c>
      <c r="E2225" t="s">
        <v>2099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6.8564119890554196E-4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1.8361565327326401E-3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2.33043532851875E-3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8.2328455274008494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7.5216058988888399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30.285914229287702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24.689201818388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37.204801127862901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47.546293634743101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26.758565725308202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43.491661571348601</v>
      </c>
      <c r="S2225" s="3"/>
    </row>
    <row r="2226" spans="2:19">
      <c r="B2226" s="5" t="str">
        <f t="shared" si="2251"/>
        <v>SPS1</v>
      </c>
      <c r="C2226" s="5" t="str">
        <f t="shared" si="2252"/>
        <v>CH</v>
      </c>
      <c r="D2226" t="s">
        <v>2360</v>
      </c>
      <c r="E2226" t="s">
        <v>2099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5.7896251825047702E-5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4.0853455942916204E-5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4.1763115499009702E-5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1.4274350702523701E-4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8.2679045614516002E-5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1.0139778346225901E-4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6.8497017067013796E-5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7.8939874169482499E-5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1.0410324469765E-4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7.1245635510803609E-5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1.21366584948182E-4</v>
      </c>
      <c r="S2226" s="3"/>
    </row>
    <row r="2227" spans="2:19">
      <c r="B2227" s="5" t="str">
        <f t="shared" si="2251"/>
        <v>SPS1</v>
      </c>
      <c r="C2227" s="5" t="str">
        <f t="shared" si="2252"/>
        <v>CH</v>
      </c>
      <c r="D2227" t="s">
        <v>2361</v>
      </c>
      <c r="E2227" t="s">
        <v>2099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>
      <c r="B2228" s="5" t="str">
        <f t="shared" si="2251"/>
        <v>SPS1</v>
      </c>
      <c r="C2228" s="5" t="str">
        <f t="shared" si="2252"/>
        <v>CH</v>
      </c>
      <c r="D2228" t="s">
        <v>2362</v>
      </c>
      <c r="E2228" t="s">
        <v>2099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>
      <c r="B2229" s="5" t="str">
        <f t="shared" si="2251"/>
        <v>SPS1</v>
      </c>
      <c r="C2229" s="5" t="str">
        <f t="shared" si="2252"/>
        <v>CH</v>
      </c>
      <c r="D2229" t="s">
        <v>2363</v>
      </c>
      <c r="E2229" t="s">
        <v>2099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>
      <c r="B2230" s="5" t="str">
        <f t="shared" si="2251"/>
        <v>SPS1</v>
      </c>
      <c r="C2230" s="5" t="str">
        <f t="shared" si="2252"/>
        <v>CH</v>
      </c>
      <c r="D2230" t="s">
        <v>2364</v>
      </c>
      <c r="E2230" t="s">
        <v>2099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4.57166321172715E-4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1.60212898397526E-3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1.5258893565487299E-3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4.4551454791740203E-4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4.8268249168180601E-4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5.5486699166594597E-4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>
      <c r="B2231" s="5" t="str">
        <f t="shared" si="2251"/>
        <v>SPS1</v>
      </c>
      <c r="C2231" s="5" t="str">
        <f t="shared" si="2252"/>
        <v>CH</v>
      </c>
      <c r="D2231" t="s">
        <v>2365</v>
      </c>
      <c r="E2231" t="s">
        <v>2099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9.4275099094096699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3.49841943525777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29.080937117622501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31.598775029105102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9.5790612949841307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12.2074385827149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>
      <c r="B2232" s="5" t="str">
        <f t="shared" si="2251"/>
        <v>SPS1</v>
      </c>
      <c r="C2232" s="5" t="str">
        <f t="shared" si="2252"/>
        <v>CH</v>
      </c>
      <c r="D2232" t="s">
        <v>2366</v>
      </c>
      <c r="E2232" t="s">
        <v>2099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1.53167411671327E-4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2.9314106531462596E-4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2.1437210511589702E-3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2.3080194049320902E-3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1.00051987736882E-3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2.35168812809949E-3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>
      <c r="B2233" s="5" t="str">
        <f>'SPS1'!B1822</f>
        <v>SPS1</v>
      </c>
      <c r="C2233" s="5" t="str">
        <f>'SPS1'!C1822</f>
        <v>CH</v>
      </c>
      <c r="D2233" s="2" t="s">
        <v>201</v>
      </c>
      <c r="E2233" s="2" t="s">
        <v>166</v>
      </c>
      <c r="F2233" s="3">
        <f t="shared" ref="F2233:K2233" si="2257">SUM(F2234,F2253)</f>
        <v>2.5309292712652573E-4</v>
      </c>
      <c r="G2233" s="3">
        <f t="shared" si="2257"/>
        <v>0.76362532488006507</v>
      </c>
      <c r="H2233" s="3">
        <f t="shared" si="2257"/>
        <v>0.26094238180103235</v>
      </c>
      <c r="I2233" s="3">
        <f t="shared" si="2257"/>
        <v>1.0716926834768012</v>
      </c>
      <c r="J2233" s="3">
        <f t="shared" si="2257"/>
        <v>6.767199891262643</v>
      </c>
      <c r="K2233" s="3">
        <f t="shared" si="2257"/>
        <v>2.6628017166953617</v>
      </c>
      <c r="L2233" s="3">
        <f t="shared" ref="L2233:O2233" si="2258">SUM(L2234,L2253)</f>
        <v>1.7920849269950678</v>
      </c>
      <c r="M2233" s="3">
        <f t="shared" si="2258"/>
        <v>6.4837827612525274</v>
      </c>
      <c r="N2233" s="3">
        <f t="shared" si="2258"/>
        <v>2.1288819483015935</v>
      </c>
      <c r="O2233" s="3">
        <f t="shared" si="2258"/>
        <v>1.8517575240656277</v>
      </c>
      <c r="P2233" s="3">
        <f>SUM(P2234,P2253)</f>
        <v>5.5713226886685021</v>
      </c>
      <c r="Q2233" s="3">
        <f>SUM(Q2234,Q2253)</f>
        <v>2.1055012813491336</v>
      </c>
      <c r="S2233" s="3"/>
    </row>
    <row r="2234" spans="2:19">
      <c r="B2234" s="5" t="str">
        <f>'SPS1'!B1822</f>
        <v>SPS1</v>
      </c>
      <c r="C2234" s="5" t="str">
        <f>'SPS1'!C1822</f>
        <v>CH</v>
      </c>
      <c r="D2234" t="s">
        <v>2367</v>
      </c>
      <c r="E2234" t="str">
        <f>E2233</f>
        <v>GWth/yr.</v>
      </c>
      <c r="F2234" s="1">
        <f t="shared" ref="F2234:K2234" si="2259">SUM(F2235,F2238,F2240,F2243,F2245,F2247,F2249,F2251)</f>
        <v>2.4986059344069407E-4</v>
      </c>
      <c r="G2234" s="1">
        <f t="shared" si="2259"/>
        <v>0.60600196076459278</v>
      </c>
      <c r="H2234" s="1">
        <f t="shared" si="2259"/>
        <v>0.16735831664120632</v>
      </c>
      <c r="I2234" s="1">
        <f t="shared" si="2259"/>
        <v>0.66669806115677066</v>
      </c>
      <c r="J2234" s="1">
        <f t="shared" si="2259"/>
        <v>5.8376581023390255</v>
      </c>
      <c r="K2234" s="1">
        <f t="shared" si="2259"/>
        <v>2.1831436412901359</v>
      </c>
      <c r="L2234" s="1">
        <f t="shared" ref="L2234:O2234" si="2260">SUM(L2235,L2238,L2240,L2243,L2245,L2247,L2249,L2251)</f>
        <v>1.3856601204317436</v>
      </c>
      <c r="M2234" s="1">
        <f t="shared" si="2260"/>
        <v>5.1212480995941627</v>
      </c>
      <c r="N2234" s="1">
        <f t="shared" si="2260"/>
        <v>1.7500883365783468</v>
      </c>
      <c r="O2234" s="1">
        <f t="shared" si="2260"/>
        <v>1.4947385655616849</v>
      </c>
      <c r="P2234" s="1">
        <f>SUM(P2235,P2238,P2240,P2243,P2245,P2247,P2249,P2251)</f>
        <v>4.529031668344242</v>
      </c>
      <c r="Q2234" s="1">
        <f>SUM(Q2235,Q2238,Q2240,Q2243,Q2245,Q2247,Q2249,Q2251)</f>
        <v>1.7031613749134815</v>
      </c>
      <c r="S2234" s="3"/>
    </row>
    <row r="2235" spans="2:19">
      <c r="B2235" s="5" t="str">
        <f>B2233</f>
        <v>SPS1</v>
      </c>
      <c r="C2235" s="5" t="str">
        <f>C2233</f>
        <v>CH</v>
      </c>
      <c r="D2235" t="s">
        <v>2368</v>
      </c>
      <c r="E2235" t="str">
        <f>E2233</f>
        <v>GWth/yr.</v>
      </c>
      <c r="F2235" s="1">
        <f t="shared" ref="F2235:K2235" si="2261">SUM(F2236:F2237)</f>
        <v>5.3262960296167908E-7</v>
      </c>
      <c r="G2235" s="1">
        <f t="shared" si="2261"/>
        <v>0.30307963949525857</v>
      </c>
      <c r="H2235" s="1">
        <f t="shared" si="2261"/>
        <v>0.15717241434039708</v>
      </c>
      <c r="I2235" s="1">
        <f t="shared" si="2261"/>
        <v>0.64267535244070206</v>
      </c>
      <c r="J2235" s="1">
        <f t="shared" si="2261"/>
        <v>2.2685016676510772</v>
      </c>
      <c r="K2235" s="1">
        <f t="shared" si="2261"/>
        <v>0.94287098007135861</v>
      </c>
      <c r="L2235" s="1">
        <f t="shared" ref="L2235:O2235" si="2262">SUM(L2236:L2237)</f>
        <v>1.3457688773023035</v>
      </c>
      <c r="M2235" s="1">
        <f t="shared" si="2262"/>
        <v>3.3282877884883275</v>
      </c>
      <c r="N2235" s="1">
        <f t="shared" si="2262"/>
        <v>1.5120251462010845</v>
      </c>
      <c r="O2235" s="1">
        <f t="shared" si="2262"/>
        <v>1.4330213752224583</v>
      </c>
      <c r="P2235" s="1">
        <f>SUM(P2236:P2237)</f>
        <v>3.2086413704798966</v>
      </c>
      <c r="Q2235" s="1">
        <f>SUM(Q2236:Q2237)</f>
        <v>1.4554522920381265</v>
      </c>
      <c r="S2235" s="3"/>
    </row>
    <row r="2236" spans="2:19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2369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2.176364101501253E-7</v>
      </c>
      <c r="G2236" s="1" cm="1">
        <f t="array" ref="G2236">SUMPRODUCT(([1]OUT_FinalEnergyCons!$B$4:$B$10000="var_ncap")*1,(ISNUMBER(SEARCH("RH*-SHELCBR",[1]OUT_FinalEnergyCons!$A$4:$A$10000)))*1,[1]OUT_FinalEnergyCons!E$4:E$10000)</f>
        <v>3.0187646295573991E-2</v>
      </c>
      <c r="H2236" s="1" cm="1">
        <f t="array" ref="H2236">SUMPRODUCT(([1]OUT_FinalEnergyCons!$B$4:$B$10000="var_ncap")*1,(ISNUMBER(SEARCH("RH*-SHELCBR",[1]OUT_FinalEnergyCons!$A$4:$A$10000)))*1,[1]OUT_FinalEnergyCons!F$4:F$10000)</f>
        <v>4.8349154395839399E-7</v>
      </c>
      <c r="I2236" s="1" cm="1">
        <f t="array" ref="I2236">SUMPRODUCT(([1]OUT_FinalEnergyCons!$B$4:$B$10000="var_ncap")*1,(ISNUMBER(SEARCH("RH*-SHELCBR",[1]OUT_FinalEnergyCons!$A$4:$A$10000)))*1,[1]OUT_FinalEnergyCons!G$4:G$10000)</f>
        <v>6.1393801464828598E-7</v>
      </c>
      <c r="J2236" s="1" cm="1">
        <f t="array" ref="J2236">SUMPRODUCT(([1]OUT_FinalEnergyCons!$B$4:$B$10000="var_ncap")*1,(ISNUMBER(SEARCH("RH*-SHELCBR",[1]OUT_FinalEnergyCons!$A$4:$A$10000)))*1,[1]OUT_FinalEnergyCons!H$4:H$10000)</f>
        <v>9.9421818655941144E-2</v>
      </c>
      <c r="K2236" s="1" cm="1">
        <f t="array" ref="K2236">SUMPRODUCT(([1]OUT_FinalEnergyCons!$B$4:$B$10000="var_ncap")*1,(ISNUMBER(SEARCH("RH*-SHELCBR",[1]OUT_FinalEnergyCons!$A$4:$A$10000)))*1,[1]OUT_FinalEnergyCons!I$4:I$10000)</f>
        <v>8.3390041379786201E-2</v>
      </c>
      <c r="L2236" s="1" cm="1">
        <f t="array" ref="L2236">SUMPRODUCT(([1]OUT_FinalEnergyCons!$B$4:$B$10000="var_ncap")*1,(ISNUMBER(SEARCH("RH*-SHELCBR",[1]OUT_FinalEnergyCons!$A$4:$A$10000)))*1,[1]OUT_FinalEnergyCons!J$4:J$10000)</f>
        <v>3.709221601372562E-3</v>
      </c>
      <c r="M2236" s="1" cm="1">
        <f t="array" ref="M2236">SUMPRODUCT(([1]OUT_FinalEnergyCons!$B$4:$B$10000="var_ncap")*1,(ISNUMBER(SEARCH("RH*-SHELCBR",[1]OUT_FinalEnergyCons!$A$4:$A$10000)))*1,[1]OUT_FinalEnergyCons!K$4:K$10000)</f>
        <v>9.6615155885367399E-2</v>
      </c>
      <c r="N2236" s="1" cm="1">
        <f t="array" ref="N2236">SUMPRODUCT(([1]OUT_FinalEnergyCons!$B$4:$B$10000="var_ncap")*1,(ISNUMBER(SEARCH("RH*-SHELCBR",[1]OUT_FinalEnergyCons!$A$4:$A$10000)))*1,[1]OUT_FinalEnergyCons!L$4:L$10000)</f>
        <v>0.19673397716916369</v>
      </c>
      <c r="O2236" s="1" cm="1">
        <f t="array" ref="O2236">SUMPRODUCT(([1]OUT_FinalEnergyCons!$B$4:$B$10000="var_ncap")*1,(ISNUMBER(SEARCH("RH*-SHELCBR",[1]OUT_FinalEnergyCons!$A$4:$A$10000)))*1,[1]OUT_FinalEnergyCons!M$4:M$10000)</f>
        <v>4.5141571447464161E-2</v>
      </c>
      <c r="P2236" s="1" cm="1">
        <f t="array" ref="P2236">SUMPRODUCT(([1]OUT_FinalEnergyCons!$B$4:$B$10000="var_ncap")*1,(ISNUMBER(SEARCH("RH*-SHELCBR",[1]OUT_FinalEnergyCons!$A$4:$A$10000)))*1,[1]OUT_FinalEnergyCons!N$4:N$10000)</f>
        <v>0.12527289007611933</v>
      </c>
      <c r="Q2236" s="1" cm="1">
        <f t="array" ref="Q2236">SUMPRODUCT(([1]OUT_FinalEnergyCons!$B$4:$B$10000="var_ncap")*1,(ISNUMBER(SEARCH("RH*-SHELCBR",[1]OUT_FinalEnergyCons!$A$4:$A$10000)))*1,[1]OUT_FinalEnergyCons!O$4:O$10000)</f>
        <v>1.116020135853062E-4</v>
      </c>
      <c r="S2236" s="3"/>
    </row>
    <row r="2237" spans="2:19">
      <c r="B2237" s="5" t="str">
        <f t="shared" si="2263"/>
        <v>SPS1</v>
      </c>
      <c r="C2237" s="5" t="str">
        <f t="shared" si="2264"/>
        <v>CH</v>
      </c>
      <c r="D2237" t="s">
        <v>2370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3.1499319281155378E-7</v>
      </c>
      <c r="G2237" s="1" cm="1">
        <f t="array" ref="G2237">SUMPRODUCT(([1]OUT_FinalEnergyCons!$B$4:$B$10000="var_ncap")*1,ISNUMBER(SEARCH("RH*-SHELCHP",[1]OUT_FinalEnergyCons!$A$4:$A$10000))*1,[1]OUT_FinalEnergyCons!E$4:E$10000)</f>
        <v>0.2728919931996846</v>
      </c>
      <c r="H2237" s="1" cm="1">
        <f t="array" ref="H2237">SUMPRODUCT(([1]OUT_FinalEnergyCons!$B$4:$B$10000="var_ncap")*1,ISNUMBER(SEARCH("RH*-SHELCHP",[1]OUT_FinalEnergyCons!$A$4:$A$10000))*1,[1]OUT_FinalEnergyCons!F$4:F$10000)</f>
        <v>0.15717193084885311</v>
      </c>
      <c r="I2237" s="1" cm="1">
        <f t="array" ref="I2237">SUMPRODUCT(([1]OUT_FinalEnergyCons!$B$4:$B$10000="var_ncap")*1,ISNUMBER(SEARCH("RH*-SHELCHP",[1]OUT_FinalEnergyCons!$A$4:$A$10000))*1,[1]OUT_FinalEnergyCons!G$4:G$10000)</f>
        <v>0.64267473850268741</v>
      </c>
      <c r="J2237" s="1" cm="1">
        <f t="array" ref="J2237">SUMPRODUCT(([1]OUT_FinalEnergyCons!$B$4:$B$10000="var_ncap")*1,ISNUMBER(SEARCH("RH*-SHELCHP",[1]OUT_FinalEnergyCons!$A$4:$A$10000))*1,[1]OUT_FinalEnergyCons!H$4:H$10000)</f>
        <v>2.169079848995136</v>
      </c>
      <c r="K2237" s="1" cm="1">
        <f t="array" ref="K2237">SUMPRODUCT(([1]OUT_FinalEnergyCons!$B$4:$B$10000="var_ncap")*1,ISNUMBER(SEARCH("RH*-SHELCHP",[1]OUT_FinalEnergyCons!$A$4:$A$10000))*1,[1]OUT_FinalEnergyCons!I$4:I$10000)</f>
        <v>0.85948093869157238</v>
      </c>
      <c r="L2237" s="1" cm="1">
        <f t="array" ref="L2237">SUMPRODUCT(([1]OUT_FinalEnergyCons!$B$4:$B$10000="var_ncap")*1,ISNUMBER(SEARCH("RH*-SHELCHP",[1]OUT_FinalEnergyCons!$A$4:$A$10000))*1,[1]OUT_FinalEnergyCons!J$4:J$10000)</f>
        <v>1.342059655700931</v>
      </c>
      <c r="M2237" s="1" cm="1">
        <f t="array" ref="M2237">SUMPRODUCT(([1]OUT_FinalEnergyCons!$B$4:$B$10000="var_ncap")*1,ISNUMBER(SEARCH("RH*-SHELCHP",[1]OUT_FinalEnergyCons!$A$4:$A$10000))*1,[1]OUT_FinalEnergyCons!K$4:K$10000)</f>
        <v>3.2316726326029599</v>
      </c>
      <c r="N2237" s="1" cm="1">
        <f t="array" ref="N2237">SUMPRODUCT(([1]OUT_FinalEnergyCons!$B$4:$B$10000="var_ncap")*1,ISNUMBER(SEARCH("RH*-SHELCHP",[1]OUT_FinalEnergyCons!$A$4:$A$10000))*1,[1]OUT_FinalEnergyCons!L$4:L$10000)</f>
        <v>1.3152911690319209</v>
      </c>
      <c r="O2237" s="1" cm="1">
        <f t="array" ref="O2237">SUMPRODUCT(([1]OUT_FinalEnergyCons!$B$4:$B$10000="var_ncap")*1,ISNUMBER(SEARCH("RH*-SHELCHP",[1]OUT_FinalEnergyCons!$A$4:$A$10000))*1,[1]OUT_FinalEnergyCons!M$4:M$10000)</f>
        <v>1.3878798037749942</v>
      </c>
      <c r="P2237" s="1" cm="1">
        <f t="array" ref="P2237">SUMPRODUCT(([1]OUT_FinalEnergyCons!$B$4:$B$10000="var_ncap")*1,ISNUMBER(SEARCH("RH*-SHELCHP",[1]OUT_FinalEnergyCons!$A$4:$A$10000))*1,[1]OUT_FinalEnergyCons!N$4:N$10000)</f>
        <v>3.0833684804037773</v>
      </c>
      <c r="Q2237" s="1" cm="1">
        <f t="array" ref="Q2237">SUMPRODUCT(([1]OUT_FinalEnergyCons!$B$4:$B$10000="var_ncap")*1,ISNUMBER(SEARCH("RH*-SHELCHP",[1]OUT_FinalEnergyCons!$A$4:$A$10000))*1,[1]OUT_FinalEnergyCons!O$4:O$10000)</f>
        <v>1.4553406900245411</v>
      </c>
      <c r="S2237" s="3"/>
    </row>
    <row r="2238" spans="2:19">
      <c r="B2238" s="5" t="str">
        <f t="shared" si="2263"/>
        <v>SPS1</v>
      </c>
      <c r="C2238" s="5" t="str">
        <f t="shared" si="2264"/>
        <v>CH</v>
      </c>
      <c r="D2238" t="s">
        <v>2371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6.5712206635878201E-8</v>
      </c>
      <c r="H2238" s="1">
        <f t="shared" si="2266"/>
        <v>6.8921529766097902E-8</v>
      </c>
      <c r="I2238" s="1">
        <f t="shared" si="2266"/>
        <v>1.8044629427159371E-7</v>
      </c>
      <c r="J2238" s="1">
        <f t="shared" si="2266"/>
        <v>0.45835493330502297</v>
      </c>
      <c r="K2238" s="1">
        <f t="shared" si="2266"/>
        <v>0.14246405971799728</v>
      </c>
      <c r="L2238" s="1">
        <f t="shared" si="2266"/>
        <v>9.3849970709475301E-7</v>
      </c>
      <c r="M2238" s="1">
        <f t="shared" si="2266"/>
        <v>0.253287108823261</v>
      </c>
      <c r="N2238" s="1">
        <f t="shared" si="2266"/>
        <v>8.7659495085734632E-2</v>
      </c>
      <c r="O2238" s="1">
        <f t="shared" si="2266"/>
        <v>9.4066508853899601E-7</v>
      </c>
      <c r="P2238" s="1">
        <f>P2239</f>
        <v>0.10390337001146945</v>
      </c>
      <c r="Q2238" s="1">
        <f>Q2239</f>
        <v>9.3415675023986608E-7</v>
      </c>
      <c r="S2238" s="3"/>
    </row>
    <row r="2239" spans="2:19">
      <c r="B2239" s="5" t="str">
        <f t="shared" si="2263"/>
        <v>SPS1</v>
      </c>
      <c r="C2239" s="5" t="str">
        <f t="shared" si="2264"/>
        <v>CH</v>
      </c>
      <c r="D2239" t="s">
        <v>2372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6.5712206635878201E-8</v>
      </c>
      <c r="H2239" s="1" cm="1">
        <f t="array" ref="H2239">SUMPRODUCT(([1]OUT_FinalEnergyCons!$B$4:$B$10000="var_ncap")*1, (ISNUMBER(SEARCH("RH*-SHLFOBR",[1]OUT_FinalEnergyCons!$A$4:$A$10000)))*1,[1]OUT_FinalEnergyCons!F$4:F$10000)</f>
        <v>6.8921529766097902E-8</v>
      </c>
      <c r="I2239" s="1" cm="1">
        <f t="array" ref="I2239">SUMPRODUCT(([1]OUT_FinalEnergyCons!$B$4:$B$10000="var_ncap")*1, (ISNUMBER(SEARCH("RH*-SHLFOBR",[1]OUT_FinalEnergyCons!$A$4:$A$10000)))*1,[1]OUT_FinalEnergyCons!G$4:G$10000)</f>
        <v>1.8044629427159371E-7</v>
      </c>
      <c r="J2239" s="1" cm="1">
        <f t="array" ref="J2239">SUMPRODUCT(([1]OUT_FinalEnergyCons!$B$4:$B$10000="var_ncap")*1, (ISNUMBER(SEARCH("RH*-SHLFOBR",[1]OUT_FinalEnergyCons!$A$4:$A$10000)))*1,[1]OUT_FinalEnergyCons!H$4:H$10000)</f>
        <v>0.45835493330502297</v>
      </c>
      <c r="K2239" s="1" cm="1">
        <f t="array" ref="K2239">SUMPRODUCT(([1]OUT_FinalEnergyCons!$B$4:$B$10000="var_ncap")*1, (ISNUMBER(SEARCH("RH*-SHLFOBR",[1]OUT_FinalEnergyCons!$A$4:$A$10000)))*1,[1]OUT_FinalEnergyCons!I$4:I$10000)</f>
        <v>0.14246405971799728</v>
      </c>
      <c r="L2239" s="1" cm="1">
        <f t="array" ref="L2239">SUMPRODUCT(([1]OUT_FinalEnergyCons!$B$4:$B$10000="var_ncap")*1, (ISNUMBER(SEARCH("RH*-SHLFOBR",[1]OUT_FinalEnergyCons!$A$4:$A$10000)))*1,[1]OUT_FinalEnergyCons!J$4:J$10000)</f>
        <v>9.3849970709475301E-7</v>
      </c>
      <c r="M2239" s="1" cm="1">
        <f t="array" ref="M2239">SUMPRODUCT(([1]OUT_FinalEnergyCons!$B$4:$B$10000="var_ncap")*1, (ISNUMBER(SEARCH("RH*-SHLFOBR",[1]OUT_FinalEnergyCons!$A$4:$A$10000)))*1,[1]OUT_FinalEnergyCons!K$4:K$10000)</f>
        <v>0.253287108823261</v>
      </c>
      <c r="N2239" s="1" cm="1">
        <f t="array" ref="N2239">SUMPRODUCT(([1]OUT_FinalEnergyCons!$B$4:$B$10000="var_ncap")*1, (ISNUMBER(SEARCH("RH*-SHLFOBR",[1]OUT_FinalEnergyCons!$A$4:$A$10000)))*1,[1]OUT_FinalEnergyCons!L$4:L$10000)</f>
        <v>8.7659495085734632E-2</v>
      </c>
      <c r="O2239" s="1" cm="1">
        <f t="array" ref="O2239">SUMPRODUCT(([1]OUT_FinalEnergyCons!$B$4:$B$10000="var_ncap")*1, (ISNUMBER(SEARCH("RH*-SHLFOBR",[1]OUT_FinalEnergyCons!$A$4:$A$10000)))*1,[1]OUT_FinalEnergyCons!M$4:M$10000)</f>
        <v>9.4066508853899601E-7</v>
      </c>
      <c r="P2239" s="1" cm="1">
        <f t="array" ref="P2239">SUMPRODUCT(([1]OUT_FinalEnergyCons!$B$4:$B$10000="var_ncap")*1, (ISNUMBER(SEARCH("RH*-SHLFOBR",[1]OUT_FinalEnergyCons!$A$4:$A$10000)))*1,[1]OUT_FinalEnergyCons!N$4:N$10000)</f>
        <v>0.10390337001146945</v>
      </c>
      <c r="Q2239" s="1" cm="1">
        <f t="array" ref="Q2239">SUMPRODUCT(([1]OUT_FinalEnergyCons!$B$4:$B$10000="var_ncap")*1, (ISNUMBER(SEARCH("RH*-SHLFOBR",[1]OUT_FinalEnergyCons!$A$4:$A$10000)))*1,[1]OUT_FinalEnergyCons!O$4:O$10000)</f>
        <v>9.3415675023986608E-7</v>
      </c>
      <c r="S2239" s="3"/>
    </row>
    <row r="2240" spans="2:19">
      <c r="B2240" s="5" t="str">
        <f t="shared" si="2263"/>
        <v>SPS1</v>
      </c>
      <c r="C2240" s="5" t="str">
        <f t="shared" si="2264"/>
        <v>CH</v>
      </c>
      <c r="D2240" t="s">
        <v>2373</v>
      </c>
      <c r="E2240" t="str">
        <f t="shared" si="2265"/>
        <v>GWth/yr.</v>
      </c>
      <c r="F2240" s="1">
        <f t="shared" ref="F2240:K2240" si="2267">SUM(F2241:F2242)</f>
        <v>3.43430146613815E-8</v>
      </c>
      <c r="G2240" s="1">
        <f t="shared" si="2267"/>
        <v>0.23552400728313649</v>
      </c>
      <c r="H2240" s="1">
        <f t="shared" si="2267"/>
        <v>3.7969703160696928E-3</v>
      </c>
      <c r="I2240" s="1">
        <f t="shared" si="2267"/>
        <v>1.2795857538058284E-2</v>
      </c>
      <c r="J2240" s="1">
        <f t="shared" si="2267"/>
        <v>2.5550932292036581</v>
      </c>
      <c r="K2240" s="1">
        <f t="shared" si="2267"/>
        <v>0.90213046180134759</v>
      </c>
      <c r="L2240" s="1">
        <f t="shared" ref="L2240:O2240" si="2268">SUM(L2241:L2242)</f>
        <v>2.4534691002957941E-6</v>
      </c>
      <c r="M2240" s="1">
        <f t="shared" si="2268"/>
        <v>0.73486193320389614</v>
      </c>
      <c r="N2240" s="1">
        <f t="shared" si="2268"/>
        <v>5.7369857879951427E-4</v>
      </c>
      <c r="O2240" s="1">
        <f t="shared" si="2268"/>
        <v>1.2148415978815325E-2</v>
      </c>
      <c r="P2240" s="1">
        <f>SUM(P2241:P2242)</f>
        <v>0.5093976650706703</v>
      </c>
      <c r="Q2240" s="1">
        <f>SUM(Q2241:Q2242)</f>
        <v>4.7390890052950649E-2</v>
      </c>
      <c r="S2240" s="3"/>
    </row>
    <row r="2241" spans="2:19">
      <c r="B2241" s="5" t="str">
        <f t="shared" si="2263"/>
        <v>SPS1</v>
      </c>
      <c r="C2241" s="5" t="str">
        <f t="shared" si="2264"/>
        <v>CH</v>
      </c>
      <c r="D2241" t="s">
        <v>2374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0.23552369817293567</v>
      </c>
      <c r="H2241" s="1" cm="1">
        <f t="array" ref="H2241">SUMPRODUCT(([1]OUT_FinalEnergyCons!$B$4:$B$10000="var_ncap")*1, (ISNUMBER(SEARCH("RH*-SHNGABR",[1]OUT_FinalEnergyCons!$A$4:$A$10000)))*1,[1]OUT_FinalEnergyCons!F$4:F$10000)</f>
        <v>3.4376444635432798E-3</v>
      </c>
      <c r="I2241" s="1" cm="1">
        <f t="array" ref="I2241">SUMPRODUCT(([1]OUT_FinalEnergyCons!$B$4:$B$10000="var_ncap")*1, (ISNUMBER(SEARCH("RH*-SHNGABR",[1]OUT_FinalEnergyCons!$A$4:$A$10000)))*1,[1]OUT_FinalEnergyCons!G$4:G$10000)</f>
        <v>1.2775223554842044E-2</v>
      </c>
      <c r="J2241" s="1" cm="1">
        <f t="array" ref="J2241">SUMPRODUCT(([1]OUT_FinalEnergyCons!$B$4:$B$10000="var_ncap")*1, (ISNUMBER(SEARCH("RH*-SHNGABR",[1]OUT_FinalEnergyCons!$A$4:$A$10000)))*1,[1]OUT_FinalEnergyCons!H$4:H$10000)</f>
        <v>1.913611019879883</v>
      </c>
      <c r="K2241" s="1" cm="1">
        <f t="array" ref="K2241">SUMPRODUCT(([1]OUT_FinalEnergyCons!$B$4:$B$10000="var_ncap")*1, (ISNUMBER(SEARCH("RH*-SHNGABR",[1]OUT_FinalEnergyCons!$A$4:$A$10000)))*1,[1]OUT_FinalEnergyCons!I$4:I$10000)</f>
        <v>0.50907419329558701</v>
      </c>
      <c r="L2241" s="1" cm="1">
        <f t="array" ref="L2241">SUMPRODUCT(([1]OUT_FinalEnergyCons!$B$4:$B$10000="var_ncap")*1, (ISNUMBER(SEARCH("RH*-SHNGABR",[1]OUT_FinalEnergyCons!$A$4:$A$10000)))*1,[1]OUT_FinalEnergyCons!J$4:J$10000)</f>
        <v>5.2529412750928698E-7</v>
      </c>
      <c r="M2241" s="1" cm="1">
        <f t="array" ref="M2241">SUMPRODUCT(([1]OUT_FinalEnergyCons!$B$4:$B$10000="var_ncap")*1, (ISNUMBER(SEARCH("RH*-SHNGABR",[1]OUT_FinalEnergyCons!$A$4:$A$10000)))*1,[1]OUT_FinalEnergyCons!K$4:K$10000)</f>
        <v>0.45438013941196204</v>
      </c>
      <c r="N2241" s="1" cm="1">
        <f t="array" ref="N2241">SUMPRODUCT(([1]OUT_FinalEnergyCons!$B$4:$B$10000="var_ncap")*1, (ISNUMBER(SEARCH("RH*-SHNGABR",[1]OUT_FinalEnergyCons!$A$4:$A$10000)))*1,[1]OUT_FinalEnergyCons!L$4:L$10000)</f>
        <v>5.6649247125808836E-4</v>
      </c>
      <c r="O2241" s="1" cm="1">
        <f t="array" ref="O2241">SUMPRODUCT(([1]OUT_FinalEnergyCons!$B$4:$B$10000="var_ncap")*1, (ISNUMBER(SEARCH("RH*-SHNGABR",[1]OUT_FinalEnergyCons!$A$4:$A$10000)))*1,[1]OUT_FinalEnergyCons!M$4:M$10000)</f>
        <v>1.0317018329943431E-2</v>
      </c>
      <c r="P2241" s="1" cm="1">
        <f t="array" ref="P2241">SUMPRODUCT(([1]OUT_FinalEnergyCons!$B$4:$B$10000="var_ncap")*1, (ISNUMBER(SEARCH("RH*-SHNGABR",[1]OUT_FinalEnergyCons!$A$4:$A$10000)))*1,[1]OUT_FinalEnergyCons!N$4:N$10000)</f>
        <v>0.27700472141420829</v>
      </c>
      <c r="Q2241" s="1" cm="1">
        <f t="array" ref="Q2241">SUMPRODUCT(([1]OUT_FinalEnergyCons!$B$4:$B$10000="var_ncap")*1, (ISNUMBER(SEARCH("RH*-SHNGABR",[1]OUT_FinalEnergyCons!$A$4:$A$10000)))*1,[1]OUT_FinalEnergyCons!O$4:O$10000)</f>
        <v>1.3088725384010739E-6</v>
      </c>
      <c r="S2241" s="3"/>
    </row>
    <row r="2242" spans="2:19">
      <c r="B2242" s="5" t="str">
        <f t="shared" si="2263"/>
        <v>SPS1</v>
      </c>
      <c r="C2242" s="5" t="str">
        <f t="shared" si="2264"/>
        <v>CH</v>
      </c>
      <c r="D2242" t="s">
        <v>2375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3.43430146613815E-8</v>
      </c>
      <c r="G2242" s="1" cm="1">
        <f t="array" ref="G2242">SUMPRODUCT(([1]OUT_FinalEnergyCons!$B$4:$B$10000="var_ncap")*1,ISNUMBER(SEARCH("RH*-SHngahp",[1]OUT_FinalEnergyCons!$A$4:$A$10000))*1,[1]OUT_FinalEnergyCons!E$4:E$10000)</f>
        <v>3.0911020082615372E-7</v>
      </c>
      <c r="H2242" s="1" cm="1">
        <f t="array" ref="H2242">SUMPRODUCT(([1]OUT_FinalEnergyCons!$B$4:$B$10000="var_ncap")*1,ISNUMBER(SEARCH("RH*-SHngahp",[1]OUT_FinalEnergyCons!$A$4:$A$10000))*1,[1]OUT_FinalEnergyCons!F$4:F$10000)</f>
        <v>3.5932585252641309E-4</v>
      </c>
      <c r="I2242" s="1" cm="1">
        <f t="array" ref="I2242">SUMPRODUCT(([1]OUT_FinalEnergyCons!$B$4:$B$10000="var_ncap")*1,ISNUMBER(SEARCH("RH*-SHngahp",[1]OUT_FinalEnergyCons!$A$4:$A$10000))*1,[1]OUT_FinalEnergyCons!G$4:G$10000)</f>
        <v>2.0633983216239617E-5</v>
      </c>
      <c r="J2242" s="1" cm="1">
        <f t="array" ref="J2242">SUMPRODUCT(([1]OUT_FinalEnergyCons!$B$4:$B$10000="var_ncap")*1,ISNUMBER(SEARCH("RH*-SHngahp",[1]OUT_FinalEnergyCons!$A$4:$A$10000))*1,[1]OUT_FinalEnergyCons!H$4:H$10000)</f>
        <v>0.64148220932377531</v>
      </c>
      <c r="K2242" s="1" cm="1">
        <f t="array" ref="K2242">SUMPRODUCT(([1]OUT_FinalEnergyCons!$B$4:$B$10000="var_ncap")*1,ISNUMBER(SEARCH("RH*-SHngahp",[1]OUT_FinalEnergyCons!$A$4:$A$10000))*1,[1]OUT_FinalEnergyCons!I$4:I$10000)</f>
        <v>0.39305626850576059</v>
      </c>
      <c r="L2242" s="1" cm="1">
        <f t="array" ref="L2242">SUMPRODUCT(([1]OUT_FinalEnergyCons!$B$4:$B$10000="var_ncap")*1,ISNUMBER(SEARCH("RH*-SHngahp",[1]OUT_FinalEnergyCons!$A$4:$A$10000))*1,[1]OUT_FinalEnergyCons!J$4:J$10000)</f>
        <v>1.9281749727865072E-6</v>
      </c>
      <c r="M2242" s="1" cm="1">
        <f t="array" ref="M2242">SUMPRODUCT(([1]OUT_FinalEnergyCons!$B$4:$B$10000="var_ncap")*1,ISNUMBER(SEARCH("RH*-SHngahp",[1]OUT_FinalEnergyCons!$A$4:$A$10000))*1,[1]OUT_FinalEnergyCons!K$4:K$10000)</f>
        <v>0.28048179379193416</v>
      </c>
      <c r="N2242" s="1" cm="1">
        <f t="array" ref="N2242">SUMPRODUCT(([1]OUT_FinalEnergyCons!$B$4:$B$10000="var_ncap")*1,ISNUMBER(SEARCH("RH*-SHngahp",[1]OUT_FinalEnergyCons!$A$4:$A$10000))*1,[1]OUT_FinalEnergyCons!L$4:L$10000)</f>
        <v>7.2061075414258963E-6</v>
      </c>
      <c r="O2242" s="1" cm="1">
        <f t="array" ref="O2242">SUMPRODUCT(([1]OUT_FinalEnergyCons!$B$4:$B$10000="var_ncap")*1,ISNUMBER(SEARCH("RH*-SHngahp",[1]OUT_FinalEnergyCons!$A$4:$A$10000))*1,[1]OUT_FinalEnergyCons!M$4:M$10000)</f>
        <v>1.8313976488718939E-3</v>
      </c>
      <c r="P2242" s="1" cm="1">
        <f t="array" ref="P2242">SUMPRODUCT(([1]OUT_FinalEnergyCons!$B$4:$B$10000="var_ncap")*1,ISNUMBER(SEARCH("RH*-SHngahp",[1]OUT_FinalEnergyCons!$A$4:$A$10000))*1,[1]OUT_FinalEnergyCons!N$4:N$10000)</f>
        <v>0.23239294365646201</v>
      </c>
      <c r="Q2242" s="1" cm="1">
        <f t="array" ref="Q2242">SUMPRODUCT(([1]OUT_FinalEnergyCons!$B$4:$B$10000="var_ncap")*1,ISNUMBER(SEARCH("RH*-SHngahp",[1]OUT_FinalEnergyCons!$A$4:$A$10000))*1,[1]OUT_FinalEnergyCons!O$4:O$10000)</f>
        <v>4.7389581180412248E-2</v>
      </c>
      <c r="S2242" s="3"/>
    </row>
    <row r="2243" spans="2:19">
      <c r="B2243" s="5" t="str">
        <f t="shared" si="2263"/>
        <v>SPS1</v>
      </c>
      <c r="C2243" s="5" t="str">
        <f t="shared" si="2264"/>
        <v>CH</v>
      </c>
      <c r="D2243" t="s">
        <v>2376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>
      <c r="B2244" s="5" t="str">
        <f t="shared" si="2263"/>
        <v>SPS1</v>
      </c>
      <c r="C2244" s="5" t="str">
        <f t="shared" si="2264"/>
        <v>CH</v>
      </c>
      <c r="D2244" t="s">
        <v>2377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>
      <c r="B2245" s="5" t="str">
        <f t="shared" si="2263"/>
        <v>SPS1</v>
      </c>
      <c r="C2245" s="5" t="str">
        <f t="shared" si="2264"/>
        <v>CH</v>
      </c>
      <c r="D2245" t="s">
        <v>2378</v>
      </c>
      <c r="E2245" t="str">
        <f t="shared" si="2265"/>
        <v>GWth/yr.</v>
      </c>
      <c r="F2245" s="1">
        <f t="shared" ref="F2245:O2245" si="2270">F2246</f>
        <v>1.5320612582512099E-4</v>
      </c>
      <c r="G2245" s="1">
        <f t="shared" si="2270"/>
        <v>8.2724532449929538E-3</v>
      </c>
      <c r="H2245" s="1">
        <f t="shared" si="2270"/>
        <v>6.2313066587248557E-3</v>
      </c>
      <c r="I2245" s="1">
        <f t="shared" si="2270"/>
        <v>4.2067723341134869E-5</v>
      </c>
      <c r="J2245" s="1">
        <f t="shared" si="2270"/>
        <v>0.28399769195887736</v>
      </c>
      <c r="K2245" s="1">
        <f t="shared" si="2270"/>
        <v>7.9104200871772501E-2</v>
      </c>
      <c r="L2245" s="1">
        <f t="shared" si="2270"/>
        <v>2.4385416151652278E-2</v>
      </c>
      <c r="M2245" s="1">
        <f t="shared" si="2270"/>
        <v>0.18571816215309242</v>
      </c>
      <c r="N2245" s="1">
        <f t="shared" si="2270"/>
        <v>4.3181842371415362E-2</v>
      </c>
      <c r="O2245" s="1">
        <f t="shared" si="2270"/>
        <v>1.6293540012807649E-2</v>
      </c>
      <c r="P2245" s="1">
        <f>P2246</f>
        <v>0.15450253610849388</v>
      </c>
      <c r="Q2245" s="1">
        <f>Q2246</f>
        <v>2.1310930187500854E-2</v>
      </c>
      <c r="S2245" s="3"/>
    </row>
    <row r="2246" spans="2:19">
      <c r="B2246" s="5" t="str">
        <f t="shared" si="2263"/>
        <v>SPS1</v>
      </c>
      <c r="C2246" s="5" t="str">
        <f t="shared" si="2264"/>
        <v>CH</v>
      </c>
      <c r="D2246" t="s">
        <v>2379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1.5320612582512099E-4</v>
      </c>
      <c r="G2246" s="1" cm="1">
        <f t="array" ref="G2246">SUMPRODUCT(([1]OUT_FinalEnergyCons!$B$4:$B$10000="var_ncap")*1, (ISNUMBER(SEARCH("RH*-SHWODBR",[1]OUT_FinalEnergyCons!$A$4:$A$10000)))*1,[1]OUT_FinalEnergyCons!E$4:E$10000)</f>
        <v>8.2724532449929538E-3</v>
      </c>
      <c r="H2246" s="1" cm="1">
        <f t="array" ref="H2246">SUMPRODUCT(([1]OUT_FinalEnergyCons!$B$4:$B$10000="var_ncap")*1, (ISNUMBER(SEARCH("RH*-SHWODBR",[1]OUT_FinalEnergyCons!$A$4:$A$10000)))*1,[1]OUT_FinalEnergyCons!F$4:F$10000)</f>
        <v>6.2313066587248557E-3</v>
      </c>
      <c r="I2246" s="1" cm="1">
        <f t="array" ref="I2246">SUMPRODUCT(([1]OUT_FinalEnergyCons!$B$4:$B$10000="var_ncap")*1, (ISNUMBER(SEARCH("RH*-SHWODBR",[1]OUT_FinalEnergyCons!$A$4:$A$10000)))*1,[1]OUT_FinalEnergyCons!G$4:G$10000)</f>
        <v>4.2067723341134869E-5</v>
      </c>
      <c r="J2246" s="1" cm="1">
        <f t="array" ref="J2246">SUMPRODUCT(([1]OUT_FinalEnergyCons!$B$4:$B$10000="var_ncap")*1, (ISNUMBER(SEARCH("RH*-SHWODBR",[1]OUT_FinalEnergyCons!$A$4:$A$10000)))*1,[1]OUT_FinalEnergyCons!H$4:H$10000)</f>
        <v>0.28399769195887736</v>
      </c>
      <c r="K2246" s="1" cm="1">
        <f t="array" ref="K2246">SUMPRODUCT(([1]OUT_FinalEnergyCons!$B$4:$B$10000="var_ncap")*1, (ISNUMBER(SEARCH("RH*-SHWODBR",[1]OUT_FinalEnergyCons!$A$4:$A$10000)))*1,[1]OUT_FinalEnergyCons!I$4:I$10000)</f>
        <v>7.9104200871772501E-2</v>
      </c>
      <c r="L2246" s="1" cm="1">
        <f t="array" ref="L2246">SUMPRODUCT(([1]OUT_FinalEnergyCons!$B$4:$B$10000="var_ncap")*1, (ISNUMBER(SEARCH("RH*-SHWODBR",[1]OUT_FinalEnergyCons!$A$4:$A$10000)))*1,[1]OUT_FinalEnergyCons!J$4:J$10000)</f>
        <v>2.4385416151652278E-2</v>
      </c>
      <c r="M2246" s="1" cm="1">
        <f t="array" ref="M2246">SUMPRODUCT(([1]OUT_FinalEnergyCons!$B$4:$B$10000="var_ncap")*1, (ISNUMBER(SEARCH("RH*-SHWODBR",[1]OUT_FinalEnergyCons!$A$4:$A$10000)))*1,[1]OUT_FinalEnergyCons!K$4:K$10000)</f>
        <v>0.18571816215309242</v>
      </c>
      <c r="N2246" s="1" cm="1">
        <f t="array" ref="N2246">SUMPRODUCT(([1]OUT_FinalEnergyCons!$B$4:$B$10000="var_ncap")*1, (ISNUMBER(SEARCH("RH*-SHWODBR",[1]OUT_FinalEnergyCons!$A$4:$A$10000)))*1,[1]OUT_FinalEnergyCons!L$4:L$10000)</f>
        <v>4.3181842371415362E-2</v>
      </c>
      <c r="O2246" s="1" cm="1">
        <f t="array" ref="O2246">SUMPRODUCT(([1]OUT_FinalEnergyCons!$B$4:$B$10000="var_ncap")*1, (ISNUMBER(SEARCH("RH*-SHWODBR",[1]OUT_FinalEnergyCons!$A$4:$A$10000)))*1,[1]OUT_FinalEnergyCons!M$4:M$10000)</f>
        <v>1.6293540012807649E-2</v>
      </c>
      <c r="P2246" s="1" cm="1">
        <f t="array" ref="P2246">SUMPRODUCT(([1]OUT_FinalEnergyCons!$B$4:$B$10000="var_ncap")*1, (ISNUMBER(SEARCH("RH*-SHWODBR",[1]OUT_FinalEnergyCons!$A$4:$A$10000)))*1,[1]OUT_FinalEnergyCons!N$4:N$10000)</f>
        <v>0.15450253610849388</v>
      </c>
      <c r="Q2246" s="1" cm="1">
        <f t="array" ref="Q2246">SUMPRODUCT(([1]OUT_FinalEnergyCons!$B$4:$B$10000="var_ncap")*1, (ISNUMBER(SEARCH("RH*-SHWODBR",[1]OUT_FinalEnergyCons!$A$4:$A$10000)))*1,[1]OUT_FinalEnergyCons!O$4:O$10000)</f>
        <v>2.1310930187500854E-2</v>
      </c>
      <c r="S2246" s="3"/>
    </row>
    <row r="2247" spans="2:19">
      <c r="B2247" s="5" t="str">
        <f t="shared" si="2263"/>
        <v>SPS1</v>
      </c>
      <c r="C2247" s="5" t="str">
        <f t="shared" si="2264"/>
        <v>CH</v>
      </c>
      <c r="D2247" t="s">
        <v>2380</v>
      </c>
      <c r="E2247" t="str">
        <f t="shared" si="2265"/>
        <v>GWth/yr.</v>
      </c>
      <c r="F2247" s="1">
        <f t="shared" ref="F2247:O2247" si="2271">F2248</f>
        <v>8.6566842414552203E-5</v>
      </c>
      <c r="G2247" s="1">
        <f t="shared" si="2271"/>
        <v>3.599262100178411E-2</v>
      </c>
      <c r="H2247" s="1">
        <f t="shared" si="2271"/>
        <v>1.4454054353382203E-4</v>
      </c>
      <c r="I2247" s="1">
        <f t="shared" si="2271"/>
        <v>1.0892680630367963E-2</v>
      </c>
      <c r="J2247" s="1">
        <f t="shared" si="2271"/>
        <v>0.17939047389586993</v>
      </c>
      <c r="K2247" s="1">
        <f t="shared" si="2271"/>
        <v>7.8715600099318023E-2</v>
      </c>
      <c r="L2247" s="1">
        <f t="shared" si="2271"/>
        <v>1.5431934072914407E-2</v>
      </c>
      <c r="M2247" s="1">
        <f t="shared" si="2271"/>
        <v>0.18677194156126162</v>
      </c>
      <c r="N2247" s="1">
        <f t="shared" si="2271"/>
        <v>7.1297678840604256E-2</v>
      </c>
      <c r="O2247" s="1">
        <f t="shared" si="2271"/>
        <v>2.9733258480870672E-2</v>
      </c>
      <c r="P2247" s="1">
        <f>P2248</f>
        <v>0.17660099405759383</v>
      </c>
      <c r="Q2247" s="1">
        <f>Q2248</f>
        <v>8.3769158857990009E-2</v>
      </c>
      <c r="S2247" s="3"/>
    </row>
    <row r="2248" spans="2:19">
      <c r="B2248" s="5" t="str">
        <f t="shared" si="2263"/>
        <v>SPS1</v>
      </c>
      <c r="C2248" s="5" t="str">
        <f t="shared" si="2264"/>
        <v>CH</v>
      </c>
      <c r="D2248" t="s">
        <v>2381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8.6566842414552203E-5</v>
      </c>
      <c r="G2248" s="1" cm="1">
        <f t="array" ref="G2248">SUMPRODUCT(([1]OUT_FinalEnergyCons!$B$4:$B$10000="var_ncap")*1, (ISNUMBER(SEARCH("RH*-SHPLTBR",[1]OUT_FinalEnergyCons!$A$4:$A$10000)))*1,[1]OUT_FinalEnergyCons!E$4:E$10000)</f>
        <v>3.599262100178411E-2</v>
      </c>
      <c r="H2248" s="1" cm="1">
        <f t="array" ref="H2248">SUMPRODUCT(([1]OUT_FinalEnergyCons!$B$4:$B$10000="var_ncap")*1, (ISNUMBER(SEARCH("RH*-SHPLTBR",[1]OUT_FinalEnergyCons!$A$4:$A$10000)))*1,[1]OUT_FinalEnergyCons!F$4:F$10000)</f>
        <v>1.4454054353382203E-4</v>
      </c>
      <c r="I2248" s="1" cm="1">
        <f t="array" ref="I2248">SUMPRODUCT(([1]OUT_FinalEnergyCons!$B$4:$B$10000="var_ncap")*1, (ISNUMBER(SEARCH("RH*-SHPLTBR",[1]OUT_FinalEnergyCons!$A$4:$A$10000)))*1,[1]OUT_FinalEnergyCons!G$4:G$10000)</f>
        <v>1.0892680630367963E-2</v>
      </c>
      <c r="J2248" s="1" cm="1">
        <f t="array" ref="J2248">SUMPRODUCT(([1]OUT_FinalEnergyCons!$B$4:$B$10000="var_ncap")*1, (ISNUMBER(SEARCH("RH*-SHPLTBR",[1]OUT_FinalEnergyCons!$A$4:$A$10000)))*1,[1]OUT_FinalEnergyCons!H$4:H$10000)</f>
        <v>0.17939047389586993</v>
      </c>
      <c r="K2248" s="1" cm="1">
        <f t="array" ref="K2248">SUMPRODUCT(([1]OUT_FinalEnergyCons!$B$4:$B$10000="var_ncap")*1, (ISNUMBER(SEARCH("RH*-SHPLTBR",[1]OUT_FinalEnergyCons!$A$4:$A$10000)))*1,[1]OUT_FinalEnergyCons!I$4:I$10000)</f>
        <v>7.8715600099318023E-2</v>
      </c>
      <c r="L2248" s="1" cm="1">
        <f t="array" ref="L2248">SUMPRODUCT(([1]OUT_FinalEnergyCons!$B$4:$B$10000="var_ncap")*1, (ISNUMBER(SEARCH("RH*-SHPLTBR",[1]OUT_FinalEnergyCons!$A$4:$A$10000)))*1,[1]OUT_FinalEnergyCons!J$4:J$10000)</f>
        <v>1.5431934072914407E-2</v>
      </c>
      <c r="M2248" s="1" cm="1">
        <f t="array" ref="M2248">SUMPRODUCT(([1]OUT_FinalEnergyCons!$B$4:$B$10000="var_ncap")*1, (ISNUMBER(SEARCH("RH*-SHPLTBR",[1]OUT_FinalEnergyCons!$A$4:$A$10000)))*1,[1]OUT_FinalEnergyCons!K$4:K$10000)</f>
        <v>0.18677194156126162</v>
      </c>
      <c r="N2248" s="1" cm="1">
        <f t="array" ref="N2248">SUMPRODUCT(([1]OUT_FinalEnergyCons!$B$4:$B$10000="var_ncap")*1, (ISNUMBER(SEARCH("RH*-SHPLTBR",[1]OUT_FinalEnergyCons!$A$4:$A$10000)))*1,[1]OUT_FinalEnergyCons!L$4:L$10000)</f>
        <v>7.1297678840604256E-2</v>
      </c>
      <c r="O2248" s="1" cm="1">
        <f t="array" ref="O2248">SUMPRODUCT(([1]OUT_FinalEnergyCons!$B$4:$B$10000="var_ncap")*1, (ISNUMBER(SEARCH("RH*-SHPLTBR",[1]OUT_FinalEnergyCons!$A$4:$A$10000)))*1,[1]OUT_FinalEnergyCons!M$4:M$10000)</f>
        <v>2.9733258480870672E-2</v>
      </c>
      <c r="P2248" s="1" cm="1">
        <f t="array" ref="P2248">SUMPRODUCT(([1]OUT_FinalEnergyCons!$B$4:$B$10000="var_ncap")*1, (ISNUMBER(SEARCH("RH*-SHPLTBR",[1]OUT_FinalEnergyCons!$A$4:$A$10000)))*1,[1]OUT_FinalEnergyCons!N$4:N$10000)</f>
        <v>0.17660099405759383</v>
      </c>
      <c r="Q2248" s="1" cm="1">
        <f t="array" ref="Q2248">SUMPRODUCT(([1]OUT_FinalEnergyCons!$B$4:$B$10000="var_ncap")*1, (ISNUMBER(SEARCH("RH*-SHPLTBR",[1]OUT_FinalEnergyCons!$A$4:$A$10000)))*1,[1]OUT_FinalEnergyCons!O$4:O$10000)</f>
        <v>8.3769158857990009E-2</v>
      </c>
      <c r="S2248" s="3"/>
    </row>
    <row r="2249" spans="2:19">
      <c r="B2249" s="5" t="str">
        <f t="shared" si="2263"/>
        <v>SPS1</v>
      </c>
      <c r="C2249" s="5" t="str">
        <f t="shared" si="2264"/>
        <v>CH</v>
      </c>
      <c r="D2249" t="s">
        <v>2382</v>
      </c>
      <c r="E2249" t="str">
        <f t="shared" si="2265"/>
        <v>GWth/yr.</v>
      </c>
      <c r="F2249" s="1">
        <f t="shared" ref="F2249:O2249" si="2272">F2250</f>
        <v>9.5206525833978207E-6</v>
      </c>
      <c r="G2249" s="1">
        <f t="shared" si="2272"/>
        <v>2.3133174027214029E-2</v>
      </c>
      <c r="H2249" s="1">
        <f t="shared" si="2272"/>
        <v>1.3015860951120676E-5</v>
      </c>
      <c r="I2249" s="1">
        <f t="shared" si="2272"/>
        <v>2.9192237800703411E-4</v>
      </c>
      <c r="J2249" s="1">
        <f t="shared" si="2272"/>
        <v>9.2320106324519452E-2</v>
      </c>
      <c r="K2249" s="1">
        <f t="shared" si="2272"/>
        <v>3.7858338728341934E-2</v>
      </c>
      <c r="L2249" s="1">
        <f t="shared" si="2272"/>
        <v>7.0500936065918076E-5</v>
      </c>
      <c r="M2249" s="1">
        <f t="shared" si="2272"/>
        <v>0.43232116536432486</v>
      </c>
      <c r="N2249" s="1">
        <f t="shared" si="2272"/>
        <v>3.5350475500708474E-2</v>
      </c>
      <c r="O2249" s="1">
        <f t="shared" si="2272"/>
        <v>3.5410352016445098E-3</v>
      </c>
      <c r="P2249" s="1">
        <f>P2250</f>
        <v>0.37598573261611784</v>
      </c>
      <c r="Q2249" s="1">
        <f>Q2250</f>
        <v>9.5237169620163126E-2</v>
      </c>
      <c r="S2249" s="3"/>
    </row>
    <row r="2250" spans="2:19">
      <c r="B2250" s="5" t="str">
        <f t="shared" si="2263"/>
        <v>SPS1</v>
      </c>
      <c r="C2250" s="5" t="str">
        <f t="shared" si="2264"/>
        <v>CH</v>
      </c>
      <c r="D2250" t="s">
        <v>2383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9.5206525833978207E-6</v>
      </c>
      <c r="G2250" s="1" cm="1">
        <f t="array" ref="G2250">SUMPRODUCT(([1]OUT_FinalEnergyCons!$B$4:$B$10000="var_ncap")*1, (ISNUMBER(SEARCH("RH*-SHSOLBR",[1]OUT_FinalEnergyCons!$A$4:$A$10000)))*1,[1]OUT_FinalEnergyCons!E$4:E$10000)</f>
        <v>2.3133174027214029E-2</v>
      </c>
      <c r="H2250" s="1" cm="1">
        <f t="array" ref="H2250">SUMPRODUCT(([1]OUT_FinalEnergyCons!$B$4:$B$10000="var_ncap")*1, (ISNUMBER(SEARCH("RH*-SHSOLBR",[1]OUT_FinalEnergyCons!$A$4:$A$10000)))*1,[1]OUT_FinalEnergyCons!F$4:F$10000)</f>
        <v>1.3015860951120676E-5</v>
      </c>
      <c r="I2250" s="1" cm="1">
        <f t="array" ref="I2250">SUMPRODUCT(([1]OUT_FinalEnergyCons!$B$4:$B$10000="var_ncap")*1, (ISNUMBER(SEARCH("RH*-SHSOLBR",[1]OUT_FinalEnergyCons!$A$4:$A$10000)))*1,[1]OUT_FinalEnergyCons!G$4:G$10000)</f>
        <v>2.9192237800703411E-4</v>
      </c>
      <c r="J2250" s="1" cm="1">
        <f t="array" ref="J2250">SUMPRODUCT(([1]OUT_FinalEnergyCons!$B$4:$B$10000="var_ncap")*1, (ISNUMBER(SEARCH("RH*-SHSOLBR",[1]OUT_FinalEnergyCons!$A$4:$A$10000)))*1,[1]OUT_FinalEnergyCons!H$4:H$10000)</f>
        <v>9.2320106324519452E-2</v>
      </c>
      <c r="K2250" s="1" cm="1">
        <f t="array" ref="K2250">SUMPRODUCT(([1]OUT_FinalEnergyCons!$B$4:$B$10000="var_ncap")*1, (ISNUMBER(SEARCH("RH*-SHSOLBR",[1]OUT_FinalEnergyCons!$A$4:$A$10000)))*1,[1]OUT_FinalEnergyCons!I$4:I$10000)</f>
        <v>3.7858338728341934E-2</v>
      </c>
      <c r="L2250" s="1" cm="1">
        <f t="array" ref="L2250">SUMPRODUCT(([1]OUT_FinalEnergyCons!$B$4:$B$10000="var_ncap")*1, (ISNUMBER(SEARCH("RH*-SHSOLBR",[1]OUT_FinalEnergyCons!$A$4:$A$10000)))*1,[1]OUT_FinalEnergyCons!J$4:J$10000)</f>
        <v>7.0500936065918076E-5</v>
      </c>
      <c r="M2250" s="1" cm="1">
        <f t="array" ref="M2250">SUMPRODUCT(([1]OUT_FinalEnergyCons!$B$4:$B$10000="var_ncap")*1, (ISNUMBER(SEARCH("RH*-SHSOLBR",[1]OUT_FinalEnergyCons!$A$4:$A$10000)))*1,[1]OUT_FinalEnergyCons!K$4:K$10000)</f>
        <v>0.43232116536432486</v>
      </c>
      <c r="N2250" s="1" cm="1">
        <f t="array" ref="N2250">SUMPRODUCT(([1]OUT_FinalEnergyCons!$B$4:$B$10000="var_ncap")*1, (ISNUMBER(SEARCH("RH*-SHSOLBR",[1]OUT_FinalEnergyCons!$A$4:$A$10000)))*1,[1]OUT_FinalEnergyCons!L$4:L$10000)</f>
        <v>3.5350475500708474E-2</v>
      </c>
      <c r="O2250" s="1" cm="1">
        <f t="array" ref="O2250">SUMPRODUCT(([1]OUT_FinalEnergyCons!$B$4:$B$10000="var_ncap")*1, (ISNUMBER(SEARCH("RH*-SHSOLBR",[1]OUT_FinalEnergyCons!$A$4:$A$10000)))*1,[1]OUT_FinalEnergyCons!M$4:M$10000)</f>
        <v>3.5410352016445098E-3</v>
      </c>
      <c r="P2250" s="1" cm="1">
        <f t="array" ref="P2250">SUMPRODUCT(([1]OUT_FinalEnergyCons!$B$4:$B$10000="var_ncap")*1, (ISNUMBER(SEARCH("RH*-SHSOLBR",[1]OUT_FinalEnergyCons!$A$4:$A$10000)))*1,[1]OUT_FinalEnergyCons!N$4:N$10000)</f>
        <v>0.37598573261611784</v>
      </c>
      <c r="Q2250" s="1" cm="1">
        <f t="array" ref="Q2250">SUMPRODUCT(([1]OUT_FinalEnergyCons!$B$4:$B$10000="var_ncap")*1, (ISNUMBER(SEARCH("RH*-SHSOLBR",[1]OUT_FinalEnergyCons!$A$4:$A$10000)))*1,[1]OUT_FinalEnergyCons!O$4:O$10000)</f>
        <v>9.5237169620163126E-2</v>
      </c>
      <c r="S2250" s="3"/>
    </row>
    <row r="2251" spans="2:19">
      <c r="B2251" s="5" t="str">
        <f t="shared" si="2263"/>
        <v>SPS1</v>
      </c>
      <c r="C2251" s="5" t="str">
        <f t="shared" si="2264"/>
        <v>CH</v>
      </c>
      <c r="D2251" t="s">
        <v>2384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>
      <c r="B2252" s="5" t="str">
        <f t="shared" si="2263"/>
        <v>SPS1</v>
      </c>
      <c r="C2252" s="5" t="str">
        <f t="shared" si="2264"/>
        <v>CH</v>
      </c>
      <c r="D2252" t="s">
        <v>2385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>
      <c r="B2253" s="5" t="str">
        <f t="shared" si="2263"/>
        <v>SPS1</v>
      </c>
      <c r="C2253" s="5" t="str">
        <f t="shared" si="2264"/>
        <v>CH</v>
      </c>
      <c r="D2253" t="s">
        <v>2386</v>
      </c>
      <c r="E2253" t="str">
        <f t="shared" si="2265"/>
        <v>GWth/yr.</v>
      </c>
      <c r="F2253" s="1">
        <f t="shared" ref="F2253:K2253" si="2274">SUM(F2254,F2257,F2259,F2262,F2264,F2266,F2268,F2270)</f>
        <v>3.23233368583167E-6</v>
      </c>
      <c r="G2253" s="1">
        <f t="shared" si="2274"/>
        <v>0.15762336411547223</v>
      </c>
      <c r="H2253" s="1">
        <f t="shared" si="2274"/>
        <v>9.3584065159826035E-2</v>
      </c>
      <c r="I2253" s="1">
        <f t="shared" si="2274"/>
        <v>0.40499462232003064</v>
      </c>
      <c r="J2253" s="1">
        <f t="shared" si="2274"/>
        <v>0.9295417889236175</v>
      </c>
      <c r="K2253" s="1">
        <f t="shared" si="2274"/>
        <v>0.47965807540522598</v>
      </c>
      <c r="L2253" s="1">
        <f t="shared" ref="L2253:O2253" si="2275">SUM(L2254,L2257,L2259,L2262,L2264,L2266,L2268,L2270)</f>
        <v>0.40642480656332436</v>
      </c>
      <c r="M2253" s="1">
        <f t="shared" si="2275"/>
        <v>1.3625346616583642</v>
      </c>
      <c r="N2253" s="1">
        <f t="shared" si="2275"/>
        <v>0.37879361172324688</v>
      </c>
      <c r="O2253" s="1">
        <f t="shared" si="2275"/>
        <v>0.35701895850394277</v>
      </c>
      <c r="P2253" s="1">
        <f>SUM(P2254,P2257,P2259,P2262,P2264,P2266,P2268,P2270)</f>
        <v>1.0422910203242599</v>
      </c>
      <c r="Q2253" s="1">
        <f>SUM(Q2254,Q2257,Q2259,Q2262,Q2264,Q2266,Q2268,Q2270)</f>
        <v>0.40233990643565204</v>
      </c>
      <c r="S2253" s="3"/>
    </row>
    <row r="2254" spans="2:19">
      <c r="B2254" s="5" t="str">
        <f t="shared" si="2263"/>
        <v>SPS1</v>
      </c>
      <c r="C2254" s="5" t="str">
        <f t="shared" si="2264"/>
        <v>CH</v>
      </c>
      <c r="D2254" t="s">
        <v>2387</v>
      </c>
      <c r="E2254" t="str">
        <f t="shared" si="2265"/>
        <v>GWth/yr.</v>
      </c>
      <c r="F2254" s="1">
        <f t="shared" ref="F2254:K2254" si="2276">SUM(F2255:F2256)</f>
        <v>3.23233368583167E-6</v>
      </c>
      <c r="G2254" s="1">
        <f t="shared" si="2276"/>
        <v>6.8008669829623003E-2</v>
      </c>
      <c r="H2254" s="1">
        <f t="shared" si="2276"/>
        <v>9.3512206192942079E-2</v>
      </c>
      <c r="I2254" s="1">
        <f t="shared" si="2276"/>
        <v>0.17163845578938985</v>
      </c>
      <c r="J2254" s="1">
        <f t="shared" si="2276"/>
        <v>0.49809059508145426</v>
      </c>
      <c r="K2254" s="1">
        <f t="shared" si="2276"/>
        <v>0.1079659927774119</v>
      </c>
      <c r="L2254" s="1">
        <f t="shared" ref="L2254:O2254" si="2277">SUM(L2255:L2256)</f>
        <v>0.3782415014714498</v>
      </c>
      <c r="M2254" s="1">
        <f t="shared" si="2277"/>
        <v>0.76286506614021421</v>
      </c>
      <c r="N2254" s="1">
        <f t="shared" si="2277"/>
        <v>0.25764537347872102</v>
      </c>
      <c r="O2254" s="1">
        <f t="shared" si="2277"/>
        <v>0.31372873708027843</v>
      </c>
      <c r="P2254" s="1">
        <f>SUM(P2255:P2256)</f>
        <v>0.71122544461660464</v>
      </c>
      <c r="Q2254" s="1">
        <f>SUM(Q2255:Q2256)</f>
        <v>0.36957802930414418</v>
      </c>
      <c r="S2254" s="3"/>
    </row>
    <row r="2255" spans="2:19">
      <c r="B2255" s="5" t="str">
        <f t="shared" si="2263"/>
        <v>SPS1</v>
      </c>
      <c r="C2255" s="5" t="str">
        <f t="shared" si="2264"/>
        <v>CH</v>
      </c>
      <c r="D2255" t="s">
        <v>2388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1.52346784247725E-6</v>
      </c>
      <c r="G2255" s="1" cm="1">
        <f t="array" ref="G2255">SUMPRODUCT(([1]OUT_FinalEnergyCons!$B$4:$B$10000="var_ncap")*1,(ISNUMBER(SEARCH("RH*-WHELCBR",[1]OUT_FinalEnergyCons!$A$4:$A$10000)))*1,[1]OUT_FinalEnergyCons!E$4:E$10000)</f>
        <v>3.5239147509133401E-2</v>
      </c>
      <c r="H2255" s="1" cm="1">
        <f t="array" ref="H2255">SUMPRODUCT(([1]OUT_FinalEnergyCons!$B$4:$B$10000="var_ncap")*1,(ISNUMBER(SEARCH("RH*-WHELCBR",[1]OUT_FinalEnergyCons!$A$4:$A$10000)))*1,[1]OUT_FinalEnergyCons!F$4:F$10000)</f>
        <v>2.7539408757048001E-7</v>
      </c>
      <c r="I2255" s="1" cm="1">
        <f t="array" ref="I2255">SUMPRODUCT(([1]OUT_FinalEnergyCons!$B$4:$B$10000="var_ncap")*1,(ISNUMBER(SEARCH("RH*-WHELCBR",[1]OUT_FinalEnergyCons!$A$4:$A$10000)))*1,[1]OUT_FinalEnergyCons!G$4:G$10000)</f>
        <v>2.9740586084944602E-7</v>
      </c>
      <c r="J2255" s="1" cm="1">
        <f t="array" ref="J2255">SUMPRODUCT(([1]OUT_FinalEnergyCons!$B$4:$B$10000="var_ncap")*1,(ISNUMBER(SEARCH("RH*-WHELCBR",[1]OUT_FinalEnergyCons!$A$4:$A$10000)))*1,[1]OUT_FinalEnergyCons!H$4:H$10000)</f>
        <v>4.9544302556213303E-2</v>
      </c>
      <c r="K2255" s="1" cm="1">
        <f t="array" ref="K2255">SUMPRODUCT(([1]OUT_FinalEnergyCons!$B$4:$B$10000="var_ncap")*1,(ISNUMBER(SEARCH("RH*-WHELCBR",[1]OUT_FinalEnergyCons!$A$4:$A$10000)))*1,[1]OUT_FinalEnergyCons!I$4:I$10000)</f>
        <v>6.1287960069832302E-2</v>
      </c>
      <c r="L2255" s="1" cm="1">
        <f t="array" ref="L2255">SUMPRODUCT(([1]OUT_FinalEnergyCons!$B$4:$B$10000="var_ncap")*1,(ISNUMBER(SEARCH("RH*-WHELCBR",[1]OUT_FinalEnergyCons!$A$4:$A$10000)))*1,[1]OUT_FinalEnergyCons!J$4:J$10000)</f>
        <v>6.3378166280702001E-7</v>
      </c>
      <c r="M2255" s="1" cm="1">
        <f t="array" ref="M2255">SUMPRODUCT(([1]OUT_FinalEnergyCons!$B$4:$B$10000="var_ncap")*1,(ISNUMBER(SEARCH("RH*-WHELCBR",[1]OUT_FinalEnergyCons!$A$4:$A$10000)))*1,[1]OUT_FinalEnergyCons!K$4:K$10000)</f>
        <v>6.6700122634064204E-2</v>
      </c>
      <c r="N2255" s="1" cm="1">
        <f t="array" ref="N2255">SUMPRODUCT(([1]OUT_FinalEnergyCons!$B$4:$B$10000="var_ncap")*1,(ISNUMBER(SEARCH("RH*-WHELCBR",[1]OUT_FinalEnergyCons!$A$4:$A$10000)))*1,[1]OUT_FinalEnergyCons!L$4:L$10000)</f>
        <v>0.116840799043559</v>
      </c>
      <c r="O2255" s="1" cm="1">
        <f t="array" ref="O2255">SUMPRODUCT(([1]OUT_FinalEnergyCons!$B$4:$B$10000="var_ncap")*1,(ISNUMBER(SEARCH("RH*-WHELCBR",[1]OUT_FinalEnergyCons!$A$4:$A$10000)))*1,[1]OUT_FinalEnergyCons!M$4:M$10000)</f>
        <v>8.7352829247394296E-3</v>
      </c>
      <c r="P2255" s="1" cm="1">
        <f t="array" ref="P2255">SUMPRODUCT(([1]OUT_FinalEnergyCons!$B$4:$B$10000="var_ncap")*1,(ISNUMBER(SEARCH("RH*-WHELCBR",[1]OUT_FinalEnergyCons!$A$4:$A$10000)))*1,[1]OUT_FinalEnergyCons!N$4:N$10000)</f>
        <v>8.2987917774810599E-2</v>
      </c>
      <c r="Q2255" s="1" cm="1">
        <f t="array" ref="Q2255">SUMPRODUCT(([1]OUT_FinalEnergyCons!$B$4:$B$10000="var_ncap")*1,(ISNUMBER(SEARCH("RH*-WHELCBR",[1]OUT_FinalEnergyCons!$A$4:$A$10000)))*1,[1]OUT_FinalEnergyCons!O$4:O$10000)</f>
        <v>1.9530497231652301E-6</v>
      </c>
      <c r="S2255" s="3"/>
    </row>
    <row r="2256" spans="2:19">
      <c r="B2256" s="5" t="str">
        <f t="shared" si="2263"/>
        <v>SPS1</v>
      </c>
      <c r="C2256" s="5" t="str">
        <f t="shared" si="2264"/>
        <v>CH</v>
      </c>
      <c r="D2256" t="s">
        <v>2389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1.7088658433544199E-6</v>
      </c>
      <c r="G2256" s="1" cm="1">
        <f t="array" ref="G2256">SUMPRODUCT(([1]OUT_FinalEnergyCons!$B$4:$B$10000="var_ncap")*1,ISNUMBER(SEARCH("RH*-WHELCHP",[1]OUT_FinalEnergyCons!$A$4:$A$10000))*1,[1]OUT_FinalEnergyCons!E$4:E$10000)</f>
        <v>3.2769522320489602E-2</v>
      </c>
      <c r="H2256" s="1" cm="1">
        <f t="array" ref="H2256">SUMPRODUCT(([1]OUT_FinalEnergyCons!$B$4:$B$10000="var_ncap")*1,ISNUMBER(SEARCH("RH*-WHELCHP",[1]OUT_FinalEnergyCons!$A$4:$A$10000))*1,[1]OUT_FinalEnergyCons!F$4:F$10000)</f>
        <v>9.3511930798854503E-2</v>
      </c>
      <c r="I2256" s="1" cm="1">
        <f t="array" ref="I2256">SUMPRODUCT(([1]OUT_FinalEnergyCons!$B$4:$B$10000="var_ncap")*1,ISNUMBER(SEARCH("RH*-WHELCHP",[1]OUT_FinalEnergyCons!$A$4:$A$10000))*1,[1]OUT_FinalEnergyCons!G$4:G$10000)</f>
        <v>0.171638158383529</v>
      </c>
      <c r="J2256" s="1" cm="1">
        <f t="array" ref="J2256">SUMPRODUCT(([1]OUT_FinalEnergyCons!$B$4:$B$10000="var_ncap")*1,ISNUMBER(SEARCH("RH*-WHELCHP",[1]OUT_FinalEnergyCons!$A$4:$A$10000))*1,[1]OUT_FinalEnergyCons!H$4:H$10000)</f>
        <v>0.44854629252524097</v>
      </c>
      <c r="K2256" s="1" cm="1">
        <f t="array" ref="K2256">SUMPRODUCT(([1]OUT_FinalEnergyCons!$B$4:$B$10000="var_ncap")*1,ISNUMBER(SEARCH("RH*-WHELCHP",[1]OUT_FinalEnergyCons!$A$4:$A$10000))*1,[1]OUT_FinalEnergyCons!I$4:I$10000)</f>
        <v>4.66780327075796E-2</v>
      </c>
      <c r="L2256" s="1" cm="1">
        <f t="array" ref="L2256">SUMPRODUCT(([1]OUT_FinalEnergyCons!$B$4:$B$10000="var_ncap")*1,ISNUMBER(SEARCH("RH*-WHELCHP",[1]OUT_FinalEnergyCons!$A$4:$A$10000))*1,[1]OUT_FinalEnergyCons!J$4:J$10000)</f>
        <v>0.37824086768978699</v>
      </c>
      <c r="M2256" s="1" cm="1">
        <f t="array" ref="M2256">SUMPRODUCT(([1]OUT_FinalEnergyCons!$B$4:$B$10000="var_ncap")*1,ISNUMBER(SEARCH("RH*-WHELCHP",[1]OUT_FinalEnergyCons!$A$4:$A$10000))*1,[1]OUT_FinalEnergyCons!K$4:K$10000)</f>
        <v>0.69616494350614999</v>
      </c>
      <c r="N2256" s="1" cm="1">
        <f t="array" ref="N2256">SUMPRODUCT(([1]OUT_FinalEnergyCons!$B$4:$B$10000="var_ncap")*1,ISNUMBER(SEARCH("RH*-WHELCHP",[1]OUT_FinalEnergyCons!$A$4:$A$10000))*1,[1]OUT_FinalEnergyCons!L$4:L$10000)</f>
        <v>0.14080457443516201</v>
      </c>
      <c r="O2256" s="1" cm="1">
        <f t="array" ref="O2256">SUMPRODUCT(([1]OUT_FinalEnergyCons!$B$4:$B$10000="var_ncap")*1,ISNUMBER(SEARCH("RH*-WHELCHP",[1]OUT_FinalEnergyCons!$A$4:$A$10000))*1,[1]OUT_FinalEnergyCons!M$4:M$10000)</f>
        <v>0.30499345415553902</v>
      </c>
      <c r="P2256" s="1" cm="1">
        <f t="array" ref="P2256">SUMPRODUCT(([1]OUT_FinalEnergyCons!$B$4:$B$10000="var_ncap")*1,ISNUMBER(SEARCH("RH*-WHELCHP",[1]OUT_FinalEnergyCons!$A$4:$A$10000))*1,[1]OUT_FinalEnergyCons!N$4:N$10000)</f>
        <v>0.62823752684179401</v>
      </c>
      <c r="Q2256" s="1" cm="1">
        <f t="array" ref="Q2256">SUMPRODUCT(([1]OUT_FinalEnergyCons!$B$4:$B$10000="var_ncap")*1,ISNUMBER(SEARCH("RH*-WHELCHP",[1]OUT_FinalEnergyCons!$A$4:$A$10000))*1,[1]OUT_FinalEnergyCons!O$4:O$10000)</f>
        <v>0.36957607625442102</v>
      </c>
      <c r="S2256" s="3"/>
    </row>
    <row r="2257" spans="2:19">
      <c r="B2257" s="5" t="str">
        <f t="shared" si="2263"/>
        <v>SPS1</v>
      </c>
      <c r="C2257" s="5" t="str">
        <f t="shared" si="2264"/>
        <v>CH</v>
      </c>
      <c r="D2257" t="s">
        <v>2390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3.8643037840960799E-8</v>
      </c>
      <c r="H2257" s="1">
        <f t="shared" si="2278"/>
        <v>2.8814565706932299E-8</v>
      </c>
      <c r="I2257" s="1">
        <f t="shared" si="2278"/>
        <v>6.6063136611775996E-8</v>
      </c>
      <c r="J2257" s="1">
        <f t="shared" si="2278"/>
        <v>1.19853214344189E-5</v>
      </c>
      <c r="K2257" s="1">
        <f t="shared" si="2278"/>
        <v>2.3704741755560002E-5</v>
      </c>
      <c r="L2257" s="1">
        <f t="shared" si="2278"/>
        <v>2.1026034382048501E-7</v>
      </c>
      <c r="M2257" s="1">
        <f t="shared" si="2278"/>
        <v>0</v>
      </c>
      <c r="N2257" s="1">
        <f t="shared" si="2278"/>
        <v>9.8822163595350493E-6</v>
      </c>
      <c r="O2257" s="1">
        <f t="shared" si="2278"/>
        <v>1.24835803955523E-5</v>
      </c>
      <c r="P2257" s="1">
        <f>P2258</f>
        <v>7.9926758541685399E-7</v>
      </c>
      <c r="Q2257" s="1">
        <f>Q2258</f>
        <v>2.86686375576062E-5</v>
      </c>
      <c r="S2257" s="3"/>
    </row>
    <row r="2258" spans="2:19">
      <c r="B2258" s="5" t="str">
        <f t="shared" si="2263"/>
        <v>SPS1</v>
      </c>
      <c r="C2258" s="5" t="str">
        <f t="shared" si="2264"/>
        <v>CH</v>
      </c>
      <c r="D2258" t="s">
        <v>2391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3.8643037840960799E-8</v>
      </c>
      <c r="H2258" s="1" cm="1">
        <f t="array" ref="H2258">SUMPRODUCT(([1]OUT_FinalEnergyCons!$B$4:$B$10000="var_ncap")*1, (ISNUMBER(SEARCH("RH*-WHLFOBR",[1]OUT_FinalEnergyCons!$A$4:$A$10000)))*1,[1]OUT_FinalEnergyCons!F$4:F$10000)</f>
        <v>2.8814565706932299E-8</v>
      </c>
      <c r="I2258" s="1" cm="1">
        <f t="array" ref="I2258">SUMPRODUCT(([1]OUT_FinalEnergyCons!$B$4:$B$10000="var_ncap")*1, (ISNUMBER(SEARCH("RH*-WHLFOBR",[1]OUT_FinalEnergyCons!$A$4:$A$10000)))*1,[1]OUT_FinalEnergyCons!G$4:G$10000)</f>
        <v>6.6063136611775996E-8</v>
      </c>
      <c r="J2258" s="1" cm="1">
        <f t="array" ref="J2258">SUMPRODUCT(([1]OUT_FinalEnergyCons!$B$4:$B$10000="var_ncap")*1, (ISNUMBER(SEARCH("RH*-WHLFOBR",[1]OUT_FinalEnergyCons!$A$4:$A$10000)))*1,[1]OUT_FinalEnergyCons!H$4:H$10000)</f>
        <v>1.19853214344189E-5</v>
      </c>
      <c r="K2258" s="1" cm="1">
        <f t="array" ref="K2258">SUMPRODUCT(([1]OUT_FinalEnergyCons!$B$4:$B$10000="var_ncap")*1, (ISNUMBER(SEARCH("RH*-WHLFOBR",[1]OUT_FinalEnergyCons!$A$4:$A$10000)))*1,[1]OUT_FinalEnergyCons!I$4:I$10000)</f>
        <v>2.3704741755560002E-5</v>
      </c>
      <c r="L2258" s="1" cm="1">
        <f t="array" ref="L2258">SUMPRODUCT(([1]OUT_FinalEnergyCons!$B$4:$B$10000="var_ncap")*1, (ISNUMBER(SEARCH("RH*-WHLFOBR",[1]OUT_FinalEnergyCons!$A$4:$A$10000)))*1,[1]OUT_FinalEnergyCons!J$4:J$10000)</f>
        <v>2.1026034382048501E-7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9.8822163595350493E-6</v>
      </c>
      <c r="O2258" s="1" cm="1">
        <f t="array" ref="O2258">SUMPRODUCT(([1]OUT_FinalEnergyCons!$B$4:$B$10000="var_ncap")*1, (ISNUMBER(SEARCH("RH*-WHLFOBR",[1]OUT_FinalEnergyCons!$A$4:$A$10000)))*1,[1]OUT_FinalEnergyCons!M$4:M$10000)</f>
        <v>1.24835803955523E-5</v>
      </c>
      <c r="P2258" s="1" cm="1">
        <f t="array" ref="P2258">SUMPRODUCT(([1]OUT_FinalEnergyCons!$B$4:$B$10000="var_ncap")*1, (ISNUMBER(SEARCH("RH*-WHLFOBR",[1]OUT_FinalEnergyCons!$A$4:$A$10000)))*1,[1]OUT_FinalEnergyCons!N$4:N$10000)</f>
        <v>7.9926758541685399E-7</v>
      </c>
      <c r="Q2258" s="1" cm="1">
        <f t="array" ref="Q2258">SUMPRODUCT(([1]OUT_FinalEnergyCons!$B$4:$B$10000="var_ncap")*1, (ISNUMBER(SEARCH("RH*-WHLFOBR",[1]OUT_FinalEnergyCons!$A$4:$A$10000)))*1,[1]OUT_FinalEnergyCons!O$4:O$10000)</f>
        <v>2.86686375576062E-5</v>
      </c>
      <c r="S2258" s="3"/>
    </row>
    <row r="2259" spans="2:19">
      <c r="B2259" s="5" t="str">
        <f t="shared" si="2263"/>
        <v>SPS1</v>
      </c>
      <c r="C2259" s="5" t="str">
        <f t="shared" si="2264"/>
        <v>CH</v>
      </c>
      <c r="D2259" t="s">
        <v>2392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4.13854390820977E-7</v>
      </c>
      <c r="H2259" s="1">
        <f t="shared" si="2279"/>
        <v>7.1511044167726741E-5</v>
      </c>
      <c r="I2259" s="1">
        <f t="shared" si="2279"/>
        <v>0.23335465236226804</v>
      </c>
      <c r="J2259" s="1">
        <f t="shared" si="2279"/>
        <v>0.35896559436405701</v>
      </c>
      <c r="K2259" s="1">
        <f t="shared" si="2279"/>
        <v>0.26311962289285101</v>
      </c>
      <c r="L2259" s="1">
        <f t="shared" ref="L2259:O2259" si="2280">SUM(L2260:L2261)</f>
        <v>2.7795438264838716E-2</v>
      </c>
      <c r="M2259" s="1">
        <f t="shared" si="2280"/>
        <v>1.0241101711583861E-6</v>
      </c>
      <c r="N2259" s="1">
        <f t="shared" si="2280"/>
        <v>5.7313707830721802E-2</v>
      </c>
      <c r="O2259" s="1">
        <f t="shared" si="2280"/>
        <v>4.2252707971258602E-2</v>
      </c>
      <c r="P2259" s="1">
        <f>SUM(P2260:P2261)</f>
        <v>1.799542764804473E-2</v>
      </c>
      <c r="Q2259" s="1">
        <f>SUM(Q2260:Q2261)</f>
        <v>2.70151659118298E-2</v>
      </c>
      <c r="S2259" s="3"/>
    </row>
    <row r="2260" spans="2:19">
      <c r="B2260" s="5" t="str">
        <f t="shared" si="2263"/>
        <v>SPS1</v>
      </c>
      <c r="C2260" s="5" t="str">
        <f t="shared" si="2264"/>
        <v>CH</v>
      </c>
      <c r="D2260" t="s">
        <v>2393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1.7795159351039901E-7</v>
      </c>
      <c r="H2260" s="1" cm="1">
        <f t="array" ref="H2260">SUMPRODUCT(([1]OUT_FinalEnergyCons!$B$4:$B$10000="var_ncap")*1, (ISNUMBER(SEARCH("RH*-WHNGABR",[1]OUT_FinalEnergyCons!$A$4:$A$10000)))*1,[1]OUT_FinalEnergyCons!F$4:F$10000)</f>
        <v>4.6486599008763399E-7</v>
      </c>
      <c r="I2260" s="1" cm="1">
        <f t="array" ref="I2260">SUMPRODUCT(([1]OUT_FinalEnergyCons!$B$4:$B$10000="var_ncap")*1, (ISNUMBER(SEARCH("RH*-WHNGABR",[1]OUT_FinalEnergyCons!$A$4:$A$10000)))*1,[1]OUT_FinalEnergyCons!G$4:G$10000)</f>
        <v>0.233352163887213</v>
      </c>
      <c r="J2260" s="1" cm="1">
        <f t="array" ref="J2260">SUMPRODUCT(([1]OUT_FinalEnergyCons!$B$4:$B$10000="var_ncap")*1, (ISNUMBER(SEARCH("RH*-WHNGABR",[1]OUT_FinalEnergyCons!$A$4:$A$10000)))*1,[1]OUT_FinalEnergyCons!H$4:H$10000)</f>
        <v>0.22048370038538301</v>
      </c>
      <c r="K2260" s="1" cm="1">
        <f t="array" ref="K2260">SUMPRODUCT(([1]OUT_FinalEnergyCons!$B$4:$B$10000="var_ncap")*1, (ISNUMBER(SEARCH("RH*-WHNGABR",[1]OUT_FinalEnergyCons!$A$4:$A$10000)))*1,[1]OUT_FinalEnergyCons!I$4:I$10000)</f>
        <v>0.15267921327043801</v>
      </c>
      <c r="L2260" s="1" cm="1">
        <f t="array" ref="L2260">SUMPRODUCT(([1]OUT_FinalEnergyCons!$B$4:$B$10000="var_ncap")*1, (ISNUMBER(SEARCH("RH*-WHNGABR",[1]OUT_FinalEnergyCons!$A$4:$A$10000)))*1,[1]OUT_FinalEnergyCons!J$4:J$10000)</f>
        <v>2.1391987451460501E-7</v>
      </c>
      <c r="M2260" s="1" cm="1">
        <f t="array" ref="M2260">SUMPRODUCT(([1]OUT_FinalEnergyCons!$B$4:$B$10000="var_ncap")*1, (ISNUMBER(SEARCH("RH*-WHNGABR",[1]OUT_FinalEnergyCons!$A$4:$A$10000)))*1,[1]OUT_FinalEnergyCons!K$4:K$10000)</f>
        <v>6.5283690940000196E-7</v>
      </c>
      <c r="N2260" s="1" cm="1">
        <f t="array" ref="N2260">SUMPRODUCT(([1]OUT_FinalEnergyCons!$B$4:$B$10000="var_ncap")*1, (ISNUMBER(SEARCH("RH*-WHNGABR",[1]OUT_FinalEnergyCons!$A$4:$A$10000)))*1,[1]OUT_FinalEnergyCons!L$4:L$10000)</f>
        <v>3.7298068075295503E-2</v>
      </c>
      <c r="O2260" s="1" cm="1">
        <f t="array" ref="O2260">SUMPRODUCT(([1]OUT_FinalEnergyCons!$B$4:$B$10000="var_ncap")*1, (ISNUMBER(SEARCH("RH*-WHNGABR",[1]OUT_FinalEnergyCons!$A$4:$A$10000)))*1,[1]OUT_FinalEnergyCons!M$4:M$10000)</f>
        <v>7.5859457657455999E-3</v>
      </c>
      <c r="P2260" s="1" cm="1">
        <f t="array" ref="P2260">SUMPRODUCT(([1]OUT_FinalEnergyCons!$B$4:$B$10000="var_ncap")*1, (ISNUMBER(SEARCH("RH*-WHNGABR",[1]OUT_FinalEnergyCons!$A$4:$A$10000)))*1,[1]OUT_FinalEnergyCons!N$4:N$10000)</f>
        <v>1.1652374245899599E-2</v>
      </c>
      <c r="Q2260" s="1" cm="1">
        <f t="array" ref="Q2260">SUMPRODUCT(([1]OUT_FinalEnergyCons!$B$4:$B$10000="var_ncap")*1, (ISNUMBER(SEARCH("RH*-WHNGABR",[1]OUT_FinalEnergyCons!$A$4:$A$10000)))*1,[1]OUT_FinalEnergyCons!O$4:O$10000)</f>
        <v>1.33369789785118E-2</v>
      </c>
      <c r="S2260" s="3"/>
    </row>
    <row r="2261" spans="2:19">
      <c r="B2261" s="5" t="str">
        <f t="shared" si="2263"/>
        <v>SPS1</v>
      </c>
      <c r="C2261" s="5" t="str">
        <f t="shared" si="2264"/>
        <v>CH</v>
      </c>
      <c r="D2261" t="s">
        <v>2394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2.3590279731057799E-7</v>
      </c>
      <c r="H2261" s="1" cm="1">
        <f t="array" ref="H2261">SUMPRODUCT(([1]OUT_FinalEnergyCons!$B$4:$B$10000="var_ncap")*1,ISNUMBER(SEARCH("RH*-WHngahp",[1]OUT_FinalEnergyCons!$A$4:$A$10000))*1,[1]OUT_FinalEnergyCons!F$4:F$10000)</f>
        <v>7.1046178177639103E-5</v>
      </c>
      <c r="I2261" s="1" cm="1">
        <f t="array" ref="I2261">SUMPRODUCT(([1]OUT_FinalEnergyCons!$B$4:$B$10000="var_ncap")*1,ISNUMBER(SEARCH("RH*-WHngahp",[1]OUT_FinalEnergyCons!$A$4:$A$10000))*1,[1]OUT_FinalEnergyCons!G$4:G$10000)</f>
        <v>2.4884750550493801E-6</v>
      </c>
      <c r="J2261" s="1" cm="1">
        <f t="array" ref="J2261">SUMPRODUCT(([1]OUT_FinalEnergyCons!$B$4:$B$10000="var_ncap")*1,ISNUMBER(SEARCH("RH*-WHngahp",[1]OUT_FinalEnergyCons!$A$4:$A$10000))*1,[1]OUT_FinalEnergyCons!H$4:H$10000)</f>
        <v>0.138481893978674</v>
      </c>
      <c r="K2261" s="1" cm="1">
        <f t="array" ref="K2261">SUMPRODUCT(([1]OUT_FinalEnergyCons!$B$4:$B$10000="var_ncap")*1,ISNUMBER(SEARCH("RH*-WHngahp",[1]OUT_FinalEnergyCons!$A$4:$A$10000))*1,[1]OUT_FinalEnergyCons!I$4:I$10000)</f>
        <v>0.110440409622413</v>
      </c>
      <c r="L2261" s="1" cm="1">
        <f t="array" ref="L2261">SUMPRODUCT(([1]OUT_FinalEnergyCons!$B$4:$B$10000="var_ncap")*1,ISNUMBER(SEARCH("RH*-WHngahp",[1]OUT_FinalEnergyCons!$A$4:$A$10000))*1,[1]OUT_FinalEnergyCons!J$4:J$10000)</f>
        <v>2.77952243449642E-2</v>
      </c>
      <c r="M2261" s="1" cm="1">
        <f t="array" ref="M2261">SUMPRODUCT(([1]OUT_FinalEnergyCons!$B$4:$B$10000="var_ncap")*1,ISNUMBER(SEARCH("RH*-WHngahp",[1]OUT_FinalEnergyCons!$A$4:$A$10000))*1,[1]OUT_FinalEnergyCons!K$4:K$10000)</f>
        <v>3.71273261758384E-7</v>
      </c>
      <c r="N2261" s="1" cm="1">
        <f t="array" ref="N2261">SUMPRODUCT(([1]OUT_FinalEnergyCons!$B$4:$B$10000="var_ncap")*1,ISNUMBER(SEARCH("RH*-WHngahp",[1]OUT_FinalEnergyCons!$A$4:$A$10000))*1,[1]OUT_FinalEnergyCons!L$4:L$10000)</f>
        <v>2.00156397554263E-2</v>
      </c>
      <c r="O2261" s="1" cm="1">
        <f t="array" ref="O2261">SUMPRODUCT(([1]OUT_FinalEnergyCons!$B$4:$B$10000="var_ncap")*1,ISNUMBER(SEARCH("RH*-WHngahp",[1]OUT_FinalEnergyCons!$A$4:$A$10000))*1,[1]OUT_FinalEnergyCons!M$4:M$10000)</f>
        <v>3.4666762205512999E-2</v>
      </c>
      <c r="P2261" s="1" cm="1">
        <f t="array" ref="P2261">SUMPRODUCT(([1]OUT_FinalEnergyCons!$B$4:$B$10000="var_ncap")*1,ISNUMBER(SEARCH("RH*-WHngahp",[1]OUT_FinalEnergyCons!$A$4:$A$10000))*1,[1]OUT_FinalEnergyCons!N$4:N$10000)</f>
        <v>6.3430534021451301E-3</v>
      </c>
      <c r="Q2261" s="1" cm="1">
        <f t="array" ref="Q2261">SUMPRODUCT(([1]OUT_FinalEnergyCons!$B$4:$B$10000="var_ncap")*1,ISNUMBER(SEARCH("RH*-WHngahp",[1]OUT_FinalEnergyCons!$A$4:$A$10000))*1,[1]OUT_FinalEnergyCons!O$4:O$10000)</f>
        <v>1.3678186933317999E-2</v>
      </c>
      <c r="S2261" s="3"/>
    </row>
    <row r="2262" spans="2:19">
      <c r="B2262" s="5" t="str">
        <f t="shared" si="2263"/>
        <v>SPS1</v>
      </c>
      <c r="C2262" s="5" t="str">
        <f t="shared" si="2264"/>
        <v>CH</v>
      </c>
      <c r="D2262" t="s">
        <v>2395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>
      <c r="B2263" s="5" t="str">
        <f t="shared" si="2263"/>
        <v>SPS1</v>
      </c>
      <c r="C2263" s="5" t="str">
        <f t="shared" si="2264"/>
        <v>CH</v>
      </c>
      <c r="D2263" t="s">
        <v>2396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>
      <c r="B2264" s="5" t="str">
        <f t="shared" si="2263"/>
        <v>SPS1</v>
      </c>
      <c r="C2264" s="5" t="str">
        <f t="shared" si="2264"/>
        <v>CH</v>
      </c>
      <c r="D2264" t="s">
        <v>2397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5.1124444819140797E-3</v>
      </c>
      <c r="H2264" s="1">
        <f t="shared" si="2282"/>
        <v>4.4746945602258897E-8</v>
      </c>
      <c r="I2264" s="1">
        <f t="shared" si="2282"/>
        <v>1.72609062167732E-7</v>
      </c>
      <c r="J2264" s="1">
        <f t="shared" si="2282"/>
        <v>6.5722712413181002E-3</v>
      </c>
      <c r="K2264" s="1">
        <f t="shared" si="2282"/>
        <v>6.6077782686874602E-3</v>
      </c>
      <c r="L2264" s="1">
        <f t="shared" si="2282"/>
        <v>1.5819616916140499E-7</v>
      </c>
      <c r="M2264" s="1">
        <f t="shared" si="2282"/>
        <v>3.7494779798696799E-3</v>
      </c>
      <c r="N2264" s="1">
        <f t="shared" si="2282"/>
        <v>4.6161868407731199E-3</v>
      </c>
      <c r="O2264" s="1">
        <f t="shared" si="2282"/>
        <v>1.9164317083176201E-5</v>
      </c>
      <c r="P2264" s="1">
        <f>P2265</f>
        <v>4.5160532581317997E-3</v>
      </c>
      <c r="Q2264" s="1">
        <f>Q2265</f>
        <v>2.0496000448388301E-3</v>
      </c>
      <c r="S2264" s="3"/>
    </row>
    <row r="2265" spans="2:19">
      <c r="B2265" s="5" t="str">
        <f t="shared" si="2263"/>
        <v>SPS1</v>
      </c>
      <c r="C2265" s="5" t="str">
        <f t="shared" si="2264"/>
        <v>CH</v>
      </c>
      <c r="D2265" t="s">
        <v>2398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5.1124444819140797E-3</v>
      </c>
      <c r="H2265" s="1" cm="1">
        <f t="array" ref="H2265">SUMPRODUCT(([1]OUT_FinalEnergyCons!$B$4:$B$10000="var_ncap")*1, (ISNUMBER(SEARCH("RH*-WHWODBR",[1]OUT_FinalEnergyCons!$A$4:$A$10000)))*1,[1]OUT_FinalEnergyCons!F$4:F$10000)</f>
        <v>4.4746945602258897E-8</v>
      </c>
      <c r="I2265" s="1" cm="1">
        <f t="array" ref="I2265">SUMPRODUCT(([1]OUT_FinalEnergyCons!$B$4:$B$10000="var_ncap")*1, (ISNUMBER(SEARCH("RH*-WHWODBR",[1]OUT_FinalEnergyCons!$A$4:$A$10000)))*1,[1]OUT_FinalEnergyCons!G$4:G$10000)</f>
        <v>1.72609062167732E-7</v>
      </c>
      <c r="J2265" s="1" cm="1">
        <f t="array" ref="J2265">SUMPRODUCT(([1]OUT_FinalEnergyCons!$B$4:$B$10000="var_ncap")*1, (ISNUMBER(SEARCH("RH*-WHWODBR",[1]OUT_FinalEnergyCons!$A$4:$A$10000)))*1,[1]OUT_FinalEnergyCons!H$4:H$10000)</f>
        <v>6.5722712413181002E-3</v>
      </c>
      <c r="K2265" s="1" cm="1">
        <f t="array" ref="K2265">SUMPRODUCT(([1]OUT_FinalEnergyCons!$B$4:$B$10000="var_ncap")*1, (ISNUMBER(SEARCH("RH*-WHWODBR",[1]OUT_FinalEnergyCons!$A$4:$A$10000)))*1,[1]OUT_FinalEnergyCons!I$4:I$10000)</f>
        <v>6.6077782686874602E-3</v>
      </c>
      <c r="L2265" s="1" cm="1">
        <f t="array" ref="L2265">SUMPRODUCT(([1]OUT_FinalEnergyCons!$B$4:$B$10000="var_ncap")*1, (ISNUMBER(SEARCH("RH*-WHWODBR",[1]OUT_FinalEnergyCons!$A$4:$A$10000)))*1,[1]OUT_FinalEnergyCons!J$4:J$10000)</f>
        <v>1.5819616916140499E-7</v>
      </c>
      <c r="M2265" s="1" cm="1">
        <f t="array" ref="M2265">SUMPRODUCT(([1]OUT_FinalEnergyCons!$B$4:$B$10000="var_ncap")*1, (ISNUMBER(SEARCH("RH*-WHWODBR",[1]OUT_FinalEnergyCons!$A$4:$A$10000)))*1,[1]OUT_FinalEnergyCons!K$4:K$10000)</f>
        <v>3.7494779798696799E-3</v>
      </c>
      <c r="N2265" s="1" cm="1">
        <f t="array" ref="N2265">SUMPRODUCT(([1]OUT_FinalEnergyCons!$B$4:$B$10000="var_ncap")*1, (ISNUMBER(SEARCH("RH*-WHWODBR",[1]OUT_FinalEnergyCons!$A$4:$A$10000)))*1,[1]OUT_FinalEnergyCons!L$4:L$10000)</f>
        <v>4.6161868407731199E-3</v>
      </c>
      <c r="O2265" s="1" cm="1">
        <f t="array" ref="O2265">SUMPRODUCT(([1]OUT_FinalEnergyCons!$B$4:$B$10000="var_ncap")*1, (ISNUMBER(SEARCH("RH*-WHWODBR",[1]OUT_FinalEnergyCons!$A$4:$A$10000)))*1,[1]OUT_FinalEnergyCons!M$4:M$10000)</f>
        <v>1.9164317083176201E-5</v>
      </c>
      <c r="P2265" s="1" cm="1">
        <f t="array" ref="P2265">SUMPRODUCT(([1]OUT_FinalEnergyCons!$B$4:$B$10000="var_ncap")*1, (ISNUMBER(SEARCH("RH*-WHWODBR",[1]OUT_FinalEnergyCons!$A$4:$A$10000)))*1,[1]OUT_FinalEnergyCons!N$4:N$10000)</f>
        <v>4.5160532581317997E-3</v>
      </c>
      <c r="Q2265" s="1" cm="1">
        <f t="array" ref="Q2265">SUMPRODUCT(([1]OUT_FinalEnergyCons!$B$4:$B$10000="var_ncap")*1, (ISNUMBER(SEARCH("RH*-WHWODBR",[1]OUT_FinalEnergyCons!$A$4:$A$10000)))*1,[1]OUT_FinalEnergyCons!O$4:O$10000)</f>
        <v>2.0496000448388301E-3</v>
      </c>
      <c r="S2265" s="3"/>
    </row>
    <row r="2266" spans="2:19">
      <c r="B2266" s="5" t="str">
        <f t="shared" si="2263"/>
        <v>SPS1</v>
      </c>
      <c r="C2266" s="5" t="str">
        <f t="shared" si="2264"/>
        <v>CH</v>
      </c>
      <c r="D2266" t="s">
        <v>2399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1.95028077723128E-3</v>
      </c>
      <c r="H2266" s="1">
        <f t="shared" si="2283"/>
        <v>4.3056153020368103E-8</v>
      </c>
      <c r="I2266" s="1">
        <f t="shared" si="2283"/>
        <v>1.06968416298644E-7</v>
      </c>
      <c r="J2266" s="1">
        <f t="shared" si="2283"/>
        <v>5.5909120911355999E-3</v>
      </c>
      <c r="K2266" s="1">
        <f t="shared" si="2283"/>
        <v>4.1777201724188199E-3</v>
      </c>
      <c r="L2266" s="1">
        <f t="shared" si="2283"/>
        <v>2.17389166659361E-4</v>
      </c>
      <c r="M2266" s="1">
        <f t="shared" si="2283"/>
        <v>5.8000154279032601E-3</v>
      </c>
      <c r="N2266" s="1">
        <f t="shared" si="2283"/>
        <v>3.7082244824560399E-3</v>
      </c>
      <c r="O2266" s="1">
        <f t="shared" si="2283"/>
        <v>1.002148787158E-3</v>
      </c>
      <c r="P2266" s="1">
        <f>P2267</f>
        <v>5.9469504748894102E-3</v>
      </c>
      <c r="Q2266" s="1">
        <f>Q2267</f>
        <v>3.5970166447853299E-3</v>
      </c>
      <c r="S2266" s="3"/>
    </row>
    <row r="2267" spans="2:19">
      <c r="B2267" s="5" t="str">
        <f t="shared" si="2263"/>
        <v>SPS1</v>
      </c>
      <c r="C2267" s="5" t="str">
        <f t="shared" si="2264"/>
        <v>CH</v>
      </c>
      <c r="D2267" t="s">
        <v>2400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1.95028077723128E-3</v>
      </c>
      <c r="H2267" s="1" cm="1">
        <f t="array" ref="H2267">SUMPRODUCT(([1]OUT_FinalEnergyCons!$B$4:$B$10000="var_ncap")*1, (ISNUMBER(SEARCH("RH*-WHPLTBR",[1]OUT_FinalEnergyCons!$A$4:$A$10000)))*1,[1]OUT_FinalEnergyCons!F$4:F$10000)</f>
        <v>4.3056153020368103E-8</v>
      </c>
      <c r="I2267" s="1" cm="1">
        <f t="array" ref="I2267">SUMPRODUCT(([1]OUT_FinalEnergyCons!$B$4:$B$10000="var_ncap")*1, (ISNUMBER(SEARCH("RH*-WHPLTBR",[1]OUT_FinalEnergyCons!$A$4:$A$10000)))*1,[1]OUT_FinalEnergyCons!G$4:G$10000)</f>
        <v>1.06968416298644E-7</v>
      </c>
      <c r="J2267" s="1" cm="1">
        <f t="array" ref="J2267">SUMPRODUCT(([1]OUT_FinalEnergyCons!$B$4:$B$10000="var_ncap")*1, (ISNUMBER(SEARCH("RH*-WHPLTBR",[1]OUT_FinalEnergyCons!$A$4:$A$10000)))*1,[1]OUT_FinalEnergyCons!H$4:H$10000)</f>
        <v>5.5909120911355999E-3</v>
      </c>
      <c r="K2267" s="1" cm="1">
        <f t="array" ref="K2267">SUMPRODUCT(([1]OUT_FinalEnergyCons!$B$4:$B$10000="var_ncap")*1, (ISNUMBER(SEARCH("RH*-WHPLTBR",[1]OUT_FinalEnergyCons!$A$4:$A$10000)))*1,[1]OUT_FinalEnergyCons!I$4:I$10000)</f>
        <v>4.1777201724188199E-3</v>
      </c>
      <c r="L2267" s="1" cm="1">
        <f t="array" ref="L2267">SUMPRODUCT(([1]OUT_FinalEnergyCons!$B$4:$B$10000="var_ncap")*1, (ISNUMBER(SEARCH("RH*-WHPLTBR",[1]OUT_FinalEnergyCons!$A$4:$A$10000)))*1,[1]OUT_FinalEnergyCons!J$4:J$10000)</f>
        <v>2.17389166659361E-4</v>
      </c>
      <c r="M2267" s="1" cm="1">
        <f t="array" ref="M2267">SUMPRODUCT(([1]OUT_FinalEnergyCons!$B$4:$B$10000="var_ncap")*1, (ISNUMBER(SEARCH("RH*-WHPLTBR",[1]OUT_FinalEnergyCons!$A$4:$A$10000)))*1,[1]OUT_FinalEnergyCons!K$4:K$10000)</f>
        <v>5.8000154279032601E-3</v>
      </c>
      <c r="N2267" s="1" cm="1">
        <f t="array" ref="N2267">SUMPRODUCT(([1]OUT_FinalEnergyCons!$B$4:$B$10000="var_ncap")*1, (ISNUMBER(SEARCH("RH*-WHPLTBR",[1]OUT_FinalEnergyCons!$A$4:$A$10000)))*1,[1]OUT_FinalEnergyCons!L$4:L$10000)</f>
        <v>3.7082244824560399E-3</v>
      </c>
      <c r="O2267" s="1" cm="1">
        <f t="array" ref="O2267">SUMPRODUCT(([1]OUT_FinalEnergyCons!$B$4:$B$10000="var_ncap")*1, (ISNUMBER(SEARCH("RH*-WHPLTBR",[1]OUT_FinalEnergyCons!$A$4:$A$10000)))*1,[1]OUT_FinalEnergyCons!M$4:M$10000)</f>
        <v>1.002148787158E-3</v>
      </c>
      <c r="P2267" s="1" cm="1">
        <f t="array" ref="P2267">SUMPRODUCT(([1]OUT_FinalEnergyCons!$B$4:$B$10000="var_ncap")*1, (ISNUMBER(SEARCH("RH*-WHPLTBR",[1]OUT_FinalEnergyCons!$A$4:$A$10000)))*1,[1]OUT_FinalEnergyCons!N$4:N$10000)</f>
        <v>5.9469504748894102E-3</v>
      </c>
      <c r="Q2267" s="1" cm="1">
        <f t="array" ref="Q2267">SUMPRODUCT(([1]OUT_FinalEnergyCons!$B$4:$B$10000="var_ncap")*1, (ISNUMBER(SEARCH("RH*-WHPLTBR",[1]OUT_FinalEnergyCons!$A$4:$A$10000)))*1,[1]OUT_FinalEnergyCons!O$4:O$10000)</f>
        <v>3.5970166447853299E-3</v>
      </c>
      <c r="S2267" s="3"/>
    </row>
    <row r="2268" spans="2:19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2401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8.2551516529275198E-2</v>
      </c>
      <c r="H2268" s="1">
        <f t="shared" si="2287"/>
        <v>2.3130505190248501E-7</v>
      </c>
      <c r="I2268" s="1">
        <f t="shared" si="2287"/>
        <v>1.1685277576683199E-6</v>
      </c>
      <c r="J2268" s="1">
        <f t="shared" si="2287"/>
        <v>6.0310430824217998E-2</v>
      </c>
      <c r="K2268" s="1">
        <f t="shared" si="2287"/>
        <v>9.7763256552101205E-2</v>
      </c>
      <c r="L2268" s="1">
        <f t="shared" si="2287"/>
        <v>1.7010920386352E-4</v>
      </c>
      <c r="M2268" s="1">
        <f t="shared" si="2287"/>
        <v>0.59011907800020602</v>
      </c>
      <c r="N2268" s="1">
        <f t="shared" si="2287"/>
        <v>5.5500236874215299E-2</v>
      </c>
      <c r="O2268" s="1">
        <f t="shared" si="2287"/>
        <v>3.7167677690313199E-6</v>
      </c>
      <c r="P2268" s="1">
        <f>P2269</f>
        <v>0.30260634505900402</v>
      </c>
      <c r="Q2268" s="1">
        <f>Q2269</f>
        <v>7.14258924962429E-5</v>
      </c>
      <c r="S2268" s="3"/>
    </row>
    <row r="2269" spans="2:19">
      <c r="B2269" s="5" t="str">
        <f t="shared" si="2284"/>
        <v>SPS1</v>
      </c>
      <c r="C2269" s="5" t="str">
        <f t="shared" si="2285"/>
        <v>CH</v>
      </c>
      <c r="D2269" t="s">
        <v>2402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8.2551516529275198E-2</v>
      </c>
      <c r="H2269" s="1" cm="1">
        <f t="array" ref="H2269">SUMPRODUCT(([1]OUT_FinalEnergyCons!$B$4:$B$10000="var_ncap")*1, (ISNUMBER(SEARCH("RH*-WHSOLBR",[1]OUT_FinalEnergyCons!$A$4:$A$10000)))*1,[1]OUT_FinalEnergyCons!F$4:F$10000)</f>
        <v>2.3130505190248501E-7</v>
      </c>
      <c r="I2269" s="1" cm="1">
        <f t="array" ref="I2269">SUMPRODUCT(([1]OUT_FinalEnergyCons!$B$4:$B$10000="var_ncap")*1, (ISNUMBER(SEARCH("RH*-WHSOLBR",[1]OUT_FinalEnergyCons!$A$4:$A$10000)))*1,[1]OUT_FinalEnergyCons!G$4:G$10000)</f>
        <v>1.1685277576683199E-6</v>
      </c>
      <c r="J2269" s="1" cm="1">
        <f t="array" ref="J2269">SUMPRODUCT(([1]OUT_FinalEnergyCons!$B$4:$B$10000="var_ncap")*1, (ISNUMBER(SEARCH("RH*-WHSOLBR",[1]OUT_FinalEnergyCons!$A$4:$A$10000)))*1,[1]OUT_FinalEnergyCons!H$4:H$10000)</f>
        <v>6.0310430824217998E-2</v>
      </c>
      <c r="K2269" s="1" cm="1">
        <f t="array" ref="K2269">SUMPRODUCT(([1]OUT_FinalEnergyCons!$B$4:$B$10000="var_ncap")*1, (ISNUMBER(SEARCH("RH*-WHSOLBR",[1]OUT_FinalEnergyCons!$A$4:$A$10000)))*1,[1]OUT_FinalEnergyCons!I$4:I$10000)</f>
        <v>9.7763256552101205E-2</v>
      </c>
      <c r="L2269" s="1" cm="1">
        <f t="array" ref="L2269">SUMPRODUCT(([1]OUT_FinalEnergyCons!$B$4:$B$10000="var_ncap")*1, (ISNUMBER(SEARCH("RH*-WHSOLBR",[1]OUT_FinalEnergyCons!$A$4:$A$10000)))*1,[1]OUT_FinalEnergyCons!J$4:J$10000)</f>
        <v>1.7010920386352E-4</v>
      </c>
      <c r="M2269" s="1" cm="1">
        <f t="array" ref="M2269">SUMPRODUCT(([1]OUT_FinalEnergyCons!$B$4:$B$10000="var_ncap")*1, (ISNUMBER(SEARCH("RH*-WHSOLBR",[1]OUT_FinalEnergyCons!$A$4:$A$10000)))*1,[1]OUT_FinalEnergyCons!K$4:K$10000)</f>
        <v>0.59011907800020602</v>
      </c>
      <c r="N2269" s="1" cm="1">
        <f t="array" ref="N2269">SUMPRODUCT(([1]OUT_FinalEnergyCons!$B$4:$B$10000="var_ncap")*1, (ISNUMBER(SEARCH("RH*-WHSOLBR",[1]OUT_FinalEnergyCons!$A$4:$A$10000)))*1,[1]OUT_FinalEnergyCons!L$4:L$10000)</f>
        <v>5.5500236874215299E-2</v>
      </c>
      <c r="O2269" s="1" cm="1">
        <f t="array" ref="O2269">SUMPRODUCT(([1]OUT_FinalEnergyCons!$B$4:$B$10000="var_ncap")*1, (ISNUMBER(SEARCH("RH*-WHSOLBR",[1]OUT_FinalEnergyCons!$A$4:$A$10000)))*1,[1]OUT_FinalEnergyCons!M$4:M$10000)</f>
        <v>3.7167677690313199E-6</v>
      </c>
      <c r="P2269" s="1" cm="1">
        <f t="array" ref="P2269">SUMPRODUCT(([1]OUT_FinalEnergyCons!$B$4:$B$10000="var_ncap")*1, (ISNUMBER(SEARCH("RH*-WHSOLBR",[1]OUT_FinalEnergyCons!$A$4:$A$10000)))*1,[1]OUT_FinalEnergyCons!N$4:N$10000)</f>
        <v>0.30260634505900402</v>
      </c>
      <c r="Q2269" s="1" cm="1">
        <f t="array" ref="Q2269">SUMPRODUCT(([1]OUT_FinalEnergyCons!$B$4:$B$10000="var_ncap")*1, (ISNUMBER(SEARCH("RH*-WHSOLBR",[1]OUT_FinalEnergyCons!$A$4:$A$10000)))*1,[1]OUT_FinalEnergyCons!O$4:O$10000)</f>
        <v>7.14258924962429E-5</v>
      </c>
      <c r="S2269" s="3"/>
    </row>
    <row r="2270" spans="2:19">
      <c r="B2270" s="5" t="str">
        <f t="shared" si="2284"/>
        <v>SPS1</v>
      </c>
      <c r="C2270" s="5" t="str">
        <f t="shared" si="2285"/>
        <v>CH</v>
      </c>
      <c r="D2270" t="s">
        <v>2403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>
      <c r="B2271" s="5" t="str">
        <f t="shared" si="2284"/>
        <v>SPS1</v>
      </c>
      <c r="C2271" s="5" t="str">
        <f t="shared" si="2285"/>
        <v>CH</v>
      </c>
      <c r="D2271" t="s">
        <v>2404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>
      <c r="B2272" s="9" t="str">
        <f t="shared" si="2284"/>
        <v>SPS1</v>
      </c>
      <c r="C2272" s="9" t="str">
        <f t="shared" si="2285"/>
        <v>CH</v>
      </c>
      <c r="D2272" s="2" t="s">
        <v>203</v>
      </c>
      <c r="E2272" s="9" t="str">
        <f t="shared" si="2286"/>
        <v>GWth/yr.</v>
      </c>
      <c r="F2272" s="17">
        <f t="shared" ref="F2272:K2272" si="2289">SUM(F2273,F2276,F2279,F2283,F2285,F2287,F2289,F2291,F2293)</f>
        <v>3.9004793358926102E-5</v>
      </c>
      <c r="G2272" s="17">
        <f t="shared" si="2289"/>
        <v>0.24453878438716758</v>
      </c>
      <c r="H2272" s="17">
        <f t="shared" si="2289"/>
        <v>0.11968292577573908</v>
      </c>
      <c r="I2272" s="17">
        <f t="shared" si="2289"/>
        <v>0.32562403047235894</v>
      </c>
      <c r="J2272" s="17">
        <f t="shared" si="2289"/>
        <v>2.7622749182920803</v>
      </c>
      <c r="K2272" s="17">
        <f t="shared" si="2289"/>
        <v>0.84036371727304726</v>
      </c>
      <c r="L2272" s="17">
        <f t="shared" ref="L2272:O2272" si="2290">SUM(L2273,L2276,L2279,L2283,L2285,L2287,L2289,L2291,L2293)</f>
        <v>0.45986572674918474</v>
      </c>
      <c r="M2272" s="17">
        <f t="shared" si="2290"/>
        <v>2.4588240028789308</v>
      </c>
      <c r="N2272" s="17">
        <f t="shared" si="2290"/>
        <v>0.5875982758020124</v>
      </c>
      <c r="O2272" s="17">
        <f t="shared" si="2290"/>
        <v>0.51527128759686669</v>
      </c>
      <c r="P2272" s="17">
        <f>SUM(P2273,P2276,P2279,P2283,P2285,P2287,P2289,P2291,P2293)</f>
        <v>2.1434387329239382</v>
      </c>
      <c r="Q2272" s="17">
        <f>SUM(Q2273,Q2276,Q2279,Q2283,Q2285,Q2287,Q2289,Q2291,Q2293)</f>
        <v>0.87414922517493121</v>
      </c>
      <c r="S2272" s="3"/>
    </row>
    <row r="2273" spans="2:19">
      <c r="B2273" s="5" t="str">
        <f t="shared" si="2284"/>
        <v>SPS1</v>
      </c>
      <c r="C2273" s="5" t="str">
        <f t="shared" si="2285"/>
        <v>CH</v>
      </c>
      <c r="D2273" t="s">
        <v>2405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0.1819624625649266</v>
      </c>
      <c r="H2273" s="18">
        <f t="shared" si="2291"/>
        <v>0.1196500742793683</v>
      </c>
      <c r="I2273" s="18">
        <f t="shared" si="2291"/>
        <v>0.28984338027617795</v>
      </c>
      <c r="J2273" s="18">
        <f t="shared" si="2291"/>
        <v>0.94476291740170504</v>
      </c>
      <c r="K2273" s="18">
        <f t="shared" si="2291"/>
        <v>0.38746578361921202</v>
      </c>
      <c r="L2273" s="18">
        <f t="shared" ref="L2273:O2273" si="2292">SUM(L2274:L2275)</f>
        <v>0.33712734833249103</v>
      </c>
      <c r="M2273" s="18">
        <f t="shared" si="2292"/>
        <v>1.0884423929120639</v>
      </c>
      <c r="N2273" s="18">
        <f t="shared" si="2292"/>
        <v>0.32526453879811101</v>
      </c>
      <c r="O2273" s="18">
        <f t="shared" si="2292"/>
        <v>0.3409008651265113</v>
      </c>
      <c r="P2273" s="18">
        <f>SUM(P2274:P2275)</f>
        <v>0.99353272737882703</v>
      </c>
      <c r="Q2273" s="18">
        <f>SUM(Q2274:Q2275)</f>
        <v>0.45386448861002199</v>
      </c>
      <c r="S2273" s="3"/>
    </row>
    <row r="2274" spans="2:19">
      <c r="B2274" s="5" t="str">
        <f t="shared" si="2284"/>
        <v>SPS1</v>
      </c>
      <c r="C2274" s="5" t="str">
        <f t="shared" si="2285"/>
        <v>CH</v>
      </c>
      <c r="D2274" t="s">
        <v>2406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0.166006081896619</v>
      </c>
      <c r="H2274" s="1" cm="1">
        <f t="array" ref="H2274">SUMPRODUCT(([1]OUT_FinalEnergyCons!$B$4:$B$10000="var_ncap")*1,  (ISNUMBER(SEARCH("ITOT-SWHELCBR",[1]OUT_FinalEnergyCons!$A$4:$A$10000)))*1,[1]OUT_FinalEnergyCons!F$4:F$10000)</f>
        <v>7.9155817913297905E-5</v>
      </c>
      <c r="I2274" s="1" cm="1">
        <f t="array" ref="I2274">SUMPRODUCT(([1]OUT_FinalEnergyCons!$B$4:$B$10000="var_ncap")*1,  (ISNUMBER(SEARCH("ITOT-SWHELCBR",[1]OUT_FinalEnergyCons!$A$4:$A$10000)))*1,[1]OUT_FinalEnergyCons!G$4:G$10000)</f>
        <v>0.16228257410802199</v>
      </c>
      <c r="J2274" s="1" cm="1">
        <f t="array" ref="J2274">SUMPRODUCT(([1]OUT_FinalEnergyCons!$B$4:$B$10000="var_ncap")*1,  (ISNUMBER(SEARCH("ITOT-SWHELCBR",[1]OUT_FinalEnergyCons!$A$4:$A$10000)))*1,[1]OUT_FinalEnergyCons!H$4:H$10000)</f>
        <v>0.76766302331946401</v>
      </c>
      <c r="K2274" s="1" cm="1">
        <f t="array" ref="K2274">SUMPRODUCT(([1]OUT_FinalEnergyCons!$B$4:$B$10000="var_ncap")*1,  (ISNUMBER(SEARCH("ITOT-SWHELCBR",[1]OUT_FinalEnergyCons!$A$4:$A$10000)))*1,[1]OUT_FinalEnergyCons!I$4:I$10000)</f>
        <v>0.244899835386269</v>
      </c>
      <c r="L2274" s="1" cm="1">
        <f t="array" ref="L2274">SUMPRODUCT(([1]OUT_FinalEnergyCons!$B$4:$B$10000="var_ncap")*1,  (ISNUMBER(SEARCH("ITOT-SWHELCBR",[1]OUT_FinalEnergyCons!$A$4:$A$10000)))*1,[1]OUT_FinalEnergyCons!J$4:J$10000)</f>
        <v>0.15649183871303199</v>
      </c>
      <c r="M2274" s="1" cm="1">
        <f t="array" ref="M2274">SUMPRODUCT(([1]OUT_FinalEnergyCons!$B$4:$B$10000="var_ncap")*1,  (ISNUMBER(SEARCH("ITOT-SWHELCBR",[1]OUT_FinalEnergyCons!$A$4:$A$10000)))*1,[1]OUT_FinalEnergyCons!K$4:K$10000)</f>
        <v>0.76857419475380095</v>
      </c>
      <c r="N2274" s="1" cm="1">
        <f t="array" ref="N2274">SUMPRODUCT(([1]OUT_FinalEnergyCons!$B$4:$B$10000="var_ncap")*1,  (ISNUMBER(SEARCH("ITOT-SWHELCBR",[1]OUT_FinalEnergyCons!$A$4:$A$10000)))*1,[1]OUT_FinalEnergyCons!L$4:L$10000)</f>
        <v>0.19478116724264899</v>
      </c>
      <c r="O2274" s="1" cm="1">
        <f t="array" ref="O2274">SUMPRODUCT(([1]OUT_FinalEnergyCons!$B$4:$B$10000="var_ncap")*1,  (ISNUMBER(SEARCH("ITOT-SWHELCBR",[1]OUT_FinalEnergyCons!$A$4:$A$10000)))*1,[1]OUT_FinalEnergyCons!M$4:M$10000)</f>
        <v>6.7116347986153305E-2</v>
      </c>
      <c r="P2274" s="1" cm="1">
        <f t="array" ref="P2274">SUMPRODUCT(([1]OUT_FinalEnergyCons!$B$4:$B$10000="var_ncap")*1,  (ISNUMBER(SEARCH("ITOT-SWHELCBR",[1]OUT_FinalEnergyCons!$A$4:$A$10000)))*1,[1]OUT_FinalEnergyCons!N$4:N$10000)</f>
        <v>0.69391329029318505</v>
      </c>
      <c r="Q2274" s="1" cm="1">
        <f t="array" ref="Q2274">SUMPRODUCT(([1]OUT_FinalEnergyCons!$B$4:$B$10000="var_ncap")*1,  (ISNUMBER(SEARCH("ITOT-SWHELCBR",[1]OUT_FinalEnergyCons!$A$4:$A$10000)))*1,[1]OUT_FinalEnergyCons!O$4:O$10000)</f>
        <v>0.30841372306194398</v>
      </c>
      <c r="S2274" s="3"/>
    </row>
    <row r="2275" spans="2:19">
      <c r="B2275" s="5" t="str">
        <f t="shared" si="2284"/>
        <v>SPS1</v>
      </c>
      <c r="C2275" s="5" t="str">
        <f t="shared" si="2285"/>
        <v>CH</v>
      </c>
      <c r="D2275" t="s">
        <v>2407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1.5956380668307599E-2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0.119570918461455</v>
      </c>
      <c r="I2275" s="1" cm="1">
        <f t="array" ref="I2275">SUMPRODUCT(([1]OUT_FinalEnergyCons!$B$4:$B$10000="var_ncap")*1,  (ISNUMBER(SEARCH("ITOT-SWHELCHP",[1]OUT_FinalEnergyCons!$A$4:$A$10000)))*1,[1]OUT_FinalEnergyCons!G$4:G$10000)</f>
        <v>0.12756080616815599</v>
      </c>
      <c r="J2275" s="1" cm="1">
        <f t="array" ref="J2275">SUMPRODUCT(([1]OUT_FinalEnergyCons!$B$4:$B$10000="var_ncap")*1,  (ISNUMBER(SEARCH("ITOT-SWHELCHP",[1]OUT_FinalEnergyCons!$A$4:$A$10000)))*1,[1]OUT_FinalEnergyCons!H$4:H$10000)</f>
        <v>0.177099894082241</v>
      </c>
      <c r="K2275" s="1" cm="1">
        <f t="array" ref="K2275">SUMPRODUCT(([1]OUT_FinalEnergyCons!$B$4:$B$10000="var_ncap")*1,  (ISNUMBER(SEARCH("ITOT-SWHELCHP",[1]OUT_FinalEnergyCons!$A$4:$A$10000)))*1,[1]OUT_FinalEnergyCons!I$4:I$10000)</f>
        <v>0.142565948232943</v>
      </c>
      <c r="L2275" s="1" cm="1">
        <f t="array" ref="L2275">SUMPRODUCT(([1]OUT_FinalEnergyCons!$B$4:$B$10000="var_ncap")*1,  (ISNUMBER(SEARCH("ITOT-SWHELCHP",[1]OUT_FinalEnergyCons!$A$4:$A$10000)))*1,[1]OUT_FinalEnergyCons!J$4:J$10000)</f>
        <v>0.18063550961945901</v>
      </c>
      <c r="M2275" s="1" cm="1">
        <f t="array" ref="M2275">SUMPRODUCT(([1]OUT_FinalEnergyCons!$B$4:$B$10000="var_ncap")*1,  (ISNUMBER(SEARCH("ITOT-SWHELCHP",[1]OUT_FinalEnergyCons!$A$4:$A$10000)))*1,[1]OUT_FinalEnergyCons!K$4:K$10000)</f>
        <v>0.31986819815826301</v>
      </c>
      <c r="N2275" s="1" cm="1">
        <f t="array" ref="N2275">SUMPRODUCT(([1]OUT_FinalEnergyCons!$B$4:$B$10000="var_ncap")*1,  (ISNUMBER(SEARCH("ITOT-SWHELCHP",[1]OUT_FinalEnergyCons!$A$4:$A$10000)))*1,[1]OUT_FinalEnergyCons!L$4:L$10000)</f>
        <v>0.130483371555462</v>
      </c>
      <c r="O2275" s="1" cm="1">
        <f t="array" ref="O2275">SUMPRODUCT(([1]OUT_FinalEnergyCons!$B$4:$B$10000="var_ncap")*1,  (ISNUMBER(SEARCH("ITOT-SWHELCHP",[1]OUT_FinalEnergyCons!$A$4:$A$10000)))*1,[1]OUT_FinalEnergyCons!M$4:M$10000)</f>
        <v>0.27378451714035801</v>
      </c>
      <c r="P2275" s="1" cm="1">
        <f t="array" ref="P2275">SUMPRODUCT(([1]OUT_FinalEnergyCons!$B$4:$B$10000="var_ncap")*1,  (ISNUMBER(SEARCH("ITOT-SWHELCHP",[1]OUT_FinalEnergyCons!$A$4:$A$10000)))*1,[1]OUT_FinalEnergyCons!N$4:N$10000)</f>
        <v>0.29961943708564198</v>
      </c>
      <c r="Q2275" s="1" cm="1">
        <f t="array" ref="Q2275">SUMPRODUCT(([1]OUT_FinalEnergyCons!$B$4:$B$10000="var_ncap")*1,  (ISNUMBER(SEARCH("ITOT-SWHELCHP",[1]OUT_FinalEnergyCons!$A$4:$A$10000)))*1,[1]OUT_FinalEnergyCons!O$4:O$10000)</f>
        <v>0.14545076554807801</v>
      </c>
      <c r="S2275" s="3"/>
    </row>
    <row r="2276" spans="2:19">
      <c r="B2276" s="5" t="str">
        <f t="shared" si="2284"/>
        <v>SPS1</v>
      </c>
      <c r="C2276" s="5" t="str">
        <f t="shared" si="2285"/>
        <v>CH</v>
      </c>
      <c r="D2276" t="s">
        <v>2408</v>
      </c>
      <c r="E2276" t="str">
        <f t="shared" si="2286"/>
        <v>GWth/yr.</v>
      </c>
      <c r="F2276" s="18">
        <f t="shared" ref="F2276:K2276" si="2293">SUM(F2277:F2278)</f>
        <v>3.9004793358926102E-5</v>
      </c>
      <c r="G2276" s="18">
        <f t="shared" si="2293"/>
        <v>6.0475685755472284E-5</v>
      </c>
      <c r="H2276" s="18">
        <f t="shared" si="2293"/>
        <v>1.0623361777593011E-5</v>
      </c>
      <c r="I2276" s="18">
        <f t="shared" si="2293"/>
        <v>1.153576831263352E-5</v>
      </c>
      <c r="J2276" s="18">
        <f t="shared" si="2293"/>
        <v>0.13191058349431756</v>
      </c>
      <c r="K2276" s="18">
        <f t="shared" si="2293"/>
        <v>8.1488809415217259E-2</v>
      </c>
      <c r="L2276" s="18">
        <f t="shared" ref="L2276:O2276" si="2294">SUM(L2277:L2278)</f>
        <v>1.223526220440847E-5</v>
      </c>
      <c r="M2276" s="18">
        <f t="shared" si="2294"/>
        <v>1.0958800785442058E-2</v>
      </c>
      <c r="N2276" s="18">
        <f t="shared" si="2294"/>
        <v>6.1807126984123897E-2</v>
      </c>
      <c r="O2276" s="18">
        <f t="shared" si="2294"/>
        <v>3.8495351724878444E-4</v>
      </c>
      <c r="P2276" s="18">
        <f>SUM(P2277:P2278)</f>
        <v>1.2134154393213939E-4</v>
      </c>
      <c r="Q2276" s="18">
        <f>SUM(Q2277:Q2278)</f>
        <v>4.1381378010273688E-2</v>
      </c>
      <c r="S2276" s="3"/>
    </row>
    <row r="2277" spans="2:19">
      <c r="B2277" s="5" t="str">
        <f t="shared" si="2284"/>
        <v>SPS1</v>
      </c>
      <c r="C2277" s="5" t="str">
        <f t="shared" si="2285"/>
        <v>CH</v>
      </c>
      <c r="D2277" t="s">
        <v>2409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5.5766647575449903E-5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6.7084972101842102E-6</v>
      </c>
      <c r="I2277" s="1" cm="1">
        <f t="array" ref="I2277">SUMPRODUCT(([1]OUT_FinalEnergyCons!$B$4:$B$10000="var_ncap")*1,  (ISNUMBER(SEARCH("ITOT-SWHLFOBR",[1]OUT_FinalEnergyCons!$A$4:$A$10000)))*1,[1]OUT_FinalEnergyCons!G$4:G$10000)</f>
        <v>8.5787293818905597E-6</v>
      </c>
      <c r="J2277" s="1" cm="1">
        <f t="array" ref="J2277">SUMPRODUCT(([1]OUT_FinalEnergyCons!$B$4:$B$10000="var_ncap")*1,  (ISNUMBER(SEARCH("ITOT-SWHLFOBR",[1]OUT_FinalEnergyCons!$A$4:$A$10000)))*1,[1]OUT_FinalEnergyCons!H$4:H$10000)</f>
        <v>0.13190464966262699</v>
      </c>
      <c r="K2277" s="1" cm="1">
        <f t="array" ref="K2277">SUMPRODUCT(([1]OUT_FinalEnergyCons!$B$4:$B$10000="var_ncap")*1,  (ISNUMBER(SEARCH("ITOT-SWHLFOBR",[1]OUT_FinalEnergyCons!$A$4:$A$10000)))*1,[1]OUT_FinalEnergyCons!I$4:I$10000)</f>
        <v>8.1456035985978698E-2</v>
      </c>
      <c r="L2277" s="1" cm="1">
        <f t="array" ref="L2277">SUMPRODUCT(([1]OUT_FinalEnergyCons!$B$4:$B$10000="var_ncap")*1,  (ISNUMBER(SEARCH("ITOT-SWHLFOBR",[1]OUT_FinalEnergyCons!$A$4:$A$10000)))*1,[1]OUT_FinalEnergyCons!J$4:J$10000)</f>
        <v>8.0883791954439295E-6</v>
      </c>
      <c r="M2277" s="1" cm="1">
        <f t="array" ref="M2277">SUMPRODUCT(([1]OUT_FinalEnergyCons!$B$4:$B$10000="var_ncap")*1,  (ISNUMBER(SEARCH("ITOT-SWHLFOBR",[1]OUT_FinalEnergyCons!$A$4:$A$10000)))*1,[1]OUT_FinalEnergyCons!K$4:K$10000)</f>
        <v>1.0956161632846699E-2</v>
      </c>
      <c r="N2277" s="1" cm="1">
        <f t="array" ref="N2277">SUMPRODUCT(([1]OUT_FinalEnergyCons!$B$4:$B$10000="var_ncap")*1,  (ISNUMBER(SEARCH("ITOT-SWHLFOBR",[1]OUT_FinalEnergyCons!$A$4:$A$10000)))*1,[1]OUT_FinalEnergyCons!L$4:L$10000)</f>
        <v>6.1802599810008997E-2</v>
      </c>
      <c r="O2277" s="1" cm="1">
        <f t="array" ref="O2277">SUMPRODUCT(([1]OUT_FinalEnergyCons!$B$4:$B$10000="var_ncap")*1,  (ISNUMBER(SEARCH("ITOT-SWHLFOBR",[1]OUT_FinalEnergyCons!$A$4:$A$10000)))*1,[1]OUT_FinalEnergyCons!M$4:M$10000)</f>
        <v>3.8091845881368897E-4</v>
      </c>
      <c r="P2277" s="1" cm="1">
        <f t="array" ref="P2277">SUMPRODUCT(([1]OUT_FinalEnergyCons!$B$4:$B$10000="var_ncap")*1,  (ISNUMBER(SEARCH("ITOT-SWHLFOBR",[1]OUT_FinalEnergyCons!$A$4:$A$10000)))*1,[1]OUT_FinalEnergyCons!N$4:N$10000)</f>
        <v>1.18534001836243E-4</v>
      </c>
      <c r="Q2277" s="1" cm="1">
        <f t="array" ref="Q2277">SUMPRODUCT(([1]OUT_FinalEnergyCons!$B$4:$B$10000="var_ncap")*1,  (ISNUMBER(SEARCH("ITOT-SWHLFOBR",[1]OUT_FinalEnergyCons!$A$4:$A$10000)))*1,[1]OUT_FinalEnergyCons!O$4:O$10000)</f>
        <v>4.1379946594693101E-2</v>
      </c>
      <c r="S2277" s="3"/>
    </row>
    <row r="2278" spans="2:19">
      <c r="B2278" s="5" t="str">
        <f t="shared" si="2284"/>
        <v>SPS1</v>
      </c>
      <c r="C2278" s="5" t="str">
        <f t="shared" si="2285"/>
        <v>CH</v>
      </c>
      <c r="D2278" t="s">
        <v>2410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3.9004793358926102E-5</v>
      </c>
      <c r="G2278" s="1" cm="1">
        <f t="array" ref="G2278">SUMPRODUCT(([1]OUT_FinalEnergyCons!$B$4:$B$10000="var_ncap")*1,  (ISNUMBER(SEARCH("ITOT-SWHHFOBR",[1]OUT_FinalEnergyCons!$A$4:$A$10000)))*1,[1]OUT_FinalEnergyCons!E$4:E$10000)</f>
        <v>4.7090381800223796E-6</v>
      </c>
      <c r="H2278" s="1" cm="1">
        <f t="array" ref="H2278">SUMPRODUCT(([1]OUT_FinalEnergyCons!$B$4:$B$10000="var_ncap")*1,  (ISNUMBER(SEARCH("ITOT-SWHHFOBR",[1]OUT_FinalEnergyCons!$A$4:$A$10000)))*1,[1]OUT_FinalEnergyCons!F$4:F$10000)</f>
        <v>3.9148645674087996E-6</v>
      </c>
      <c r="I2278" s="1" cm="1">
        <f t="array" ref="I2278">SUMPRODUCT(([1]OUT_FinalEnergyCons!$B$4:$B$10000="var_ncap")*1,  (ISNUMBER(SEARCH("ITOT-SWHHFOBR",[1]OUT_FinalEnergyCons!$A$4:$A$10000)))*1,[1]OUT_FinalEnergyCons!G$4:G$10000)</f>
        <v>2.9570389307429599E-6</v>
      </c>
      <c r="J2278" s="1" cm="1">
        <f t="array" ref="J2278">SUMPRODUCT(([1]OUT_FinalEnergyCons!$B$4:$B$10000="var_ncap")*1,  (ISNUMBER(SEARCH("ITOT-SWHHFOBR",[1]OUT_FinalEnergyCons!$A$4:$A$10000)))*1,[1]OUT_FinalEnergyCons!H$4:H$10000)</f>
        <v>5.9338316905725598E-6</v>
      </c>
      <c r="K2278" s="1" cm="1">
        <f t="array" ref="K2278">SUMPRODUCT(([1]OUT_FinalEnergyCons!$B$4:$B$10000="var_ncap")*1,  (ISNUMBER(SEARCH("ITOT-SWHHFOBR",[1]OUT_FinalEnergyCons!$A$4:$A$10000)))*1,[1]OUT_FinalEnergyCons!I$4:I$10000)</f>
        <v>3.2773429238557397E-5</v>
      </c>
      <c r="L2278" s="1" cm="1">
        <f t="array" ref="L2278">SUMPRODUCT(([1]OUT_FinalEnergyCons!$B$4:$B$10000="var_ncap")*1,  (ISNUMBER(SEARCH("ITOT-SWHHFOBR",[1]OUT_FinalEnergyCons!$A$4:$A$10000)))*1,[1]OUT_FinalEnergyCons!J$4:J$10000)</f>
        <v>4.1468830089645404E-6</v>
      </c>
      <c r="M2278" s="1" cm="1">
        <f t="array" ref="M2278">SUMPRODUCT(([1]OUT_FinalEnergyCons!$B$4:$B$10000="var_ncap")*1,  (ISNUMBER(SEARCH("ITOT-SWHHFOBR",[1]OUT_FinalEnergyCons!$A$4:$A$10000)))*1,[1]OUT_FinalEnergyCons!K$4:K$10000)</f>
        <v>2.6391525953592501E-6</v>
      </c>
      <c r="N2278" s="1" cm="1">
        <f t="array" ref="N2278">SUMPRODUCT(([1]OUT_FinalEnergyCons!$B$4:$B$10000="var_ncap")*1,  (ISNUMBER(SEARCH("ITOT-SWHHFOBR",[1]OUT_FinalEnergyCons!$A$4:$A$10000)))*1,[1]OUT_FinalEnergyCons!L$4:L$10000)</f>
        <v>4.5271741148989403E-6</v>
      </c>
      <c r="O2278" s="1" cm="1">
        <f t="array" ref="O2278">SUMPRODUCT(([1]OUT_FinalEnergyCons!$B$4:$B$10000="var_ncap")*1,  (ISNUMBER(SEARCH("ITOT-SWHHFOBR",[1]OUT_FinalEnergyCons!$A$4:$A$10000)))*1,[1]OUT_FinalEnergyCons!M$4:M$10000)</f>
        <v>4.0350584350954604E-6</v>
      </c>
      <c r="P2278" s="1" cm="1">
        <f t="array" ref="P2278">SUMPRODUCT(([1]OUT_FinalEnergyCons!$B$4:$B$10000="var_ncap")*1,  (ISNUMBER(SEARCH("ITOT-SWHHFOBR",[1]OUT_FinalEnergyCons!$A$4:$A$10000)))*1,[1]OUT_FinalEnergyCons!N$4:N$10000)</f>
        <v>2.8075420958963901E-6</v>
      </c>
      <c r="Q2278" s="1" cm="1">
        <f t="array" ref="Q2278">SUMPRODUCT(([1]OUT_FinalEnergyCons!$B$4:$B$10000="var_ncap")*1,  (ISNUMBER(SEARCH("ITOT-SWHHFOBR",[1]OUT_FinalEnergyCons!$A$4:$A$10000)))*1,[1]OUT_FinalEnergyCons!O$4:O$10000)</f>
        <v>1.43141558058492E-6</v>
      </c>
      <c r="S2278" s="3"/>
    </row>
    <row r="2279" spans="2:19">
      <c r="B2279" s="5" t="str">
        <f t="shared" si="2284"/>
        <v>SPS1</v>
      </c>
      <c r="C2279" s="5" t="str">
        <f t="shared" si="2285"/>
        <v>CH</v>
      </c>
      <c r="D2279" t="s">
        <v>2411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1.7064833246159354E-4</v>
      </c>
      <c r="H2279" s="18">
        <f t="shared" si="2295"/>
        <v>6.1679159409403206E-6</v>
      </c>
      <c r="I2279" s="18">
        <f t="shared" si="2295"/>
        <v>4.5598665826815764E-6</v>
      </c>
      <c r="J2279" s="18">
        <f t="shared" si="2295"/>
        <v>0.38911490701495977</v>
      </c>
      <c r="K2279" s="18">
        <f t="shared" si="2295"/>
        <v>0.26326633236775698</v>
      </c>
      <c r="L2279" s="18">
        <f t="shared" ref="L2279:O2279" si="2296">SUM(L2280:L2281)</f>
        <v>9.249367804300998E-2</v>
      </c>
      <c r="M2279" s="18">
        <f t="shared" si="2296"/>
        <v>1.9733680535505907E-5</v>
      </c>
      <c r="N2279" s="18">
        <f t="shared" si="2296"/>
        <v>4.7970474712707799E-5</v>
      </c>
      <c r="O2279" s="18">
        <f t="shared" si="2296"/>
        <v>7.6308430256327248E-2</v>
      </c>
      <c r="P2279" s="18">
        <f>SUM(P2280:P2281)</f>
        <v>1.7633564733816391E-5</v>
      </c>
      <c r="Q2279" s="18">
        <f>SUM(Q2280:Q2281)</f>
        <v>1.3050329028922093E-4</v>
      </c>
      <c r="S2279" s="3"/>
    </row>
    <row r="2280" spans="2:19">
      <c r="B2280" s="5" t="str">
        <f t="shared" si="2284"/>
        <v>SPS1</v>
      </c>
      <c r="C2280" s="5" t="str">
        <f t="shared" si="2285"/>
        <v>CH</v>
      </c>
      <c r="D2280" t="s">
        <v>2412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5.3501455219325503E-6</v>
      </c>
      <c r="H2280" s="1" cm="1">
        <f t="array" ref="H2280">SUMPRODUCT(([1]OUT_FinalEnergyCons!$B$4:$B$10000="var_ncap")*1,  (ISNUMBER(SEARCH("ITOT-SWHNGA*BR",[1]OUT_FinalEnergyCons!$A$4:$A$10000)))*1,[1]OUT_FinalEnergyCons!F$4:F$10000)</f>
        <v>4.6677034808374201E-6</v>
      </c>
      <c r="I2280" s="1" cm="1">
        <f t="array" ref="I2280">SUMPRODUCT(([1]OUT_FinalEnergyCons!$B$4:$B$10000="var_ncap")*1,  (ISNUMBER(SEARCH("ITOT-SWHNGA*BR",[1]OUT_FinalEnergyCons!$A$4:$A$10000)))*1,[1]OUT_FinalEnergyCons!G$4:G$10000)</f>
        <v>4.3394537253049898E-6</v>
      </c>
      <c r="J2280" s="1" cm="1">
        <f t="array" ref="J2280">SUMPRODUCT(([1]OUT_FinalEnergyCons!$B$4:$B$10000="var_ncap")*1,  (ISNUMBER(SEARCH("ITOT-SWHNGA*BR",[1]OUT_FinalEnergyCons!$A$4:$A$10000)))*1,[1]OUT_FinalEnergyCons!H$4:H$10000)</f>
        <v>0.38905732174561602</v>
      </c>
      <c r="K2280" s="1" cm="1">
        <f t="array" ref="K2280">SUMPRODUCT(([1]OUT_FinalEnergyCons!$B$4:$B$10000="var_ncap")*1,  (ISNUMBER(SEARCH("ITOT-SWHNGA*BR",[1]OUT_FinalEnergyCons!$A$4:$A$10000)))*1,[1]OUT_FinalEnergyCons!I$4:I$10000)</f>
        <v>0.14898453355414601</v>
      </c>
      <c r="L2280" s="1" cm="1">
        <f t="array" ref="L2280">SUMPRODUCT(([1]OUT_FinalEnergyCons!$B$4:$B$10000="var_ncap")*1,  (ISNUMBER(SEARCH("ITOT-SWHNGA*BR",[1]OUT_FinalEnergyCons!$A$4:$A$10000)))*1,[1]OUT_FinalEnergyCons!J$4:J$10000)</f>
        <v>6.9632504209707701E-6</v>
      </c>
      <c r="M2280" s="1" cm="1">
        <f t="array" ref="M2280">SUMPRODUCT(([1]OUT_FinalEnergyCons!$B$4:$B$10000="var_ncap")*1,  (ISNUMBER(SEARCH("ITOT-SWHNGA*BR",[1]OUT_FinalEnergyCons!$A$4:$A$10000)))*1,[1]OUT_FinalEnergyCons!K$4:K$10000)</f>
        <v>1.8034069904282799E-5</v>
      </c>
      <c r="N2280" s="1" cm="1">
        <f t="array" ref="N2280">SUMPRODUCT(([1]OUT_FinalEnergyCons!$B$4:$B$10000="var_ncap")*1,  (ISNUMBER(SEARCH("ITOT-SWHNGA*BR",[1]OUT_FinalEnergyCons!$A$4:$A$10000)))*1,[1]OUT_FinalEnergyCons!L$4:L$10000)</f>
        <v>2.0795526011475601E-5</v>
      </c>
      <c r="O2280" s="1" cm="1">
        <f t="array" ref="O2280">SUMPRODUCT(([1]OUT_FinalEnergyCons!$B$4:$B$10000="var_ncap")*1,  (ISNUMBER(SEARCH("ITOT-SWHNGA*BR",[1]OUT_FinalEnergyCons!$A$4:$A$10000)))*1,[1]OUT_FinalEnergyCons!M$4:M$10000)</f>
        <v>7.5540960862342105E-2</v>
      </c>
      <c r="P2280" s="1" cm="1">
        <f t="array" ref="P2280">SUMPRODUCT(([1]OUT_FinalEnergyCons!$B$4:$B$10000="var_ncap")*1,  (ISNUMBER(SEARCH("ITOT-SWHNGA*BR",[1]OUT_FinalEnergyCons!$A$4:$A$10000)))*1,[1]OUT_FinalEnergyCons!N$4:N$10000)</f>
        <v>4.76066582429479E-6</v>
      </c>
      <c r="Q2280" s="1" cm="1">
        <f t="array" ref="Q2280">SUMPRODUCT(([1]OUT_FinalEnergyCons!$B$4:$B$10000="var_ncap")*1,  (ISNUMBER(SEARCH("ITOT-SWHNGA*BR",[1]OUT_FinalEnergyCons!$A$4:$A$10000)))*1,[1]OUT_FinalEnergyCons!O$4:O$10000)</f>
        <v>7.8273591877489305E-6</v>
      </c>
      <c r="S2280" s="3"/>
    </row>
    <row r="2281" spans="2:19">
      <c r="B2281" s="5" t="str">
        <f t="shared" si="2284"/>
        <v>SPS1</v>
      </c>
      <c r="C2281" s="5" t="str">
        <f t="shared" si="2285"/>
        <v>CH</v>
      </c>
      <c r="D2281" t="s">
        <v>2413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1.6529818693966099E-4</v>
      </c>
      <c r="H2281" s="1" cm="1">
        <f t="array" ref="H2281">SUMPRODUCT(([1]OUT_FinalEnergyCons!$B$4:$B$10000="var_ncap")*1,  (ISNUMBER(SEARCH("ITOT-SWHNGAHP",[1]OUT_FinalEnergyCons!$A$4:$A$10000)))*1,[1]OUT_FinalEnergyCons!F$4:F$10000)</f>
        <v>1.5002124601029E-6</v>
      </c>
      <c r="I2281" s="1" cm="1">
        <f t="array" ref="I2281">SUMPRODUCT(([1]OUT_FinalEnergyCons!$B$4:$B$10000="var_ncap")*1,  (ISNUMBER(SEARCH("ITOT-SWHNGAHP",[1]OUT_FinalEnergyCons!$A$4:$A$10000)))*1,[1]OUT_FinalEnergyCons!G$4:G$10000)</f>
        <v>2.20412857376587E-7</v>
      </c>
      <c r="J2281" s="1" cm="1">
        <f t="array" ref="J2281">SUMPRODUCT(([1]OUT_FinalEnergyCons!$B$4:$B$10000="var_ncap")*1,  (ISNUMBER(SEARCH("ITOT-SWHNGAHP",[1]OUT_FinalEnergyCons!$A$4:$A$10000)))*1,[1]OUT_FinalEnergyCons!H$4:H$10000)</f>
        <v>5.7585269343737701E-5</v>
      </c>
      <c r="K2281" s="1" cm="1">
        <f t="array" ref="K2281">SUMPRODUCT(([1]OUT_FinalEnergyCons!$B$4:$B$10000="var_ncap")*1,  (ISNUMBER(SEARCH("ITOT-SWHNGAHP",[1]OUT_FinalEnergyCons!$A$4:$A$10000)))*1,[1]OUT_FinalEnergyCons!I$4:I$10000)</f>
        <v>0.114281798813611</v>
      </c>
      <c r="L2281" s="1" cm="1">
        <f t="array" ref="L2281">SUMPRODUCT(([1]OUT_FinalEnergyCons!$B$4:$B$10000="var_ncap")*1,  (ISNUMBER(SEARCH("ITOT-SWHNGAHP",[1]OUT_FinalEnergyCons!$A$4:$A$10000)))*1,[1]OUT_FinalEnergyCons!J$4:J$10000)</f>
        <v>9.2486714792589006E-2</v>
      </c>
      <c r="M2281" s="1" cm="1">
        <f t="array" ref="M2281">SUMPRODUCT(([1]OUT_FinalEnergyCons!$B$4:$B$10000="var_ncap")*1,  (ISNUMBER(SEARCH("ITOT-SWHNGAHP",[1]OUT_FinalEnergyCons!$A$4:$A$10000)))*1,[1]OUT_FinalEnergyCons!K$4:K$10000)</f>
        <v>1.6996106312231101E-6</v>
      </c>
      <c r="N2281" s="1" cm="1">
        <f t="array" ref="N2281">SUMPRODUCT(([1]OUT_FinalEnergyCons!$B$4:$B$10000="var_ncap")*1,  (ISNUMBER(SEARCH("ITOT-SWHNGAHP",[1]OUT_FinalEnergyCons!$A$4:$A$10000)))*1,[1]OUT_FinalEnergyCons!L$4:L$10000)</f>
        <v>2.7174948701232201E-5</v>
      </c>
      <c r="O2281" s="1" cm="1">
        <f t="array" ref="O2281">SUMPRODUCT(([1]OUT_FinalEnergyCons!$B$4:$B$10000="var_ncap")*1,  (ISNUMBER(SEARCH("ITOT-SWHNGAHP",[1]OUT_FinalEnergyCons!$A$4:$A$10000)))*1,[1]OUT_FinalEnergyCons!M$4:M$10000)</f>
        <v>7.6746939398514703E-4</v>
      </c>
      <c r="P2281" s="1" cm="1">
        <f t="array" ref="P2281">SUMPRODUCT(([1]OUT_FinalEnergyCons!$B$4:$B$10000="var_ncap")*1,  (ISNUMBER(SEARCH("ITOT-SWHNGAHP",[1]OUT_FinalEnergyCons!$A$4:$A$10000)))*1,[1]OUT_FinalEnergyCons!N$4:N$10000)</f>
        <v>1.28728989095216E-5</v>
      </c>
      <c r="Q2281" s="1" cm="1">
        <f t="array" ref="Q2281">SUMPRODUCT(([1]OUT_FinalEnergyCons!$B$4:$B$10000="var_ncap")*1,  (ISNUMBER(SEARCH("ITOT-SWHNGAHP",[1]OUT_FinalEnergyCons!$A$4:$A$10000)))*1,[1]OUT_FinalEnergyCons!O$4:O$10000)</f>
        <v>1.2267593110147201E-4</v>
      </c>
      <c r="S2281" s="3"/>
    </row>
    <row r="2282" spans="2:19">
      <c r="B2282" s="5" t="str">
        <f t="shared" si="2284"/>
        <v>SPS1</v>
      </c>
      <c r="C2282" s="5" t="str">
        <f t="shared" si="2285"/>
        <v>CH</v>
      </c>
      <c r="D2282" t="s">
        <v>2414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8.1882949993083293E-3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9.89468961023693E-2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0.11583067874470999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3.44419593434954E-2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0.23398607931240101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7.85221133373952E-2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4.1700194641573702E-3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0.185235471711091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0.12565174916636301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4.9756639039495003E-2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0.122819637718589</v>
      </c>
      <c r="S2282" s="3"/>
    </row>
    <row r="2283" spans="2:19">
      <c r="B2283" s="5" t="str">
        <f t="shared" si="2284"/>
        <v>SPS1</v>
      </c>
      <c r="C2283" s="5" t="str">
        <f t="shared" si="2285"/>
        <v>CH</v>
      </c>
      <c r="D2283" t="s">
        <v>2415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2.1433765023330599E-6</v>
      </c>
      <c r="H2283" s="1">
        <f t="shared" si="2297"/>
        <v>1.7787740354851701E-6</v>
      </c>
      <c r="I2283" s="1">
        <f t="shared" si="2297"/>
        <v>1.7940644990771001E-6</v>
      </c>
      <c r="J2283" s="1">
        <f t="shared" si="2297"/>
        <v>4.1501820657489501E-6</v>
      </c>
      <c r="K2283" s="1">
        <f t="shared" si="2297"/>
        <v>2.5841611611177301E-5</v>
      </c>
      <c r="L2283" s="1">
        <f t="shared" si="2297"/>
        <v>2.8871896256551698E-6</v>
      </c>
      <c r="M2283" s="1">
        <f t="shared" si="2297"/>
        <v>4.0071903048812903E-6</v>
      </c>
      <c r="N2283" s="1">
        <f t="shared" si="2297"/>
        <v>5.0059442785053099E-6</v>
      </c>
      <c r="O2283" s="1">
        <f t="shared" si="2297"/>
        <v>4.6921320740232896E-6</v>
      </c>
      <c r="P2283" s="1">
        <f>P2284</f>
        <v>5.1451804430738797E-6</v>
      </c>
      <c r="Q2283" s="1">
        <f>Q2284</f>
        <v>2.5473457797588999E-6</v>
      </c>
      <c r="S2283" s="3"/>
    </row>
    <row r="2284" spans="2:19">
      <c r="B2284" s="5" t="str">
        <f t="shared" si="2284"/>
        <v>SPS1</v>
      </c>
      <c r="C2284" s="5" t="str">
        <f t="shared" si="2285"/>
        <v>CH</v>
      </c>
      <c r="D2284" t="s">
        <v>2416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2.1433765023330599E-6</v>
      </c>
      <c r="H2284" s="1" cm="1">
        <f t="array" ref="H2284">SUMPRODUCT(([1]OUT_FinalEnergyCons!$B$4:$B$10000="var_ncap")*1,  (ISNUMBER(SEARCH("ITOT-SWHCOA*BR",[1]OUT_FinalEnergyCons!$A$4:$A$10000)))*1,[1]OUT_FinalEnergyCons!F$4:F$10000)</f>
        <v>1.7787740354851701E-6</v>
      </c>
      <c r="I2284" s="1" cm="1">
        <f t="array" ref="I2284">SUMPRODUCT(([1]OUT_FinalEnergyCons!$B$4:$B$10000="var_ncap")*1,  (ISNUMBER(SEARCH("ITOT-SWHCOA*BR",[1]OUT_FinalEnergyCons!$A$4:$A$10000)))*1,[1]OUT_FinalEnergyCons!G$4:G$10000)</f>
        <v>1.7940644990771001E-6</v>
      </c>
      <c r="J2284" s="1" cm="1">
        <f t="array" ref="J2284">SUMPRODUCT(([1]OUT_FinalEnergyCons!$B$4:$B$10000="var_ncap")*1,  (ISNUMBER(SEARCH("ITOT-SWHCOA*BR",[1]OUT_FinalEnergyCons!$A$4:$A$10000)))*1,[1]OUT_FinalEnergyCons!H$4:H$10000)</f>
        <v>4.1501820657489501E-6</v>
      </c>
      <c r="K2284" s="1" cm="1">
        <f t="array" ref="K2284">SUMPRODUCT(([1]OUT_FinalEnergyCons!$B$4:$B$10000="var_ncap")*1,  (ISNUMBER(SEARCH("ITOT-SWHCOA*BR",[1]OUT_FinalEnergyCons!$A$4:$A$10000)))*1,[1]OUT_FinalEnergyCons!I$4:I$10000)</f>
        <v>2.5841611611177301E-5</v>
      </c>
      <c r="L2284" s="1" cm="1">
        <f t="array" ref="L2284">SUMPRODUCT(([1]OUT_FinalEnergyCons!$B$4:$B$10000="var_ncap")*1,  (ISNUMBER(SEARCH("ITOT-SWHCOA*BR",[1]OUT_FinalEnergyCons!$A$4:$A$10000)))*1,[1]OUT_FinalEnergyCons!J$4:J$10000)</f>
        <v>2.8871896256551698E-6</v>
      </c>
      <c r="M2284" s="1" cm="1">
        <f t="array" ref="M2284">SUMPRODUCT(([1]OUT_FinalEnergyCons!$B$4:$B$10000="var_ncap")*1,  (ISNUMBER(SEARCH("ITOT-SWHCOA*BR",[1]OUT_FinalEnergyCons!$A$4:$A$10000)))*1,[1]OUT_FinalEnergyCons!K$4:K$10000)</f>
        <v>4.0071903048812903E-6</v>
      </c>
      <c r="N2284" s="1" cm="1">
        <f t="array" ref="N2284">SUMPRODUCT(([1]OUT_FinalEnergyCons!$B$4:$B$10000="var_ncap")*1,  (ISNUMBER(SEARCH("ITOT-SWHCOA*BR",[1]OUT_FinalEnergyCons!$A$4:$A$10000)))*1,[1]OUT_FinalEnergyCons!L$4:L$10000)</f>
        <v>5.0059442785053099E-6</v>
      </c>
      <c r="O2284" s="1" cm="1">
        <f t="array" ref="O2284">SUMPRODUCT(([1]OUT_FinalEnergyCons!$B$4:$B$10000="var_ncap")*1,  (ISNUMBER(SEARCH("ITOT-SWHCOA*BR",[1]OUT_FinalEnergyCons!$A$4:$A$10000)))*1,[1]OUT_FinalEnergyCons!M$4:M$10000)</f>
        <v>4.6921320740232896E-6</v>
      </c>
      <c r="P2284" s="1" cm="1">
        <f t="array" ref="P2284">SUMPRODUCT(([1]OUT_FinalEnergyCons!$B$4:$B$10000="var_ncap")*1,  (ISNUMBER(SEARCH("ITOT-SWHCOA*BR",[1]OUT_FinalEnergyCons!$A$4:$A$10000)))*1,[1]OUT_FinalEnergyCons!N$4:N$10000)</f>
        <v>5.1451804430738797E-6</v>
      </c>
      <c r="Q2284" s="1" cm="1">
        <f t="array" ref="Q2284">SUMPRODUCT(([1]OUT_FinalEnergyCons!$B$4:$B$10000="var_ncap")*1,  (ISNUMBER(SEARCH("ITOT-SWHCOA*BR",[1]OUT_FinalEnergyCons!$A$4:$A$10000)))*1,[1]OUT_FinalEnergyCons!O$4:O$10000)</f>
        <v>2.5473457797588999E-6</v>
      </c>
      <c r="S2284" s="3"/>
    </row>
    <row r="2285" spans="2:19">
      <c r="B2285" s="5" t="str">
        <f t="shared" si="2284"/>
        <v>SPS1</v>
      </c>
      <c r="C2285" s="5" t="str">
        <f t="shared" si="2285"/>
        <v>CH</v>
      </c>
      <c r="D2285" t="s">
        <v>2417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5.2175273949503602E-2</v>
      </c>
      <c r="H2285" s="1">
        <f t="shared" si="2298"/>
        <v>6.1309556510205096E-6</v>
      </c>
      <c r="I2285" s="1">
        <f t="shared" si="2298"/>
        <v>2.9743213839310698E-2</v>
      </c>
      <c r="J2285" s="1">
        <f t="shared" si="2298"/>
        <v>0.28884800299644298</v>
      </c>
      <c r="K2285" s="1">
        <f t="shared" si="2298"/>
        <v>5.2624749583683697E-2</v>
      </c>
      <c r="L2285" s="1">
        <f t="shared" si="2298"/>
        <v>2.04708718425924E-2</v>
      </c>
      <c r="M2285" s="1">
        <f t="shared" si="2298"/>
        <v>0.28651088304413103</v>
      </c>
      <c r="N2285" s="1">
        <f t="shared" si="2298"/>
        <v>4.9056403304603001E-2</v>
      </c>
      <c r="O2285" s="1">
        <f t="shared" si="2298"/>
        <v>7.0202785118402194E-2</v>
      </c>
      <c r="P2285" s="1">
        <f>P2286</f>
        <v>0.21198391286311899</v>
      </c>
      <c r="Q2285" s="1">
        <f>Q2286</f>
        <v>8.2684206565632398E-2</v>
      </c>
      <c r="S2285" s="3"/>
    </row>
    <row r="2286" spans="2:19">
      <c r="B2286" s="5" t="str">
        <f t="shared" si="2284"/>
        <v>SPS1</v>
      </c>
      <c r="C2286" s="5" t="str">
        <f t="shared" si="2285"/>
        <v>CH</v>
      </c>
      <c r="D2286" t="s">
        <v>2418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5.2175273949503602E-2</v>
      </c>
      <c r="H2286" s="1" cm="1">
        <f t="array" ref="H2286">SUMPRODUCT(([1]OUT_FinalEnergyCons!$B$4:$B$10000="var_ncap")*1,  (ISNUMBER(SEARCH("ITOT-SWHWOD*BR",[1]OUT_FinalEnergyCons!$A$4:$A$10000)))*1,[1]OUT_FinalEnergyCons!F$4:F$10000)</f>
        <v>6.1309556510205096E-6</v>
      </c>
      <c r="I2286" s="1" cm="1">
        <f t="array" ref="I2286">SUMPRODUCT(([1]OUT_FinalEnergyCons!$B$4:$B$10000="var_ncap")*1,  (ISNUMBER(SEARCH("ITOT-SWHWOD*BR",[1]OUT_FinalEnergyCons!$A$4:$A$10000)))*1,[1]OUT_FinalEnergyCons!G$4:G$10000)</f>
        <v>2.9743213839310698E-2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0.28884800299644298</v>
      </c>
      <c r="K2286" s="1" cm="1">
        <f t="array" ref="K2286">SUMPRODUCT(([1]OUT_FinalEnergyCons!$B$4:$B$10000="var_ncap")*1,  (ISNUMBER(SEARCH("ITOT-SWHWOD*BR",[1]OUT_FinalEnergyCons!$A$4:$A$10000)))*1,[1]OUT_FinalEnergyCons!I$4:I$10000)</f>
        <v>5.2624749583683697E-2</v>
      </c>
      <c r="L2286" s="1" cm="1">
        <f t="array" ref="L2286">SUMPRODUCT(([1]OUT_FinalEnergyCons!$B$4:$B$10000="var_ncap")*1,  (ISNUMBER(SEARCH("ITOT-SWHWOD*BR",[1]OUT_FinalEnergyCons!$A$4:$A$10000)))*1,[1]OUT_FinalEnergyCons!J$4:J$10000)</f>
        <v>2.04708718425924E-2</v>
      </c>
      <c r="M2286" s="1" cm="1">
        <f t="array" ref="M2286">SUMPRODUCT(([1]OUT_FinalEnergyCons!$B$4:$B$10000="var_ncap")*1,  (ISNUMBER(SEARCH("ITOT-SWHWOD*BR",[1]OUT_FinalEnergyCons!$A$4:$A$10000)))*1,[1]OUT_FinalEnergyCons!K$4:K$10000)</f>
        <v>0.28651088304413103</v>
      </c>
      <c r="N2286" s="1" cm="1">
        <f t="array" ref="N2286">SUMPRODUCT(([1]OUT_FinalEnergyCons!$B$4:$B$10000="var_ncap")*1,  (ISNUMBER(SEARCH("ITOT-SWHWOD*BR",[1]OUT_FinalEnergyCons!$A$4:$A$10000)))*1,[1]OUT_FinalEnergyCons!L$4:L$10000)</f>
        <v>4.9056403304603001E-2</v>
      </c>
      <c r="O2286" s="1" cm="1">
        <f t="array" ref="O2286">SUMPRODUCT(([1]OUT_FinalEnergyCons!$B$4:$B$10000="var_ncap")*1,  (ISNUMBER(SEARCH("ITOT-SWHWOD*BR",[1]OUT_FinalEnergyCons!$A$4:$A$10000)))*1,[1]OUT_FinalEnergyCons!M$4:M$10000)</f>
        <v>7.0202785118402194E-2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0.21198391286311899</v>
      </c>
      <c r="Q2286" s="1" cm="1">
        <f t="array" ref="Q2286">SUMPRODUCT(([1]OUT_FinalEnergyCons!$B$4:$B$10000="var_ncap")*1,  (ISNUMBER(SEARCH("ITOT-SWHWOD*BR",[1]OUT_FinalEnergyCons!$A$4:$A$10000)))*1,[1]OUT_FinalEnergyCons!O$4:O$10000)</f>
        <v>8.2684206565632398E-2</v>
      </c>
      <c r="S2286" s="3"/>
    </row>
    <row r="2287" spans="2:19">
      <c r="B2287" s="5" t="str">
        <f t="shared" si="2284"/>
        <v>SPS1</v>
      </c>
      <c r="C2287" s="5" t="str">
        <f t="shared" si="2285"/>
        <v>CH</v>
      </c>
      <c r="D2287" t="s">
        <v>2419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7.5619059678289696E-3</v>
      </c>
      <c r="H2287" s="1">
        <f t="shared" si="2299"/>
        <v>6.8022559274401801E-6</v>
      </c>
      <c r="I2287" s="1">
        <f t="shared" si="2299"/>
        <v>4.5033990828115501E-3</v>
      </c>
      <c r="J2287" s="1">
        <f t="shared" si="2299"/>
        <v>2.5514922980865998E-2</v>
      </c>
      <c r="K2287" s="1">
        <f t="shared" si="2299"/>
        <v>9.2822296472375304E-3</v>
      </c>
      <c r="L2287" s="1">
        <f t="shared" si="2299"/>
        <v>9.7467711971474594E-3</v>
      </c>
      <c r="M2287" s="1">
        <f t="shared" si="2299"/>
        <v>1.9494612684309399E-2</v>
      </c>
      <c r="N2287" s="1">
        <f t="shared" si="2299"/>
        <v>1.35128501874387E-2</v>
      </c>
      <c r="O2287" s="1">
        <f t="shared" si="2299"/>
        <v>7.3424826750587901E-3</v>
      </c>
      <c r="P2287" s="1">
        <f>P2288</f>
        <v>2.26242155910833E-2</v>
      </c>
      <c r="Q2287" s="1">
        <f>Q2288</f>
        <v>3.38226118707351E-3</v>
      </c>
      <c r="S2287" s="3"/>
    </row>
    <row r="2288" spans="2:19">
      <c r="B2288" s="5" t="str">
        <f t="shared" si="2284"/>
        <v>SPS1</v>
      </c>
      <c r="C2288" s="5" t="str">
        <f t="shared" si="2285"/>
        <v>CH</v>
      </c>
      <c r="D2288" t="s">
        <v>2420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7.5619059678289696E-3</v>
      </c>
      <c r="H2288" s="1" cm="1">
        <f t="array" ref="H2288">SUMPRODUCT(([1]OUT_FinalEnergyCons!$B$4:$B$10000="var_ncap")*1,  (ISNUMBER(SEARCH("ITOT-SWHPLT*BR",[1]OUT_FinalEnergyCons!$A$4:$A$10000)))*1,[1]OUT_FinalEnergyCons!F$4:F$10000)</f>
        <v>6.8022559274401801E-6</v>
      </c>
      <c r="I2288" s="1" cm="1">
        <f t="array" ref="I2288">SUMPRODUCT(([1]OUT_FinalEnergyCons!$B$4:$B$10000="var_ncap")*1,  (ISNUMBER(SEARCH("ITOT-SWHPLT*BR",[1]OUT_FinalEnergyCons!$A$4:$A$10000)))*1,[1]OUT_FinalEnergyCons!G$4:G$10000)</f>
        <v>4.5033990828115501E-3</v>
      </c>
      <c r="J2288" s="1" cm="1">
        <f t="array" ref="J2288">SUMPRODUCT(([1]OUT_FinalEnergyCons!$B$4:$B$10000="var_ncap")*1,  (ISNUMBER(SEARCH("ITOT-SWHPLT*BR",[1]OUT_FinalEnergyCons!$A$4:$A$10000)))*1,[1]OUT_FinalEnergyCons!H$4:H$10000)</f>
        <v>2.5514922980865998E-2</v>
      </c>
      <c r="K2288" s="1" cm="1">
        <f t="array" ref="K2288">SUMPRODUCT(([1]OUT_FinalEnergyCons!$B$4:$B$10000="var_ncap")*1,  (ISNUMBER(SEARCH("ITOT-SWHPLT*BR",[1]OUT_FinalEnergyCons!$A$4:$A$10000)))*1,[1]OUT_FinalEnergyCons!I$4:I$10000)</f>
        <v>9.2822296472375304E-3</v>
      </c>
      <c r="L2288" s="1" cm="1">
        <f t="array" ref="L2288">SUMPRODUCT(([1]OUT_FinalEnergyCons!$B$4:$B$10000="var_ncap")*1,  (ISNUMBER(SEARCH("ITOT-SWHPLT*BR",[1]OUT_FinalEnergyCons!$A$4:$A$10000)))*1,[1]OUT_FinalEnergyCons!J$4:J$10000)</f>
        <v>9.7467711971474594E-3</v>
      </c>
      <c r="M2288" s="1" cm="1">
        <f t="array" ref="M2288">SUMPRODUCT(([1]OUT_FinalEnergyCons!$B$4:$B$10000="var_ncap")*1,  (ISNUMBER(SEARCH("ITOT-SWHPLT*BR",[1]OUT_FinalEnergyCons!$A$4:$A$10000)))*1,[1]OUT_FinalEnergyCons!K$4:K$10000)</f>
        <v>1.9494612684309399E-2</v>
      </c>
      <c r="N2288" s="1" cm="1">
        <f t="array" ref="N2288">SUMPRODUCT(([1]OUT_FinalEnergyCons!$B$4:$B$10000="var_ncap")*1,  (ISNUMBER(SEARCH("ITOT-SWHPLT*BR",[1]OUT_FinalEnergyCons!$A$4:$A$10000)))*1,[1]OUT_FinalEnergyCons!L$4:L$10000)</f>
        <v>1.35128501874387E-2</v>
      </c>
      <c r="O2288" s="1" cm="1">
        <f t="array" ref="O2288">SUMPRODUCT(([1]OUT_FinalEnergyCons!$B$4:$B$10000="var_ncap")*1,  (ISNUMBER(SEARCH("ITOT-SWHPLT*BR",[1]OUT_FinalEnergyCons!$A$4:$A$10000)))*1,[1]OUT_FinalEnergyCons!M$4:M$10000)</f>
        <v>7.3424826750587901E-3</v>
      </c>
      <c r="P2288" s="1" cm="1">
        <f t="array" ref="P2288">SUMPRODUCT(([1]OUT_FinalEnergyCons!$B$4:$B$10000="var_ncap")*1,  (ISNUMBER(SEARCH("ITOT-SWHPLT*BR",[1]OUT_FinalEnergyCons!$A$4:$A$10000)))*1,[1]OUT_FinalEnergyCons!N$4:N$10000)</f>
        <v>2.26242155910833E-2</v>
      </c>
      <c r="Q2288" s="1" cm="1">
        <f t="array" ref="Q2288">SUMPRODUCT(([1]OUT_FinalEnergyCons!$B$4:$B$10000="var_ncap")*1,  (ISNUMBER(SEARCH("ITOT-SWHPLT*BR",[1]OUT_FinalEnergyCons!$A$4:$A$10000)))*1,[1]OUT_FinalEnergyCons!O$4:O$10000)</f>
        <v>3.38226118707351E-3</v>
      </c>
      <c r="S2288" s="3"/>
    </row>
    <row r="2289" spans="2:19">
      <c r="B2289" s="5" t="str">
        <f t="shared" si="2284"/>
        <v>SPS1</v>
      </c>
      <c r="C2289" s="5" t="str">
        <f t="shared" si="2285"/>
        <v>CH</v>
      </c>
      <c r="D2289" t="s">
        <v>2421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1.70185581204176E-6</v>
      </c>
      <c r="H2289" s="1">
        <f t="shared" si="2300"/>
        <v>1.3288893630409301E-6</v>
      </c>
      <c r="I2289" s="1">
        <f t="shared" si="2300"/>
        <v>3.2089559456706001E-6</v>
      </c>
      <c r="J2289" s="1">
        <f t="shared" si="2300"/>
        <v>0.12412714075265099</v>
      </c>
      <c r="K2289" s="1">
        <f t="shared" si="2300"/>
        <v>4.2324245934986703E-2</v>
      </c>
      <c r="L2289" s="1">
        <f t="shared" si="2300"/>
        <v>2.7440400134418002E-6</v>
      </c>
      <c r="M2289" s="1">
        <f t="shared" si="2300"/>
        <v>4.8935968234738701E-6</v>
      </c>
      <c r="N2289" s="1">
        <f t="shared" si="2300"/>
        <v>1.48288180025223E-5</v>
      </c>
      <c r="O2289" s="1">
        <f t="shared" si="2300"/>
        <v>4.7005266643121404E-6</v>
      </c>
      <c r="P2289" s="1">
        <f>P2290</f>
        <v>8.1497509995429008E-6</v>
      </c>
      <c r="Q2289" s="1">
        <f>Q2290</f>
        <v>2.0610300715206798E-6</v>
      </c>
      <c r="S2289" s="3"/>
    </row>
    <row r="2290" spans="2:19">
      <c r="B2290" s="5" t="str">
        <f t="shared" si="2284"/>
        <v>SPS1</v>
      </c>
      <c r="C2290" s="5" t="str">
        <f t="shared" si="2285"/>
        <v>CH</v>
      </c>
      <c r="D2290" t="s">
        <v>2422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1.70185581204176E-6</v>
      </c>
      <c r="H2290" s="1" cm="1">
        <f t="array" ref="H2290">SUMPRODUCT(([1]OUT_FinalEnergyCons!$B$4:$B$10000="var_ncap")*1,  (ISNUMBER(SEARCH("ITOT-SWHWST*BR",[1]OUT_FinalEnergyCons!$A$4:$A$10000)))*1,[1]OUT_FinalEnergyCons!F$4:F$10000)</f>
        <v>1.3288893630409301E-6</v>
      </c>
      <c r="I2290" s="1" cm="1">
        <f t="array" ref="I2290">SUMPRODUCT(([1]OUT_FinalEnergyCons!$B$4:$B$10000="var_ncap")*1,  (ISNUMBER(SEARCH("ITOT-SWHWST*BR",[1]OUT_FinalEnergyCons!$A$4:$A$10000)))*1,[1]OUT_FinalEnergyCons!G$4:G$10000)</f>
        <v>3.2089559456706001E-6</v>
      </c>
      <c r="J2290" s="1" cm="1">
        <f t="array" ref="J2290">SUMPRODUCT(([1]OUT_FinalEnergyCons!$B$4:$B$10000="var_ncap")*1,  (ISNUMBER(SEARCH("ITOT-SWHWST*BR",[1]OUT_FinalEnergyCons!$A$4:$A$10000)))*1,[1]OUT_FinalEnergyCons!H$4:H$10000)</f>
        <v>0.12412714075265099</v>
      </c>
      <c r="K2290" s="1" cm="1">
        <f t="array" ref="K2290">SUMPRODUCT(([1]OUT_FinalEnergyCons!$B$4:$B$10000="var_ncap")*1,  (ISNUMBER(SEARCH("ITOT-SWHWST*BR",[1]OUT_FinalEnergyCons!$A$4:$A$10000)))*1,[1]OUT_FinalEnergyCons!I$4:I$10000)</f>
        <v>4.2324245934986703E-2</v>
      </c>
      <c r="L2290" s="1" cm="1">
        <f t="array" ref="L2290">SUMPRODUCT(([1]OUT_FinalEnergyCons!$B$4:$B$10000="var_ncap")*1,  (ISNUMBER(SEARCH("ITOT-SWHWST*BR",[1]OUT_FinalEnergyCons!$A$4:$A$10000)))*1,[1]OUT_FinalEnergyCons!J$4:J$10000)</f>
        <v>2.7440400134418002E-6</v>
      </c>
      <c r="M2290" s="1" cm="1">
        <f t="array" ref="M2290">SUMPRODUCT(([1]OUT_FinalEnergyCons!$B$4:$B$10000="var_ncap")*1,  (ISNUMBER(SEARCH("ITOT-SWHWST*BR",[1]OUT_FinalEnergyCons!$A$4:$A$10000)))*1,[1]OUT_FinalEnergyCons!K$4:K$10000)</f>
        <v>4.8935968234738701E-6</v>
      </c>
      <c r="N2290" s="1" cm="1">
        <f t="array" ref="N2290">SUMPRODUCT(([1]OUT_FinalEnergyCons!$B$4:$B$10000="var_ncap")*1,  (ISNUMBER(SEARCH("ITOT-SWHWST*BR",[1]OUT_FinalEnergyCons!$A$4:$A$10000)))*1,[1]OUT_FinalEnergyCons!L$4:L$10000)</f>
        <v>1.48288180025223E-5</v>
      </c>
      <c r="O2290" s="1" cm="1">
        <f t="array" ref="O2290">SUMPRODUCT(([1]OUT_FinalEnergyCons!$B$4:$B$10000="var_ncap")*1,  (ISNUMBER(SEARCH("ITOT-SWHWST*BR",[1]OUT_FinalEnergyCons!$A$4:$A$10000)))*1,[1]OUT_FinalEnergyCons!M$4:M$10000)</f>
        <v>4.7005266643121404E-6</v>
      </c>
      <c r="P2290" s="1" cm="1">
        <f t="array" ref="P2290">SUMPRODUCT(([1]OUT_FinalEnergyCons!$B$4:$B$10000="var_ncap")*1,  (ISNUMBER(SEARCH("ITOT-SWHWST*BR",[1]OUT_FinalEnergyCons!$A$4:$A$10000)))*1,[1]OUT_FinalEnergyCons!N$4:N$10000)</f>
        <v>8.1497509995429008E-6</v>
      </c>
      <c r="Q2290" s="1" cm="1">
        <f t="array" ref="Q2290">SUMPRODUCT(([1]OUT_FinalEnergyCons!$B$4:$B$10000="var_ncap")*1,  (ISNUMBER(SEARCH("ITOT-SWHWST*BR",[1]OUT_FinalEnergyCons!$A$4:$A$10000)))*1,[1]OUT_FinalEnergyCons!O$4:O$10000)</f>
        <v>2.0610300715206798E-6</v>
      </c>
      <c r="S2290" s="3"/>
    </row>
    <row r="2291" spans="2:19">
      <c r="B2291" s="5" t="str">
        <f t="shared" si="2284"/>
        <v>SPS1</v>
      </c>
      <c r="C2291" s="5" t="str">
        <f t="shared" si="2285"/>
        <v>CH</v>
      </c>
      <c r="D2291" t="s">
        <v>2423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2.6041726543769698E-3</v>
      </c>
      <c r="H2291" s="1">
        <f t="shared" si="2301"/>
        <v>1.93436752624243E-8</v>
      </c>
      <c r="I2291" s="1">
        <f t="shared" si="2301"/>
        <v>6.5785794985141495E-8</v>
      </c>
      <c r="J2291" s="1">
        <f t="shared" si="2301"/>
        <v>8.5440707040940096E-3</v>
      </c>
      <c r="K2291" s="1">
        <f t="shared" si="2301"/>
        <v>3.8811294574004999E-3</v>
      </c>
      <c r="L2291" s="1">
        <f t="shared" si="2301"/>
        <v>9.0408712767572006E-8</v>
      </c>
      <c r="M2291" s="1">
        <f t="shared" si="2301"/>
        <v>8.5438117727804509E-3</v>
      </c>
      <c r="N2291" s="1">
        <f t="shared" si="2301"/>
        <v>3.2846575191981401E-3</v>
      </c>
      <c r="O2291" s="1">
        <f t="shared" si="2301"/>
        <v>5.9657013767163596E-4</v>
      </c>
      <c r="P2291" s="1">
        <f>P2292</f>
        <v>8.0715358309463598E-3</v>
      </c>
      <c r="Q2291" s="1">
        <f>Q2292</f>
        <v>3.7588303169030601E-3</v>
      </c>
      <c r="S2291" s="3"/>
    </row>
    <row r="2292" spans="2:19">
      <c r="B2292" s="5" t="str">
        <f t="shared" si="2284"/>
        <v>SPS1</v>
      </c>
      <c r="C2292" s="5" t="str">
        <f t="shared" si="2285"/>
        <v>CH</v>
      </c>
      <c r="D2292" t="s">
        <v>2424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2.6041726543769698E-3</v>
      </c>
      <c r="H2292" s="1" cm="1">
        <f t="array" ref="H2292">SUMPRODUCT(([1]OUT_FinalEnergyCons!$B$4:$B$10000="var_ncap")*1, (ISNUMBER(SEARCH("ITOT-SWHSOLBR",[1]OUT_FinalEnergyCons!$A$4:$A$10000)))*1,[1]OUT_FinalEnergyCons!F$4:F$10000)</f>
        <v>1.93436752624243E-8</v>
      </c>
      <c r="I2292" s="1" cm="1">
        <f t="array" ref="I2292">SUMPRODUCT(([1]OUT_FinalEnergyCons!$B$4:$B$10000="var_ncap")*1, (ISNUMBER(SEARCH("ITOT-SWHSOLBR",[1]OUT_FinalEnergyCons!$A$4:$A$10000)))*1,[1]OUT_FinalEnergyCons!G$4:G$10000)</f>
        <v>6.5785794985141495E-8</v>
      </c>
      <c r="J2292" s="1" cm="1">
        <f t="array" ref="J2292">SUMPRODUCT(([1]OUT_FinalEnergyCons!$B$4:$B$10000="var_ncap")*1, (ISNUMBER(SEARCH("ITOT-SWHSOLBR",[1]OUT_FinalEnergyCons!$A$4:$A$10000)))*1,[1]OUT_FinalEnergyCons!H$4:H$10000)</f>
        <v>8.5440707040940096E-3</v>
      </c>
      <c r="K2292" s="1" cm="1">
        <f t="array" ref="K2292">SUMPRODUCT(([1]OUT_FinalEnergyCons!$B$4:$B$10000="var_ncap")*1, (ISNUMBER(SEARCH("ITOT-SWHSOLBR",[1]OUT_FinalEnergyCons!$A$4:$A$10000)))*1,[1]OUT_FinalEnergyCons!I$4:I$10000)</f>
        <v>3.8811294574004999E-3</v>
      </c>
      <c r="L2292" s="1" cm="1">
        <f t="array" ref="L2292">SUMPRODUCT(([1]OUT_FinalEnergyCons!$B$4:$B$10000="var_ncap")*1, (ISNUMBER(SEARCH("ITOT-SWHSOLBR",[1]OUT_FinalEnergyCons!$A$4:$A$10000)))*1,[1]OUT_FinalEnergyCons!J$4:J$10000)</f>
        <v>9.0408712767572006E-8</v>
      </c>
      <c r="M2292" s="1" cm="1">
        <f t="array" ref="M2292">SUMPRODUCT(([1]OUT_FinalEnergyCons!$B$4:$B$10000="var_ncap")*1, (ISNUMBER(SEARCH("ITOT-SWHSOLBR",[1]OUT_FinalEnergyCons!$A$4:$A$10000)))*1,[1]OUT_FinalEnergyCons!K$4:K$10000)</f>
        <v>8.5438117727804509E-3</v>
      </c>
      <c r="N2292" s="1" cm="1">
        <f t="array" ref="N2292">SUMPRODUCT(([1]OUT_FinalEnergyCons!$B$4:$B$10000="var_ncap")*1, (ISNUMBER(SEARCH("ITOT-SWHSOLBR",[1]OUT_FinalEnergyCons!$A$4:$A$10000)))*1,[1]OUT_FinalEnergyCons!L$4:L$10000)</f>
        <v>3.2846575191981401E-3</v>
      </c>
      <c r="O2292" s="1" cm="1">
        <f t="array" ref="O2292">SUMPRODUCT(([1]OUT_FinalEnergyCons!$B$4:$B$10000="var_ncap")*1, (ISNUMBER(SEARCH("ITOT-SWHSOLBR",[1]OUT_FinalEnergyCons!$A$4:$A$10000)))*1,[1]OUT_FinalEnergyCons!M$4:M$10000)</f>
        <v>5.9657013767163596E-4</v>
      </c>
      <c r="P2292" s="1" cm="1">
        <f t="array" ref="P2292">SUMPRODUCT(([1]OUT_FinalEnergyCons!$B$4:$B$10000="var_ncap")*1, (ISNUMBER(SEARCH("ITOT-SWHSOLBR",[1]OUT_FinalEnergyCons!$A$4:$A$10000)))*1,[1]OUT_FinalEnergyCons!N$4:N$10000)</f>
        <v>8.0715358309463598E-3</v>
      </c>
      <c r="Q2292" s="1" cm="1">
        <f t="array" ref="Q2292">SUMPRODUCT(([1]OUT_FinalEnergyCons!$B$4:$B$10000="var_ncap")*1, (ISNUMBER(SEARCH("ITOT-SWHSOLBR",[1]OUT_FinalEnergyCons!$A$4:$A$10000)))*1,[1]OUT_FinalEnergyCons!O$4:O$10000)</f>
        <v>3.7588303169030601E-3</v>
      </c>
      <c r="S2292" s="3"/>
    </row>
    <row r="2293" spans="2:19">
      <c r="B2293" s="5" t="str">
        <f t="shared" si="2284"/>
        <v>SPS1</v>
      </c>
      <c r="C2293" s="5" t="str">
        <f t="shared" si="2285"/>
        <v>CH</v>
      </c>
      <c r="D2293" t="s">
        <v>2425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1.5128728329236701E-3</v>
      </c>
      <c r="J2293" s="1">
        <f t="shared" si="2302"/>
        <v>0.849448222764978</v>
      </c>
      <c r="K2293" s="1">
        <f t="shared" si="2302"/>
        <v>4.5956359412687004E-6</v>
      </c>
      <c r="L2293" s="1">
        <f t="shared" si="2302"/>
        <v>9.1004333875752008E-6</v>
      </c>
      <c r="M2293" s="1">
        <f t="shared" si="2302"/>
        <v>1.0448448672125401</v>
      </c>
      <c r="N2293" s="1">
        <f t="shared" si="2302"/>
        <v>0.134604893771544</v>
      </c>
      <c r="O2293" s="1">
        <f t="shared" si="2302"/>
        <v>1.9525808106908401E-2</v>
      </c>
      <c r="P2293" s="1">
        <f>P2294</f>
        <v>0.90707407121985395</v>
      </c>
      <c r="Q2293" s="1">
        <f>Q2294</f>
        <v>0.28894294881888599</v>
      </c>
      <c r="S2293" s="3"/>
    </row>
    <row r="2294" spans="2:19">
      <c r="B2294" s="5" t="str">
        <f t="shared" si="2284"/>
        <v>SPS1</v>
      </c>
      <c r="C2294" s="5" t="str">
        <f t="shared" si="2285"/>
        <v>CH</v>
      </c>
      <c r="D2294" t="s">
        <v>2426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1.5128728329236701E-3</v>
      </c>
      <c r="J2294" s="1" cm="1">
        <f t="array" ref="J2294">SUMPRODUCT(([1]OUT_FinalEnergyCons!$B$4:$B$10000="var_ncap")*1, (ISNUMBER(SEARCH("ITOT-SWHH2BR",[1]OUT_FinalEnergyCons!$A$4:$A$10000)))*1,[1]OUT_FinalEnergyCons!H$4:H$10000)</f>
        <v>0.849448222764978</v>
      </c>
      <c r="K2294" s="1" cm="1">
        <f t="array" ref="K2294">SUMPRODUCT(([1]OUT_FinalEnergyCons!$B$4:$B$10000="var_ncap")*1, (ISNUMBER(SEARCH("ITOT-SWHH2BR",[1]OUT_FinalEnergyCons!$A$4:$A$10000)))*1,[1]OUT_FinalEnergyCons!I$4:I$10000)</f>
        <v>4.5956359412687004E-6</v>
      </c>
      <c r="L2294" s="1" cm="1">
        <f t="array" ref="L2294">SUMPRODUCT(([1]OUT_FinalEnergyCons!$B$4:$B$10000="var_ncap")*1, (ISNUMBER(SEARCH("ITOT-SWHH2BR",[1]OUT_FinalEnergyCons!$A$4:$A$10000)))*1,[1]OUT_FinalEnergyCons!J$4:J$10000)</f>
        <v>9.1004333875752008E-6</v>
      </c>
      <c r="M2294" s="1" cm="1">
        <f t="array" ref="M2294">SUMPRODUCT(([1]OUT_FinalEnergyCons!$B$4:$B$10000="var_ncap")*1, (ISNUMBER(SEARCH("ITOT-SWHH2BR",[1]OUT_FinalEnergyCons!$A$4:$A$10000)))*1,[1]OUT_FinalEnergyCons!K$4:K$10000)</f>
        <v>1.0448448672125401</v>
      </c>
      <c r="N2294" s="1" cm="1">
        <f t="array" ref="N2294">SUMPRODUCT(([1]OUT_FinalEnergyCons!$B$4:$B$10000="var_ncap")*1, (ISNUMBER(SEARCH("ITOT-SWHH2BR",[1]OUT_FinalEnergyCons!$A$4:$A$10000)))*1,[1]OUT_FinalEnergyCons!L$4:L$10000)</f>
        <v>0.134604893771544</v>
      </c>
      <c r="O2294" s="1" cm="1">
        <f t="array" ref="O2294">SUMPRODUCT(([1]OUT_FinalEnergyCons!$B$4:$B$10000="var_ncap")*1, (ISNUMBER(SEARCH("ITOT-SWHH2BR",[1]OUT_FinalEnergyCons!$A$4:$A$10000)))*1,[1]OUT_FinalEnergyCons!M$4:M$10000)</f>
        <v>1.9525808106908401E-2</v>
      </c>
      <c r="P2294" s="1" cm="1">
        <f t="array" ref="P2294">SUMPRODUCT(([1]OUT_FinalEnergyCons!$B$4:$B$10000="var_ncap")*1, (ISNUMBER(SEARCH("ITOT-SWHH2BR",[1]OUT_FinalEnergyCons!$A$4:$A$10000)))*1,[1]OUT_FinalEnergyCons!N$4:N$10000)</f>
        <v>0.90707407121985395</v>
      </c>
      <c r="Q2294" s="1" cm="1">
        <f t="array" ref="Q2294">SUMPRODUCT(([1]OUT_FinalEnergyCons!$B$4:$B$10000="var_ncap")*1, (ISNUMBER(SEARCH("ITOT-SWHH2BR",[1]OUT_FinalEnergyCons!$A$4:$A$10000)))*1,[1]OUT_FinalEnergyCons!O$4:O$10000)</f>
        <v>0.28894294881888599</v>
      </c>
      <c r="S2294" s="3"/>
    </row>
    <row r="2295" spans="2:19">
      <c r="B2295" s="9" t="str">
        <f>'SPS1'!B1813</f>
        <v>SPS1</v>
      </c>
      <c r="C2295" s="9" t="str">
        <f>'SPS1'!C1813</f>
        <v>CH</v>
      </c>
      <c r="D2295" s="2" t="s">
        <v>204</v>
      </c>
      <c r="E2295" s="9" t="str">
        <f t="shared" si="2286"/>
        <v>GWth/yr.</v>
      </c>
      <c r="F2295" s="17">
        <f t="shared" ref="F2295:K2295" si="2303">SUM(F2296,F2299,F2301,F2305,F2307,F2309,F2311)</f>
        <v>1.0695799876364452E-5</v>
      </c>
      <c r="G2295" s="17">
        <f t="shared" si="2303"/>
        <v>9.5628764228396293E-2</v>
      </c>
      <c r="H2295" s="17">
        <f t="shared" si="2303"/>
        <v>0.12814621444143454</v>
      </c>
      <c r="I2295" s="17">
        <f t="shared" si="2303"/>
        <v>6.1298907971332204E-3</v>
      </c>
      <c r="J2295" s="17">
        <f t="shared" si="2303"/>
        <v>2.92985520517019</v>
      </c>
      <c r="K2295" s="17">
        <f t="shared" si="2303"/>
        <v>1.789781796363858</v>
      </c>
      <c r="L2295" s="17">
        <f t="shared" ref="L2295:O2295" si="2304">SUM(L2296,L2299,L2301,L2305,L2307,L2309,L2311)</f>
        <v>0.23621532543451057</v>
      </c>
      <c r="M2295" s="17">
        <f t="shared" si="2304"/>
        <v>1.7447319722459516</v>
      </c>
      <c r="N2295" s="17">
        <f t="shared" si="2304"/>
        <v>1.5934760909821561</v>
      </c>
      <c r="O2295" s="17">
        <f t="shared" si="2304"/>
        <v>0.66322006258254051</v>
      </c>
      <c r="P2295" s="17">
        <f>SUM(P2296,P2299,P2301,P2305,P2307,P2309,P2311)</f>
        <v>1.8898328140436715</v>
      </c>
      <c r="Q2295" s="17">
        <f>SUM(Q2296,Q2299,Q2301,Q2305,Q2307,Q2309,Q2311)</f>
        <v>1.381783339615172</v>
      </c>
      <c r="S2295" s="3"/>
    </row>
    <row r="2296" spans="2:19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2427</v>
      </c>
      <c r="E2296" t="str">
        <f t="shared" si="2286"/>
        <v>GWth/yr.</v>
      </c>
      <c r="F2296" s="1">
        <f t="shared" ref="F2296:K2296" si="2307">SUM(F2297:F2298)</f>
        <v>3.2899666144585803E-7</v>
      </c>
      <c r="G2296" s="1">
        <f t="shared" si="2307"/>
        <v>4.0430565801039497E-7</v>
      </c>
      <c r="H2296" s="1">
        <f t="shared" si="2307"/>
        <v>0.12810205573889555</v>
      </c>
      <c r="I2296" s="1">
        <f t="shared" si="2307"/>
        <v>8.3329419235561415E-6</v>
      </c>
      <c r="J2296" s="1">
        <f t="shared" si="2307"/>
        <v>0.36630957048622725</v>
      </c>
      <c r="K2296" s="1">
        <f t="shared" si="2307"/>
        <v>0.1945095638807734</v>
      </c>
      <c r="L2296" s="1">
        <f t="shared" ref="L2296:O2296" si="2308">SUM(L2297:L2298)</f>
        <v>2.9295592583227439E-5</v>
      </c>
      <c r="M2296" s="1">
        <f t="shared" si="2308"/>
        <v>0.82524309807640706</v>
      </c>
      <c r="N2296" s="1">
        <f t="shared" si="2308"/>
        <v>0.1221897903404338</v>
      </c>
      <c r="O2296" s="1">
        <f t="shared" si="2308"/>
        <v>1.0724604380565732E-2</v>
      </c>
      <c r="P2296" s="1">
        <f>SUM(P2297:P2298)</f>
        <v>0.60603343360724338</v>
      </c>
      <c r="Q2296" s="1">
        <f>SUM(Q2297:Q2298)</f>
        <v>0.27609409235747279</v>
      </c>
      <c r="S2296" s="3"/>
    </row>
    <row r="2297" spans="2:19">
      <c r="B2297" s="5" t="str">
        <f t="shared" si="2305"/>
        <v>SPS1</v>
      </c>
      <c r="C2297" s="5" t="str">
        <f t="shared" si="2306"/>
        <v>CH</v>
      </c>
      <c r="D2297" t="s">
        <v>2428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3.1074020087945401E-7</v>
      </c>
      <c r="G2297" s="1" cm="1">
        <f t="array" ref="G2297">SUMPRODUCT(([1]OUT_FinalEnergyCons!$B$4:$B$10000="var_ncap")*1, (ISNUMBER(SEARCH("SCOM-SHELCBR",[1]OUT_FinalEnergyCons!$A$4:$A$10000)))*1,[1]OUT_FinalEnergyCons!E$4:E$10000)</f>
        <v>3.7002681424152898E-7</v>
      </c>
      <c r="H2297" s="1" cm="1">
        <f t="array" ref="H2297">SUMPRODUCT(([1]OUT_FinalEnergyCons!$B$4:$B$10000="var_ncap")*1, (ISNUMBER(SEARCH("SCOM-SHELCBR",[1]OUT_FinalEnergyCons!$A$4:$A$10000)))*1,[1]OUT_FinalEnergyCons!F$4:F$10000)</f>
        <v>0.12810200153756199</v>
      </c>
      <c r="I2297" s="1" cm="1">
        <f t="array" ref="I2297">SUMPRODUCT(([1]OUT_FinalEnergyCons!$B$4:$B$10000="var_ncap")*1, (ISNUMBER(SEARCH("SCOM-SHELCBR",[1]OUT_FinalEnergyCons!$A$4:$A$10000)))*1,[1]OUT_FinalEnergyCons!G$4:G$10000)</f>
        <v>8.1734396629290203E-6</v>
      </c>
      <c r="J2297" s="1" cm="1">
        <f t="array" ref="J2297">SUMPRODUCT(([1]OUT_FinalEnergyCons!$B$4:$B$10000="var_ncap")*1, (ISNUMBER(SEARCH("SCOM-SHELCBR",[1]OUT_FinalEnergyCons!$A$4:$A$10000)))*1,[1]OUT_FinalEnergyCons!H$4:H$10000)</f>
        <v>4.5623844733226199E-2</v>
      </c>
      <c r="K2297" s="1" cm="1">
        <f t="array" ref="K2297">SUMPRODUCT(([1]OUT_FinalEnergyCons!$B$4:$B$10000="var_ncap")*1, (ISNUMBER(SEARCH("SCOM-SHELCBR",[1]OUT_FinalEnergyCons!$A$4:$A$10000)))*1,[1]OUT_FinalEnergyCons!I$4:I$10000)</f>
        <v>8.2845614453612396E-2</v>
      </c>
      <c r="L2297" s="1" cm="1">
        <f t="array" ref="L2297">SUMPRODUCT(([1]OUT_FinalEnergyCons!$B$4:$B$10000="var_ncap")*1, (ISNUMBER(SEARCH("SCOM-SHELCBR",[1]OUT_FinalEnergyCons!$A$4:$A$10000)))*1,[1]OUT_FinalEnergyCons!J$4:J$10000)</f>
        <v>2.98738042204514E-6</v>
      </c>
      <c r="M2297" s="1" cm="1">
        <f t="array" ref="M2297">SUMPRODUCT(([1]OUT_FinalEnergyCons!$B$4:$B$10000="var_ncap")*1, (ISNUMBER(SEARCH("SCOM-SHELCBR",[1]OUT_FinalEnergyCons!$A$4:$A$10000)))*1,[1]OUT_FinalEnergyCons!K$4:K$10000)</f>
        <v>0.154766917124599</v>
      </c>
      <c r="N2297" s="1" cm="1">
        <f t="array" ref="N2297">SUMPRODUCT(([1]OUT_FinalEnergyCons!$B$4:$B$10000="var_ncap")*1, (ISNUMBER(SEARCH("SCOM-SHELCBR",[1]OUT_FinalEnergyCons!$A$4:$A$10000)))*1,[1]OUT_FinalEnergyCons!L$4:L$10000)</f>
        <v>2.93075818346295E-2</v>
      </c>
      <c r="O2297" s="1" cm="1">
        <f t="array" ref="O2297">SUMPRODUCT(([1]OUT_FinalEnergyCons!$B$4:$B$10000="var_ncap")*1, (ISNUMBER(SEARCH("SCOM-SHELCBR",[1]OUT_FinalEnergyCons!$A$4:$A$10000)))*1,[1]OUT_FinalEnergyCons!M$4:M$10000)</f>
        <v>7.3857451433322803E-6</v>
      </c>
      <c r="P2297" s="1" cm="1">
        <f t="array" ref="P2297">SUMPRODUCT(([1]OUT_FinalEnergyCons!$B$4:$B$10000="var_ncap")*1, (ISNUMBER(SEARCH("SCOM-SHELCBR",[1]OUT_FinalEnergyCons!$A$4:$A$10000)))*1,[1]OUT_FinalEnergyCons!N$4:N$10000)</f>
        <v>2.4849446750237401E-2</v>
      </c>
      <c r="Q2297" s="1" cm="1">
        <f t="array" ref="Q2297">SUMPRODUCT(([1]OUT_FinalEnergyCons!$B$4:$B$10000="var_ncap")*1, (ISNUMBER(SEARCH("SCOM-SHELCBR",[1]OUT_FinalEnergyCons!$A$4:$A$10000)))*1,[1]OUT_FinalEnergyCons!O$4:O$10000)</f>
        <v>4.4015622247354801E-2</v>
      </c>
      <c r="S2297" s="3"/>
    </row>
    <row r="2298" spans="2:19">
      <c r="B2298" s="5" t="str">
        <f t="shared" si="2305"/>
        <v>SPS1</v>
      </c>
      <c r="C2298" s="5" t="str">
        <f t="shared" si="2306"/>
        <v>CH</v>
      </c>
      <c r="D2298" t="s">
        <v>2429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1.8256460566403999E-8</v>
      </c>
      <c r="G2298" s="1" cm="1">
        <f t="array" ref="G2298">SUMPRODUCT(([1]OUT_FinalEnergyCons!$B$4:$B$10000="var_ncap")*1, (ISNUMBER(SEARCH("SCOM-SHELCHP",[1]OUT_FinalEnergyCons!$A$4:$A$10000)))*1,[1]OUT_FinalEnergyCons!E$4:E$10000)</f>
        <v>3.4278843768865999E-8</v>
      </c>
      <c r="H2298" s="1" cm="1">
        <f t="array" ref="H2298">SUMPRODUCT(([1]OUT_FinalEnergyCons!$B$4:$B$10000="var_ncap")*1, (ISNUMBER(SEARCH("SCOM-SHELCHP",[1]OUT_FinalEnergyCons!$A$4:$A$10000)))*1,[1]OUT_FinalEnergyCons!F$4:F$10000)</f>
        <v>5.4201333556387098E-8</v>
      </c>
      <c r="I2298" s="1" cm="1">
        <f t="array" ref="I2298">SUMPRODUCT(([1]OUT_FinalEnergyCons!$B$4:$B$10000="var_ncap")*1, (ISNUMBER(SEARCH("SCOM-SHELCHP",[1]OUT_FinalEnergyCons!$A$4:$A$10000)))*1,[1]OUT_FinalEnergyCons!G$4:G$10000)</f>
        <v>1.59502260627121E-7</v>
      </c>
      <c r="J2298" s="1" cm="1">
        <f t="array" ref="J2298">SUMPRODUCT(([1]OUT_FinalEnergyCons!$B$4:$B$10000="var_ncap")*1, (ISNUMBER(SEARCH("SCOM-SHELCHP",[1]OUT_FinalEnergyCons!$A$4:$A$10000)))*1,[1]OUT_FinalEnergyCons!H$4:H$10000)</f>
        <v>0.32068572575300103</v>
      </c>
      <c r="K2298" s="1" cm="1">
        <f t="array" ref="K2298">SUMPRODUCT(([1]OUT_FinalEnergyCons!$B$4:$B$10000="var_ncap")*1, (ISNUMBER(SEARCH("SCOM-SHELCHP",[1]OUT_FinalEnergyCons!$A$4:$A$10000)))*1,[1]OUT_FinalEnergyCons!I$4:I$10000)</f>
        <v>0.111663949427161</v>
      </c>
      <c r="L2298" s="1" cm="1">
        <f t="array" ref="L2298">SUMPRODUCT(([1]OUT_FinalEnergyCons!$B$4:$B$10000="var_ncap")*1, (ISNUMBER(SEARCH("SCOM-SHELCHP",[1]OUT_FinalEnergyCons!$A$4:$A$10000)))*1,[1]OUT_FinalEnergyCons!J$4:J$10000)</f>
        <v>2.6308212161182299E-5</v>
      </c>
      <c r="M2298" s="1" cm="1">
        <f t="array" ref="M2298">SUMPRODUCT(([1]OUT_FinalEnergyCons!$B$4:$B$10000="var_ncap")*1, (ISNUMBER(SEARCH("SCOM-SHELCHP",[1]OUT_FinalEnergyCons!$A$4:$A$10000)))*1,[1]OUT_FinalEnergyCons!K$4:K$10000)</f>
        <v>0.67047618095180805</v>
      </c>
      <c r="N2298" s="1" cm="1">
        <f t="array" ref="N2298">SUMPRODUCT(([1]OUT_FinalEnergyCons!$B$4:$B$10000="var_ncap")*1, (ISNUMBER(SEARCH("SCOM-SHELCHP",[1]OUT_FinalEnergyCons!$A$4:$A$10000)))*1,[1]OUT_FinalEnergyCons!L$4:L$10000)</f>
        <v>9.2882208505804295E-2</v>
      </c>
      <c r="O2298" s="1" cm="1">
        <f t="array" ref="O2298">SUMPRODUCT(([1]OUT_FinalEnergyCons!$B$4:$B$10000="var_ncap")*1, (ISNUMBER(SEARCH("SCOM-SHELCHP",[1]OUT_FinalEnergyCons!$A$4:$A$10000)))*1,[1]OUT_FinalEnergyCons!M$4:M$10000)</f>
        <v>1.0717218635422399E-2</v>
      </c>
      <c r="P2298" s="1" cm="1">
        <f t="array" ref="P2298">SUMPRODUCT(([1]OUT_FinalEnergyCons!$B$4:$B$10000="var_ncap")*1, (ISNUMBER(SEARCH("SCOM-SHELCHP",[1]OUT_FinalEnergyCons!$A$4:$A$10000)))*1,[1]OUT_FinalEnergyCons!N$4:N$10000)</f>
        <v>0.58118398685700601</v>
      </c>
      <c r="Q2298" s="1" cm="1">
        <f t="array" ref="Q2298">SUMPRODUCT(([1]OUT_FinalEnergyCons!$B$4:$B$10000="var_ncap")*1, (ISNUMBER(SEARCH("SCOM-SHELCHP",[1]OUT_FinalEnergyCons!$A$4:$A$10000)))*1,[1]OUT_FinalEnergyCons!O$4:O$10000)</f>
        <v>0.23207847011011801</v>
      </c>
      <c r="S2298" s="3"/>
    </row>
    <row r="2299" spans="2:19">
      <c r="B2299" s="5" t="str">
        <f t="shared" si="2305"/>
        <v>SPS1</v>
      </c>
      <c r="C2299" s="5" t="str">
        <f t="shared" si="2306"/>
        <v>CH</v>
      </c>
      <c r="D2299" t="s">
        <v>2430</v>
      </c>
      <c r="E2299" t="str">
        <f t="shared" si="2286"/>
        <v>GWth/yr.</v>
      </c>
      <c r="F2299" s="1">
        <f t="shared" ref="F2299:O2299" si="2309">F2300</f>
        <v>1.68370943768758E-7</v>
      </c>
      <c r="G2299" s="1">
        <f t="shared" si="2309"/>
        <v>2.0882622381679499E-7</v>
      </c>
      <c r="H2299" s="1">
        <f t="shared" si="2309"/>
        <v>9.1906677593008994E-8</v>
      </c>
      <c r="I2299" s="1">
        <f t="shared" si="2309"/>
        <v>2.8004346618912E-7</v>
      </c>
      <c r="J2299" s="1">
        <f t="shared" si="2309"/>
        <v>0.44799989019518999</v>
      </c>
      <c r="K2299" s="1">
        <f t="shared" si="2309"/>
        <v>0.23564324354279401</v>
      </c>
      <c r="L2299" s="1">
        <f t="shared" si="2309"/>
        <v>6.2699202178928505E-7</v>
      </c>
      <c r="M2299" s="1">
        <f t="shared" si="2309"/>
        <v>4.81996983871084E-2</v>
      </c>
      <c r="N2299" s="1">
        <f t="shared" si="2309"/>
        <v>7.3351330152951396E-6</v>
      </c>
      <c r="O2299" s="1">
        <f t="shared" si="2309"/>
        <v>3.06026726831574E-2</v>
      </c>
      <c r="P2299" s="1">
        <f>P2300</f>
        <v>3.9664990680304102E-2</v>
      </c>
      <c r="Q2299" s="1">
        <f>Q2300</f>
        <v>3.9140557442906503E-2</v>
      </c>
      <c r="S2299" s="3"/>
    </row>
    <row r="2300" spans="2:19">
      <c r="B2300" s="5" t="str">
        <f t="shared" si="2305"/>
        <v>SPS1</v>
      </c>
      <c r="C2300" s="5" t="str">
        <f t="shared" si="2306"/>
        <v>CH</v>
      </c>
      <c r="D2300" t="s">
        <v>2431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1.68370943768758E-7</v>
      </c>
      <c r="G2300" s="1" cm="1">
        <f t="array" ref="G2300">SUMPRODUCT(([1]OUT_FinalEnergyCons!$B$4:$B$10000="var_ncap")*1,(ISNUMBER(SEARCH("SCOM-SHLFOBR",[1]OUT_FinalEnergyCons!$A$4:$A$10000)))*1,[1]OUT_FinalEnergyCons!E$4:E$10000)</f>
        <v>2.0882622381679499E-7</v>
      </c>
      <c r="H2300" s="1" cm="1">
        <f t="array" ref="H2300">SUMPRODUCT(([1]OUT_FinalEnergyCons!$B$4:$B$10000="var_ncap")*1,(ISNUMBER(SEARCH("SCOM-SHLFOBR",[1]OUT_FinalEnergyCons!$A$4:$A$10000)))*1,[1]OUT_FinalEnergyCons!F$4:F$10000)</f>
        <v>9.1906677593008994E-8</v>
      </c>
      <c r="I2300" s="1" cm="1">
        <f t="array" ref="I2300">SUMPRODUCT(([1]OUT_FinalEnergyCons!$B$4:$B$10000="var_ncap")*1,(ISNUMBER(SEARCH("SCOM-SHLFOBR",[1]OUT_FinalEnergyCons!$A$4:$A$10000)))*1,[1]OUT_FinalEnergyCons!G$4:G$10000)</f>
        <v>2.8004346618912E-7</v>
      </c>
      <c r="J2300" s="1" cm="1">
        <f t="array" ref="J2300">SUMPRODUCT(([1]OUT_FinalEnergyCons!$B$4:$B$10000="var_ncap")*1,(ISNUMBER(SEARCH("SCOM-SHLFOBR",[1]OUT_FinalEnergyCons!$A$4:$A$10000)))*1,[1]OUT_FinalEnergyCons!H$4:H$10000)</f>
        <v>0.44799989019518999</v>
      </c>
      <c r="K2300" s="1" cm="1">
        <f t="array" ref="K2300">SUMPRODUCT(([1]OUT_FinalEnergyCons!$B$4:$B$10000="var_ncap")*1,(ISNUMBER(SEARCH("SCOM-SHLFOBR",[1]OUT_FinalEnergyCons!$A$4:$A$10000)))*1,[1]OUT_FinalEnergyCons!I$4:I$10000)</f>
        <v>0.23564324354279401</v>
      </c>
      <c r="L2300" s="1" cm="1">
        <f t="array" ref="L2300">SUMPRODUCT(([1]OUT_FinalEnergyCons!$B$4:$B$10000="var_ncap")*1,(ISNUMBER(SEARCH("SCOM-SHLFOBR",[1]OUT_FinalEnergyCons!$A$4:$A$10000)))*1,[1]OUT_FinalEnergyCons!J$4:J$10000)</f>
        <v>6.2699202178928505E-7</v>
      </c>
      <c r="M2300" s="1" cm="1">
        <f t="array" ref="M2300">SUMPRODUCT(([1]OUT_FinalEnergyCons!$B$4:$B$10000="var_ncap")*1,(ISNUMBER(SEARCH("SCOM-SHLFOBR",[1]OUT_FinalEnergyCons!$A$4:$A$10000)))*1,[1]OUT_FinalEnergyCons!K$4:K$10000)</f>
        <v>4.81996983871084E-2</v>
      </c>
      <c r="N2300" s="1" cm="1">
        <f t="array" ref="N2300">SUMPRODUCT(([1]OUT_FinalEnergyCons!$B$4:$B$10000="var_ncap")*1,(ISNUMBER(SEARCH("SCOM-SHLFOBR",[1]OUT_FinalEnergyCons!$A$4:$A$10000)))*1,[1]OUT_FinalEnergyCons!L$4:L$10000)</f>
        <v>7.3351330152951396E-6</v>
      </c>
      <c r="O2300" s="1" cm="1">
        <f t="array" ref="O2300">SUMPRODUCT(([1]OUT_FinalEnergyCons!$B$4:$B$10000="var_ncap")*1,(ISNUMBER(SEARCH("SCOM-SHLFOBR",[1]OUT_FinalEnergyCons!$A$4:$A$10000)))*1,[1]OUT_FinalEnergyCons!M$4:M$10000)</f>
        <v>3.06026726831574E-2</v>
      </c>
      <c r="P2300" s="1" cm="1">
        <f t="array" ref="P2300">SUMPRODUCT(([1]OUT_FinalEnergyCons!$B$4:$B$10000="var_ncap")*1,(ISNUMBER(SEARCH("SCOM-SHLFOBR",[1]OUT_FinalEnergyCons!$A$4:$A$10000)))*1,[1]OUT_FinalEnergyCons!N$4:N$10000)</f>
        <v>3.9664990680304102E-2</v>
      </c>
      <c r="Q2300" s="1" cm="1">
        <f t="array" ref="Q2300">SUMPRODUCT(([1]OUT_FinalEnergyCons!$B$4:$B$10000="var_ncap")*1,(ISNUMBER(SEARCH("SCOM-SHLFOBR",[1]OUT_FinalEnergyCons!$A$4:$A$10000)))*1,[1]OUT_FinalEnergyCons!O$4:O$10000)</f>
        <v>3.9140557442906503E-2</v>
      </c>
      <c r="S2300" s="3"/>
    </row>
    <row r="2301" spans="2:19">
      <c r="B2301" s="5" t="str">
        <f t="shared" si="2305"/>
        <v>SPS1</v>
      </c>
      <c r="C2301" s="5" t="str">
        <f t="shared" si="2306"/>
        <v>CH</v>
      </c>
      <c r="D2301" t="s">
        <v>2432</v>
      </c>
      <c r="E2301" t="str">
        <f t="shared" si="2310"/>
        <v>GWth/yr.</v>
      </c>
      <c r="F2301" s="1">
        <f t="shared" ref="F2301:K2301" si="2311">SUM(F2302:F2304)</f>
        <v>5.2948583544121707E-7</v>
      </c>
      <c r="G2301" s="1">
        <f t="shared" si="2311"/>
        <v>1.4200754476996923E-5</v>
      </c>
      <c r="H2301" s="1">
        <f t="shared" si="2311"/>
        <v>4.2075953862841326E-5</v>
      </c>
      <c r="I2301" s="1">
        <f t="shared" si="2311"/>
        <v>1.5533033710896589E-6</v>
      </c>
      <c r="J2301" s="1">
        <f t="shared" si="2311"/>
        <v>1.4508939200447288</v>
      </c>
      <c r="K2301" s="1">
        <f t="shared" si="2311"/>
        <v>0.92654970598436814</v>
      </c>
      <c r="L2301" s="1">
        <f t="shared" ref="L2301:O2301" si="2312">SUM(L2302:L2304)</f>
        <v>0.15086403581474589</v>
      </c>
      <c r="M2301" s="1">
        <f t="shared" si="2312"/>
        <v>0.50683572815747879</v>
      </c>
      <c r="N2301" s="1">
        <f t="shared" si="2312"/>
        <v>1.090681477672292</v>
      </c>
      <c r="O2301" s="1">
        <f t="shared" si="2312"/>
        <v>0.55849198806663991</v>
      </c>
      <c r="P2301" s="1">
        <f>SUM(P2302:P2304)</f>
        <v>0.86242175874921001</v>
      </c>
      <c r="Q2301" s="1">
        <f>SUM(Q2302:Q2304)</f>
        <v>0.48696984030645957</v>
      </c>
      <c r="S2301" s="3"/>
    </row>
    <row r="2302" spans="2:19">
      <c r="B2302" s="5" t="str">
        <f t="shared" si="2305"/>
        <v>SPS1</v>
      </c>
      <c r="C2302" s="5" t="str">
        <f t="shared" si="2306"/>
        <v>CH</v>
      </c>
      <c r="D2302" t="s">
        <v>2433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5.0776009547104103E-8</v>
      </c>
      <c r="G2302" s="1" cm="1">
        <f t="array" ref="G2302">SUMPRODUCT(([1]OUT_FinalEnergyCons!$B$4:$B$10000="var_ncap")*1, (ISNUMBER(SEARCH("SCOM-SHNGABR",[1]OUT_FinalEnergyCons!$A$4:$A$10000)))*1,[1]OUT_FinalEnergyCons!E$4:E$10000)</f>
        <v>2.49083579850152E-7</v>
      </c>
      <c r="H2302" s="1" cm="1">
        <f t="array" ref="H2302">SUMPRODUCT(([1]OUT_FinalEnergyCons!$B$4:$B$10000="var_ncap")*1, (ISNUMBER(SEARCH("SCOM-SHNGABR",[1]OUT_FinalEnergyCons!$A$4:$A$10000)))*1,[1]OUT_FinalEnergyCons!F$4:F$10000)</f>
        <v>2.6367866255559502E-7</v>
      </c>
      <c r="I2302" s="1" cm="1">
        <f t="array" ref="I2302">SUMPRODUCT(([1]OUT_FinalEnergyCons!$B$4:$B$10000="var_ncap")*1, (ISNUMBER(SEARCH("SCOM-SHNGABR",[1]OUT_FinalEnergyCons!$A$4:$A$10000)))*1,[1]OUT_FinalEnergyCons!G$4:G$10000)</f>
        <v>4.9528286925479604E-7</v>
      </c>
      <c r="J2302" s="1" cm="1">
        <f t="array" ref="J2302">SUMPRODUCT(([1]OUT_FinalEnergyCons!$B$4:$B$10000="var_ncap")*1, (ISNUMBER(SEARCH("SCOM-SHNGABR",[1]OUT_FinalEnergyCons!$A$4:$A$10000)))*1,[1]OUT_FinalEnergyCons!H$4:H$10000)</f>
        <v>1.3050588420653</v>
      </c>
      <c r="K2302" s="1" cm="1">
        <f t="array" ref="K2302">SUMPRODUCT(([1]OUT_FinalEnergyCons!$B$4:$B$10000="var_ncap")*1, (ISNUMBER(SEARCH("SCOM-SHNGABR",[1]OUT_FinalEnergyCons!$A$4:$A$10000)))*1,[1]OUT_FinalEnergyCons!I$4:I$10000)</f>
        <v>0.64886289269477204</v>
      </c>
      <c r="L2302" s="1" cm="1">
        <f t="array" ref="L2302">SUMPRODUCT(([1]OUT_FinalEnergyCons!$B$4:$B$10000="var_ncap")*1, (ISNUMBER(SEARCH("SCOM-SHNGABR",[1]OUT_FinalEnergyCons!$A$4:$A$10000)))*1,[1]OUT_FinalEnergyCons!J$4:J$10000)</f>
        <v>4.5395351270964598E-2</v>
      </c>
      <c r="M2302" s="1" cm="1">
        <f t="array" ref="M2302">SUMPRODUCT(([1]OUT_FinalEnergyCons!$B$4:$B$10000="var_ncap")*1, (ISNUMBER(SEARCH("SCOM-SHNGABR",[1]OUT_FinalEnergyCons!$A$4:$A$10000)))*1,[1]OUT_FinalEnergyCons!K$4:K$10000)</f>
        <v>1.07186372194185E-5</v>
      </c>
      <c r="N2302" s="1" cm="1">
        <f t="array" ref="N2302">SUMPRODUCT(([1]OUT_FinalEnergyCons!$B$4:$B$10000="var_ncap")*1, (ISNUMBER(SEARCH("SCOM-SHNGABR",[1]OUT_FinalEnergyCons!$A$4:$A$10000)))*1,[1]OUT_FinalEnergyCons!L$4:L$10000)</f>
        <v>0.67542093016238103</v>
      </c>
      <c r="O2302" s="1" cm="1">
        <f t="array" ref="O2302">SUMPRODUCT(([1]OUT_FinalEnergyCons!$B$4:$B$10000="var_ncap")*1, (ISNUMBER(SEARCH("SCOM-SHNGABR",[1]OUT_FinalEnergyCons!$A$4:$A$10000)))*1,[1]OUT_FinalEnergyCons!M$4:M$10000)</f>
        <v>9.3473733168460901E-2</v>
      </c>
      <c r="P2302" s="1" cm="1">
        <f t="array" ref="P2302">SUMPRODUCT(([1]OUT_FinalEnergyCons!$B$4:$B$10000="var_ncap")*1, (ISNUMBER(SEARCH("SCOM-SHNGABR",[1]OUT_FinalEnergyCons!$A$4:$A$10000)))*1,[1]OUT_FinalEnergyCons!N$4:N$10000)</f>
        <v>0.129342614668045</v>
      </c>
      <c r="Q2302" s="1" cm="1">
        <f t="array" ref="Q2302">SUMPRODUCT(([1]OUT_FinalEnergyCons!$B$4:$B$10000="var_ncap")*1, (ISNUMBER(SEARCH("SCOM-SHNGABR",[1]OUT_FinalEnergyCons!$A$4:$A$10000)))*1,[1]OUT_FinalEnergyCons!O$4:O$10000)</f>
        <v>6.6135058140032593E-2</v>
      </c>
      <c r="S2302" s="3"/>
    </row>
    <row r="2303" spans="2:19">
      <c r="B2303" s="5" t="str">
        <f t="shared" si="2305"/>
        <v>SPS1</v>
      </c>
      <c r="C2303" s="5" t="str">
        <f t="shared" si="2306"/>
        <v>CH</v>
      </c>
      <c r="D2303" t="s">
        <v>2434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1.5912152833660401E-7</v>
      </c>
      <c r="G2303" s="1" cm="1">
        <f t="array" ref="G2303">SUMPRODUCT(([1]OUT_FinalEnergyCons!$B$4:$B$10000="var_ncap")*1, (ISNUMBER(SEARCH("SCOM-SHngahp",[1]OUT_FinalEnergyCons!$A$4:$A$10000)))*1,[1]OUT_FinalEnergyCons!E$4:E$10000)</f>
        <v>1.2314463465153101E-5</v>
      </c>
      <c r="H2303" s="1" cm="1">
        <f t="array" ref="H2303">SUMPRODUCT(([1]OUT_FinalEnergyCons!$B$4:$B$10000="var_ncap")*1, (ISNUMBER(SEARCH("SCOM-SHngahp",[1]OUT_FinalEnergyCons!$A$4:$A$10000)))*1,[1]OUT_FinalEnergyCons!F$4:F$10000)</f>
        <v>4.0830456456370098E-5</v>
      </c>
      <c r="I2303" s="1" cm="1">
        <f t="array" ref="I2303">SUMPRODUCT(([1]OUT_FinalEnergyCons!$B$4:$B$10000="var_ncap")*1, (ISNUMBER(SEARCH("SCOM-SHngahp",[1]OUT_FinalEnergyCons!$A$4:$A$10000)))*1,[1]OUT_FinalEnergyCons!G$4:G$10000)</f>
        <v>5.4738870198973495E-7</v>
      </c>
      <c r="J2303" s="1" cm="1">
        <f t="array" ref="J2303">SUMPRODUCT(([1]OUT_FinalEnergyCons!$B$4:$B$10000="var_ncap")*1, (ISNUMBER(SEARCH("SCOM-SHngahp",[1]OUT_FinalEnergyCons!$A$4:$A$10000)))*1,[1]OUT_FinalEnergyCons!H$4:H$10000)</f>
        <v>6.5644301167308303E-3</v>
      </c>
      <c r="K2303" s="1" cm="1">
        <f t="array" ref="K2303">SUMPRODUCT(([1]OUT_FinalEnergyCons!$B$4:$B$10000="var_ncap")*1, (ISNUMBER(SEARCH("SCOM-SHngahp",[1]OUT_FinalEnergyCons!$A$4:$A$10000)))*1,[1]OUT_FinalEnergyCons!I$4:I$10000)</f>
        <v>3.3662677166520202E-2</v>
      </c>
      <c r="L2303" s="1" cm="1">
        <f t="array" ref="L2303">SUMPRODUCT(([1]OUT_FinalEnergyCons!$B$4:$B$10000="var_ncap")*1, (ISNUMBER(SEARCH("SCOM-SHngahp",[1]OUT_FinalEnergyCons!$A$4:$A$10000)))*1,[1]OUT_FinalEnergyCons!J$4:J$10000)</f>
        <v>3.5904679464049197E-2</v>
      </c>
      <c r="M2303" s="1" cm="1">
        <f t="array" ref="M2303">SUMPRODUCT(([1]OUT_FinalEnergyCons!$B$4:$B$10000="var_ncap")*1, (ISNUMBER(SEARCH("SCOM-SHngahp",[1]OUT_FinalEnergyCons!$A$4:$A$10000)))*1,[1]OUT_FinalEnergyCons!K$4:K$10000)</f>
        <v>1.5393183366912399E-2</v>
      </c>
      <c r="N2303" s="1" cm="1">
        <f t="array" ref="N2303">SUMPRODUCT(([1]OUT_FinalEnergyCons!$B$4:$B$10000="var_ncap")*1, (ISNUMBER(SEARCH("SCOM-SHngahp",[1]OUT_FinalEnergyCons!$A$4:$A$10000)))*1,[1]OUT_FinalEnergyCons!L$4:L$10000)</f>
        <v>9.9634989033449806E-2</v>
      </c>
      <c r="O2303" s="1" cm="1">
        <f t="array" ref="O2303">SUMPRODUCT(([1]OUT_FinalEnergyCons!$B$4:$B$10000="var_ncap")*1, (ISNUMBER(SEARCH("SCOM-SHngahp",[1]OUT_FinalEnergyCons!$A$4:$A$10000)))*1,[1]OUT_FinalEnergyCons!M$4:M$10000)</f>
        <v>0.10782322420481801</v>
      </c>
      <c r="P2303" s="1" cm="1">
        <f t="array" ref="P2303">SUMPRODUCT(([1]OUT_FinalEnergyCons!$B$4:$B$10000="var_ncap")*1, (ISNUMBER(SEARCH("SCOM-SHngahp",[1]OUT_FinalEnergyCons!$A$4:$A$10000)))*1,[1]OUT_FinalEnergyCons!N$4:N$10000)</f>
        <v>0.121308347105107</v>
      </c>
      <c r="Q2303" s="1" cm="1">
        <f t="array" ref="Q2303">SUMPRODUCT(([1]OUT_FinalEnergyCons!$B$4:$B$10000="var_ncap")*1, (ISNUMBER(SEARCH("SCOM-SHngahp",[1]OUT_FinalEnergyCons!$A$4:$A$10000)))*1,[1]OUT_FinalEnergyCons!O$4:O$10000)</f>
        <v>0.111478467485407</v>
      </c>
      <c r="S2303" s="3"/>
    </row>
    <row r="2304" spans="2:19">
      <c r="B2304" s="5" t="str">
        <f t="shared" si="2305"/>
        <v>SPS1</v>
      </c>
      <c r="C2304" s="5" t="str">
        <f t="shared" si="2306"/>
        <v>CH</v>
      </c>
      <c r="D2304" t="s">
        <v>2435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3.1958829755750902E-7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1.6372074319936699E-6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9.8181874391563201E-7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5.1063179984512805E-7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0.13927064786269799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0.244024136123076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6.9564005079732094E-2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0.49143182615334702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0.31562555847646101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0.357195030693361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0.61177079697605796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0.30935631468101998</v>
      </c>
      <c r="S2304" s="3"/>
    </row>
    <row r="2305" spans="2:19">
      <c r="B2305" s="5" t="str">
        <f t="shared" si="2305"/>
        <v>SPS1</v>
      </c>
      <c r="C2305" s="5" t="str">
        <f t="shared" si="2306"/>
        <v>CH</v>
      </c>
      <c r="D2305" t="s">
        <v>2436</v>
      </c>
      <c r="E2305" t="str">
        <f t="shared" si="2310"/>
        <v>GWth/yr.</v>
      </c>
      <c r="F2305" s="1">
        <f t="shared" ref="F2305:O2305" si="2313">F2306</f>
        <v>2.38545780272513E-6</v>
      </c>
      <c r="G2305" s="1">
        <f t="shared" si="2313"/>
        <v>6.3085546857835004E-2</v>
      </c>
      <c r="H2305" s="1">
        <f t="shared" si="2313"/>
        <v>2.6757229738636701E-7</v>
      </c>
      <c r="I2305" s="1">
        <f t="shared" si="2313"/>
        <v>1.6051948240447801E-6</v>
      </c>
      <c r="J2305" s="1">
        <f t="shared" si="2313"/>
        <v>0.30358366194014802</v>
      </c>
      <c r="K2305" s="1">
        <f t="shared" si="2313"/>
        <v>3.2877636963548E-2</v>
      </c>
      <c r="L2305" s="1">
        <f t="shared" si="2313"/>
        <v>6.9816183875122695E-7</v>
      </c>
      <c r="M2305" s="1">
        <f t="shared" si="2313"/>
        <v>2.1204154845105702E-6</v>
      </c>
      <c r="N2305" s="1">
        <f t="shared" si="2313"/>
        <v>2.9851663397102001E-2</v>
      </c>
      <c r="O2305" s="1">
        <f t="shared" si="2313"/>
        <v>1.66336276892293E-5</v>
      </c>
      <c r="P2305" s="1">
        <f>P2306</f>
        <v>1.0066755500180199E-2</v>
      </c>
      <c r="Q2305" s="1">
        <f>Q2306</f>
        <v>0.172811506882873</v>
      </c>
      <c r="S2305" s="3"/>
    </row>
    <row r="2306" spans="2:19">
      <c r="B2306" s="5" t="str">
        <f t="shared" si="2305"/>
        <v>SPS1</v>
      </c>
      <c r="C2306" s="5" t="str">
        <f t="shared" si="2306"/>
        <v>CH</v>
      </c>
      <c r="D2306" t="s">
        <v>2437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2.38545780272513E-6</v>
      </c>
      <c r="G2306" s="1" cm="1">
        <f t="array" ref="G2306">SUMPRODUCT(([1]OUT_FinalEnergyCons!$B$4:$B$10000="var_ncap")*1, (ISNUMBER(SEARCH("SCOM-SHWODBR",[1]OUT_FinalEnergyCons!$A$4:$A$10000)))*1,[1]OUT_FinalEnergyCons!E$4:E$10000)</f>
        <v>6.3085546857835004E-2</v>
      </c>
      <c r="H2306" s="1" cm="1">
        <f t="array" ref="H2306">SUMPRODUCT(([1]OUT_FinalEnergyCons!$B$4:$B$10000="var_ncap")*1, (ISNUMBER(SEARCH("SCOM-SHWODBR",[1]OUT_FinalEnergyCons!$A$4:$A$10000)))*1,[1]OUT_FinalEnergyCons!F$4:F$10000)</f>
        <v>2.6757229738636701E-7</v>
      </c>
      <c r="I2306" s="1" cm="1">
        <f t="array" ref="I2306">SUMPRODUCT(([1]OUT_FinalEnergyCons!$B$4:$B$10000="var_ncap")*1, (ISNUMBER(SEARCH("SCOM-SHWODBR",[1]OUT_FinalEnergyCons!$A$4:$A$10000)))*1,[1]OUT_FinalEnergyCons!G$4:G$10000)</f>
        <v>1.6051948240447801E-6</v>
      </c>
      <c r="J2306" s="1" cm="1">
        <f t="array" ref="J2306">SUMPRODUCT(([1]OUT_FinalEnergyCons!$B$4:$B$10000="var_ncap")*1, (ISNUMBER(SEARCH("SCOM-SHWODBR",[1]OUT_FinalEnergyCons!$A$4:$A$10000)))*1,[1]OUT_FinalEnergyCons!H$4:H$10000)</f>
        <v>0.30358366194014802</v>
      </c>
      <c r="K2306" s="1" cm="1">
        <f t="array" ref="K2306">SUMPRODUCT(([1]OUT_FinalEnergyCons!$B$4:$B$10000="var_ncap")*1, (ISNUMBER(SEARCH("SCOM-SHWODBR",[1]OUT_FinalEnergyCons!$A$4:$A$10000)))*1,[1]OUT_FinalEnergyCons!I$4:I$10000)</f>
        <v>3.2877636963548E-2</v>
      </c>
      <c r="L2306" s="1" cm="1">
        <f t="array" ref="L2306">SUMPRODUCT(([1]OUT_FinalEnergyCons!$B$4:$B$10000="var_ncap")*1, (ISNUMBER(SEARCH("SCOM-SHWODBR",[1]OUT_FinalEnergyCons!$A$4:$A$10000)))*1,[1]OUT_FinalEnergyCons!J$4:J$10000)</f>
        <v>6.9816183875122695E-7</v>
      </c>
      <c r="M2306" s="1" cm="1">
        <f t="array" ref="M2306">SUMPRODUCT(([1]OUT_FinalEnergyCons!$B$4:$B$10000="var_ncap")*1, (ISNUMBER(SEARCH("SCOM-SHWODBR",[1]OUT_FinalEnergyCons!$A$4:$A$10000)))*1,[1]OUT_FinalEnergyCons!K$4:K$10000)</f>
        <v>2.1204154845105702E-6</v>
      </c>
      <c r="N2306" s="1" cm="1">
        <f t="array" ref="N2306">SUMPRODUCT(([1]OUT_FinalEnergyCons!$B$4:$B$10000="var_ncap")*1, (ISNUMBER(SEARCH("SCOM-SHWODBR",[1]OUT_FinalEnergyCons!$A$4:$A$10000)))*1,[1]OUT_FinalEnergyCons!L$4:L$10000)</f>
        <v>2.9851663397102001E-2</v>
      </c>
      <c r="O2306" s="1" cm="1">
        <f t="array" ref="O2306">SUMPRODUCT(([1]OUT_FinalEnergyCons!$B$4:$B$10000="var_ncap")*1, (ISNUMBER(SEARCH("SCOM-SHWODBR",[1]OUT_FinalEnergyCons!$A$4:$A$10000)))*1,[1]OUT_FinalEnergyCons!M$4:M$10000)</f>
        <v>1.66336276892293E-5</v>
      </c>
      <c r="P2306" s="1" cm="1">
        <f t="array" ref="P2306">SUMPRODUCT(([1]OUT_FinalEnergyCons!$B$4:$B$10000="var_ncap")*1, (ISNUMBER(SEARCH("SCOM-SHWODBR",[1]OUT_FinalEnergyCons!$A$4:$A$10000)))*1,[1]OUT_FinalEnergyCons!N$4:N$10000)</f>
        <v>1.0066755500180199E-2</v>
      </c>
      <c r="Q2306" s="1" cm="1">
        <f t="array" ref="Q2306">SUMPRODUCT(([1]OUT_FinalEnergyCons!$B$4:$B$10000="var_ncap")*1, (ISNUMBER(SEARCH("SCOM-SHWODBR",[1]OUT_FinalEnergyCons!$A$4:$A$10000)))*1,[1]OUT_FinalEnergyCons!O$4:O$10000)</f>
        <v>0.172811506882873</v>
      </c>
      <c r="S2306" s="3"/>
    </row>
    <row r="2307" spans="2:19">
      <c r="B2307" s="5" t="str">
        <f t="shared" si="2305"/>
        <v>SPS1</v>
      </c>
      <c r="C2307" s="5" t="str">
        <f t="shared" si="2306"/>
        <v>CH</v>
      </c>
      <c r="D2307" t="s">
        <v>2438</v>
      </c>
      <c r="E2307" t="str">
        <f t="shared" si="2310"/>
        <v>GWth/yr.</v>
      </c>
      <c r="F2307" s="1">
        <f t="shared" ref="F2307:O2307" si="2314">F2308</f>
        <v>6.5888387496295799E-7</v>
      </c>
      <c r="G2307" s="1">
        <f t="shared" si="2314"/>
        <v>2.3765788764952899E-2</v>
      </c>
      <c r="H2307" s="1">
        <f t="shared" si="2314"/>
        <v>5.7130676591345496E-7</v>
      </c>
      <c r="I2307" s="1">
        <f t="shared" si="2314"/>
        <v>4.8666573354639196E-3</v>
      </c>
      <c r="J2307" s="1">
        <f t="shared" si="2314"/>
        <v>0.135300776281114</v>
      </c>
      <c r="K2307" s="1">
        <f t="shared" si="2314"/>
        <v>7.2578093911255304E-2</v>
      </c>
      <c r="L2307" s="1">
        <f t="shared" si="2314"/>
        <v>1.9937747039937099E-6</v>
      </c>
      <c r="M2307" s="1">
        <f t="shared" si="2314"/>
        <v>0.110352526860612</v>
      </c>
      <c r="N2307" s="1">
        <f t="shared" si="2314"/>
        <v>7.2818688050890396E-2</v>
      </c>
      <c r="O2307" s="1">
        <f t="shared" si="2314"/>
        <v>2.1785133611493201E-3</v>
      </c>
      <c r="P2307" s="1">
        <f>P2308</f>
        <v>0.120996747318873</v>
      </c>
      <c r="Q2307" s="1">
        <f>Q2308</f>
        <v>0.19083956609515801</v>
      </c>
      <c r="S2307" s="3"/>
    </row>
    <row r="2308" spans="2:19">
      <c r="B2308" s="5" t="str">
        <f t="shared" si="2305"/>
        <v>SPS1</v>
      </c>
      <c r="C2308" s="5" t="str">
        <f t="shared" si="2306"/>
        <v>CH</v>
      </c>
      <c r="D2308" t="s">
        <v>2439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6.5888387496295799E-7</v>
      </c>
      <c r="G2308" s="1" cm="1">
        <f t="array" ref="G2308">SUMPRODUCT(([1]OUT_FinalEnergyCons!$B$4:$B$10000="var_ncap")*1,(ISNUMBER(SEARCH("SCOM-SHPLTBR",[1]OUT_FinalEnergyCons!$A$4:$A$10000)))*1,[1]OUT_FinalEnergyCons!E$4:E$10000)</f>
        <v>2.3765788764952899E-2</v>
      </c>
      <c r="H2308" s="1" cm="1">
        <f t="array" ref="H2308">SUMPRODUCT(([1]OUT_FinalEnergyCons!$B$4:$B$10000="var_ncap")*1,(ISNUMBER(SEARCH("SCOM-SHPLTBR",[1]OUT_FinalEnergyCons!$A$4:$A$10000)))*1,[1]OUT_FinalEnergyCons!F$4:F$10000)</f>
        <v>5.7130676591345496E-7</v>
      </c>
      <c r="I2308" s="1" cm="1">
        <f t="array" ref="I2308">SUMPRODUCT(([1]OUT_FinalEnergyCons!$B$4:$B$10000="var_ncap")*1,(ISNUMBER(SEARCH("SCOM-SHPLTBR",[1]OUT_FinalEnergyCons!$A$4:$A$10000)))*1,[1]OUT_FinalEnergyCons!G$4:G$10000)</f>
        <v>4.8666573354639196E-3</v>
      </c>
      <c r="J2308" s="1" cm="1">
        <f t="array" ref="J2308">SUMPRODUCT(([1]OUT_FinalEnergyCons!$B$4:$B$10000="var_ncap")*1,(ISNUMBER(SEARCH("SCOM-SHPLTBR",[1]OUT_FinalEnergyCons!$A$4:$A$10000)))*1,[1]OUT_FinalEnergyCons!H$4:H$10000)</f>
        <v>0.135300776281114</v>
      </c>
      <c r="K2308" s="1" cm="1">
        <f t="array" ref="K2308">SUMPRODUCT(([1]OUT_FinalEnergyCons!$B$4:$B$10000="var_ncap")*1,(ISNUMBER(SEARCH("SCOM-SHPLTBR",[1]OUT_FinalEnergyCons!$A$4:$A$10000)))*1,[1]OUT_FinalEnergyCons!I$4:I$10000)</f>
        <v>7.2578093911255304E-2</v>
      </c>
      <c r="L2308" s="1" cm="1">
        <f t="array" ref="L2308">SUMPRODUCT(([1]OUT_FinalEnergyCons!$B$4:$B$10000="var_ncap")*1,(ISNUMBER(SEARCH("SCOM-SHPLTBR",[1]OUT_FinalEnergyCons!$A$4:$A$10000)))*1,[1]OUT_FinalEnergyCons!J$4:J$10000)</f>
        <v>1.9937747039937099E-6</v>
      </c>
      <c r="M2308" s="1" cm="1">
        <f t="array" ref="M2308">SUMPRODUCT(([1]OUT_FinalEnergyCons!$B$4:$B$10000="var_ncap")*1,(ISNUMBER(SEARCH("SCOM-SHPLTBR",[1]OUT_FinalEnergyCons!$A$4:$A$10000)))*1,[1]OUT_FinalEnergyCons!K$4:K$10000)</f>
        <v>0.110352526860612</v>
      </c>
      <c r="N2308" s="1" cm="1">
        <f t="array" ref="N2308">SUMPRODUCT(([1]OUT_FinalEnergyCons!$B$4:$B$10000="var_ncap")*1,(ISNUMBER(SEARCH("SCOM-SHPLTBR",[1]OUT_FinalEnergyCons!$A$4:$A$10000)))*1,[1]OUT_FinalEnergyCons!L$4:L$10000)</f>
        <v>7.2818688050890396E-2</v>
      </c>
      <c r="O2308" s="1" cm="1">
        <f t="array" ref="O2308">SUMPRODUCT(([1]OUT_FinalEnergyCons!$B$4:$B$10000="var_ncap")*1,(ISNUMBER(SEARCH("SCOM-SHPLTBR",[1]OUT_FinalEnergyCons!$A$4:$A$10000)))*1,[1]OUT_FinalEnergyCons!M$4:M$10000)</f>
        <v>2.1785133611493201E-3</v>
      </c>
      <c r="P2308" s="1" cm="1">
        <f t="array" ref="P2308">SUMPRODUCT(([1]OUT_FinalEnergyCons!$B$4:$B$10000="var_ncap")*1,(ISNUMBER(SEARCH("SCOM-SHPLTBR",[1]OUT_FinalEnergyCons!$A$4:$A$10000)))*1,[1]OUT_FinalEnergyCons!N$4:N$10000)</f>
        <v>0.120996747318873</v>
      </c>
      <c r="Q2308" s="1" cm="1">
        <f t="array" ref="Q2308">SUMPRODUCT(([1]OUT_FinalEnergyCons!$B$4:$B$10000="var_ncap")*1,(ISNUMBER(SEARCH("SCOM-SHPLTBR",[1]OUT_FinalEnergyCons!$A$4:$A$10000)))*1,[1]OUT_FinalEnergyCons!O$4:O$10000)</f>
        <v>0.19083956609515801</v>
      </c>
      <c r="S2308" s="3"/>
    </row>
    <row r="2309" spans="2:19">
      <c r="B2309" s="5" t="str">
        <f t="shared" si="2305"/>
        <v>SPS1</v>
      </c>
      <c r="C2309" s="5" t="str">
        <f t="shared" si="2306"/>
        <v>CH</v>
      </c>
      <c r="D2309" t="s">
        <v>2440</v>
      </c>
      <c r="E2309" t="str">
        <f t="shared" si="2310"/>
        <v>GWth/yr.</v>
      </c>
      <c r="F2309" s="1">
        <f t="shared" ref="F2309:O2309" si="2315">F2310</f>
        <v>6.6246047580205301E-6</v>
      </c>
      <c r="G2309" s="1">
        <f t="shared" si="2315"/>
        <v>8.7626147192495698E-3</v>
      </c>
      <c r="H2309" s="1">
        <f t="shared" si="2315"/>
        <v>1.1519629352326601E-6</v>
      </c>
      <c r="I2309" s="1">
        <f t="shared" si="2315"/>
        <v>1.2171224261274E-3</v>
      </c>
      <c r="J2309" s="1">
        <f t="shared" si="2315"/>
        <v>0.211108947538688</v>
      </c>
      <c r="K2309" s="1">
        <f t="shared" si="2315"/>
        <v>0.28352512902369997</v>
      </c>
      <c r="L2309" s="1">
        <f t="shared" si="2315"/>
        <v>2.0332377210594599E-2</v>
      </c>
      <c r="M2309" s="1">
        <f t="shared" si="2315"/>
        <v>0.211108622753128</v>
      </c>
      <c r="N2309" s="1">
        <f t="shared" si="2315"/>
        <v>0.24265397037894901</v>
      </c>
      <c r="O2309" s="1">
        <f t="shared" si="2315"/>
        <v>6.1203096917494301E-2</v>
      </c>
      <c r="P2309" s="1">
        <f>P2310</f>
        <v>0.25064094970289502</v>
      </c>
      <c r="Q2309" s="1">
        <f>Q2310</f>
        <v>0.20312109115111601</v>
      </c>
      <c r="S2309" s="3"/>
    </row>
    <row r="2310" spans="2:19">
      <c r="B2310" s="5" t="str">
        <f t="shared" si="2305"/>
        <v>SPS1</v>
      </c>
      <c r="C2310" s="5" t="str">
        <f t="shared" si="2306"/>
        <v>CH</v>
      </c>
      <c r="D2310" t="s">
        <v>2441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6.6246047580205301E-6</v>
      </c>
      <c r="G2310" s="1" cm="1">
        <f t="array" ref="G2310">SUMPRODUCT(([1]OUT_FinalEnergyCons!$B$4:$B$10000="var_ncap")*1, (ISNUMBER(SEARCH("SCOM-SHSOLBR",[1]OUT_FinalEnergyCons!$A$4:$A$10000)))*1,[1]OUT_FinalEnergyCons!E$4:E$10000)</f>
        <v>8.7626147192495698E-3</v>
      </c>
      <c r="H2310" s="1" cm="1">
        <f t="array" ref="H2310">SUMPRODUCT(([1]OUT_FinalEnergyCons!$B$4:$B$10000="var_ncap")*1, (ISNUMBER(SEARCH("SCOM-SHSOLBR",[1]OUT_FinalEnergyCons!$A$4:$A$10000)))*1,[1]OUT_FinalEnergyCons!F$4:F$10000)</f>
        <v>1.1519629352326601E-6</v>
      </c>
      <c r="I2310" s="1" cm="1">
        <f t="array" ref="I2310">SUMPRODUCT(([1]OUT_FinalEnergyCons!$B$4:$B$10000="var_ncap")*1, (ISNUMBER(SEARCH("SCOM-SHSOLBR",[1]OUT_FinalEnergyCons!$A$4:$A$10000)))*1,[1]OUT_FinalEnergyCons!G$4:G$10000)</f>
        <v>1.2171224261274E-3</v>
      </c>
      <c r="J2310" s="1" cm="1">
        <f t="array" ref="J2310">SUMPRODUCT(([1]OUT_FinalEnergyCons!$B$4:$B$10000="var_ncap")*1, (ISNUMBER(SEARCH("SCOM-SHSOLBR",[1]OUT_FinalEnergyCons!$A$4:$A$10000)))*1,[1]OUT_FinalEnergyCons!H$4:H$10000)</f>
        <v>0.211108947538688</v>
      </c>
      <c r="K2310" s="1" cm="1">
        <f t="array" ref="K2310">SUMPRODUCT(([1]OUT_FinalEnergyCons!$B$4:$B$10000="var_ncap")*1, (ISNUMBER(SEARCH("SCOM-SHSOLBR",[1]OUT_FinalEnergyCons!$A$4:$A$10000)))*1,[1]OUT_FinalEnergyCons!I$4:I$10000)</f>
        <v>0.28352512902369997</v>
      </c>
      <c r="L2310" s="1" cm="1">
        <f t="array" ref="L2310">SUMPRODUCT(([1]OUT_FinalEnergyCons!$B$4:$B$10000="var_ncap")*1, (ISNUMBER(SEARCH("SCOM-SHSOLBR",[1]OUT_FinalEnergyCons!$A$4:$A$10000)))*1,[1]OUT_FinalEnergyCons!J$4:J$10000)</f>
        <v>2.0332377210594599E-2</v>
      </c>
      <c r="M2310" s="1" cm="1">
        <f t="array" ref="M2310">SUMPRODUCT(([1]OUT_FinalEnergyCons!$B$4:$B$10000="var_ncap")*1, (ISNUMBER(SEARCH("SCOM-SHSOLBR",[1]OUT_FinalEnergyCons!$A$4:$A$10000)))*1,[1]OUT_FinalEnergyCons!K$4:K$10000)</f>
        <v>0.211108622753128</v>
      </c>
      <c r="N2310" s="1" cm="1">
        <f t="array" ref="N2310">SUMPRODUCT(([1]OUT_FinalEnergyCons!$B$4:$B$10000="var_ncap")*1, (ISNUMBER(SEARCH("SCOM-SHSOLBR",[1]OUT_FinalEnergyCons!$A$4:$A$10000)))*1,[1]OUT_FinalEnergyCons!L$4:L$10000)</f>
        <v>0.24265397037894901</v>
      </c>
      <c r="O2310" s="1" cm="1">
        <f t="array" ref="O2310">SUMPRODUCT(([1]OUT_FinalEnergyCons!$B$4:$B$10000="var_ncap")*1, (ISNUMBER(SEARCH("SCOM-SHSOLBR",[1]OUT_FinalEnergyCons!$A$4:$A$10000)))*1,[1]OUT_FinalEnergyCons!M$4:M$10000)</f>
        <v>6.1203096917494301E-2</v>
      </c>
      <c r="P2310" s="1" cm="1">
        <f t="array" ref="P2310">SUMPRODUCT(([1]OUT_FinalEnergyCons!$B$4:$B$10000="var_ncap")*1, (ISNUMBER(SEARCH("SCOM-SHSOLBR",[1]OUT_FinalEnergyCons!$A$4:$A$10000)))*1,[1]OUT_FinalEnergyCons!N$4:N$10000)</f>
        <v>0.25064094970289502</v>
      </c>
      <c r="Q2310" s="1" cm="1">
        <f t="array" ref="Q2310">SUMPRODUCT(([1]OUT_FinalEnergyCons!$B$4:$B$10000="var_ncap")*1, (ISNUMBER(SEARCH("SCOM-SHSOLBR",[1]OUT_FinalEnergyCons!$A$4:$A$10000)))*1,[1]OUT_FinalEnergyCons!O$4:O$10000)</f>
        <v>0.20312109115111601</v>
      </c>
      <c r="S2310" s="3"/>
    </row>
    <row r="2311" spans="2:19">
      <c r="B2311" s="5" t="str">
        <f t="shared" si="2305"/>
        <v>SPS1</v>
      </c>
      <c r="C2311" s="5" t="str">
        <f t="shared" si="2306"/>
        <v>CH</v>
      </c>
      <c r="D2311" t="s">
        <v>2442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3.4339551957021299E-5</v>
      </c>
      <c r="J2311" s="1">
        <f t="shared" si="2316"/>
        <v>1.4658438684094E-2</v>
      </c>
      <c r="K2311" s="1">
        <f t="shared" si="2316"/>
        <v>4.40984230574194E-2</v>
      </c>
      <c r="L2311" s="1">
        <f t="shared" si="2316"/>
        <v>6.4986297888022307E-2</v>
      </c>
      <c r="M2311" s="1">
        <f t="shared" si="2316"/>
        <v>4.29901775957326E-2</v>
      </c>
      <c r="N2311" s="1">
        <f t="shared" si="2316"/>
        <v>3.5273166009473902E-2</v>
      </c>
      <c r="O2311" s="1">
        <f t="shared" si="2316"/>
        <v>2.5535458446912598E-6</v>
      </c>
      <c r="P2311" s="1">
        <f>P2312</f>
        <v>8.1784849662313294E-6</v>
      </c>
      <c r="Q2311" s="1">
        <f>Q2312</f>
        <v>1.28066853791859E-2</v>
      </c>
      <c r="S2311" s="3"/>
    </row>
    <row r="2312" spans="2:19">
      <c r="B2312" s="5" t="str">
        <f t="shared" si="2305"/>
        <v>SPS1</v>
      </c>
      <c r="C2312" s="5" t="str">
        <f t="shared" si="2306"/>
        <v>CH</v>
      </c>
      <c r="D2312" t="s">
        <v>2443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3.4339551957021299E-5</v>
      </c>
      <c r="J2312" s="1" cm="1">
        <f t="array" ref="J2312">SUMPRODUCT(([1]OUT_FinalEnergyCons!$B$4:$B$10000="var_ncap")*1, (ISNUMBER(SEARCH("SCOM-SHH2BR",[1]OUT_FinalEnergyCons!$A$4:$A$10000)))*1,[1]OUT_FinalEnergyCons!H$4:H$10000)</f>
        <v>1.4658438684094E-2</v>
      </c>
      <c r="K2312" s="1" cm="1">
        <f t="array" ref="K2312">SUMPRODUCT(([1]OUT_FinalEnergyCons!$B$4:$B$10000="var_ncap")*1, (ISNUMBER(SEARCH("SCOM-SHH2BR",[1]OUT_FinalEnergyCons!$A$4:$A$10000)))*1,[1]OUT_FinalEnergyCons!I$4:I$10000)</f>
        <v>4.40984230574194E-2</v>
      </c>
      <c r="L2312" s="1" cm="1">
        <f t="array" ref="L2312">SUMPRODUCT(([1]OUT_FinalEnergyCons!$B$4:$B$10000="var_ncap")*1, (ISNUMBER(SEARCH("SCOM-SHH2BR",[1]OUT_FinalEnergyCons!$A$4:$A$10000)))*1,[1]OUT_FinalEnergyCons!J$4:J$10000)</f>
        <v>6.4986297888022307E-2</v>
      </c>
      <c r="M2312" s="1" cm="1">
        <f t="array" ref="M2312">SUMPRODUCT(([1]OUT_FinalEnergyCons!$B$4:$B$10000="var_ncap")*1, (ISNUMBER(SEARCH("SCOM-SHH2BR",[1]OUT_FinalEnergyCons!$A$4:$A$10000)))*1,[1]OUT_FinalEnergyCons!K$4:K$10000)</f>
        <v>4.29901775957326E-2</v>
      </c>
      <c r="N2312" s="1" cm="1">
        <f t="array" ref="N2312">SUMPRODUCT(([1]OUT_FinalEnergyCons!$B$4:$B$10000="var_ncap")*1, (ISNUMBER(SEARCH("SCOM-SHH2BR",[1]OUT_FinalEnergyCons!$A$4:$A$10000)))*1,[1]OUT_FinalEnergyCons!L$4:L$10000)</f>
        <v>3.5273166009473902E-2</v>
      </c>
      <c r="O2312" s="1" cm="1">
        <f t="array" ref="O2312">SUMPRODUCT(([1]OUT_FinalEnergyCons!$B$4:$B$10000="var_ncap")*1, (ISNUMBER(SEARCH("SCOM-SHH2BR",[1]OUT_FinalEnergyCons!$A$4:$A$10000)))*1,[1]OUT_FinalEnergyCons!M$4:M$10000)</f>
        <v>2.5535458446912598E-6</v>
      </c>
      <c r="P2312" s="1" cm="1">
        <f t="array" ref="P2312">SUMPRODUCT(([1]OUT_FinalEnergyCons!$B$4:$B$10000="var_ncap")*1, (ISNUMBER(SEARCH("SCOM-SHH2BR",[1]OUT_FinalEnergyCons!$A$4:$A$10000)))*1,[1]OUT_FinalEnergyCons!N$4:N$10000)</f>
        <v>8.1784849662313294E-6</v>
      </c>
      <c r="Q2312" s="1" cm="1">
        <f t="array" ref="Q2312">SUMPRODUCT(([1]OUT_FinalEnergyCons!$B$4:$B$10000="var_ncap")*1, (ISNUMBER(SEARCH("SCOM-SHH2BR",[1]OUT_FinalEnergyCons!$A$4:$A$10000)))*1,[1]OUT_FinalEnergyCons!O$4:O$10000)</f>
        <v>1.28066853791859E-2</v>
      </c>
      <c r="S2312" s="3"/>
    </row>
    <row r="2313" spans="2:19">
      <c r="B2313" s="5" t="str">
        <f>'SPS1'!B2021</f>
        <v>SPS1</v>
      </c>
      <c r="C2313" s="5" t="str">
        <f>'SPS1'!C2021</f>
        <v>CH</v>
      </c>
      <c r="D2313" s="2" t="s">
        <v>205</v>
      </c>
      <c r="E2313" s="2" t="s">
        <v>185</v>
      </c>
      <c r="F2313" s="3">
        <f t="shared" ref="F2313:K2313" si="2317">SUM(F2314,F2318,F2321)</f>
        <v>2.01503303633022E-4</v>
      </c>
      <c r="G2313" s="3">
        <f t="shared" si="2317"/>
        <v>1.04451159134006E-4</v>
      </c>
      <c r="H2313" s="3">
        <f t="shared" si="2317"/>
        <v>1.63075460067315E-6</v>
      </c>
      <c r="I2313" s="3">
        <f t="shared" si="2317"/>
        <v>3.3065805201274783E-3</v>
      </c>
      <c r="J2313" s="3">
        <f t="shared" si="2317"/>
        <v>0.50280369103521239</v>
      </c>
      <c r="K2313" s="3">
        <f t="shared" si="2317"/>
        <v>8.5020922537098434E-2</v>
      </c>
      <c r="L2313" s="3">
        <f t="shared" ref="L2313:O2313" si="2318">SUM(L2314,L2318,L2321)</f>
        <v>5.6641448581758527E-2</v>
      </c>
      <c r="M2313" s="3">
        <f t="shared" si="2318"/>
        <v>0.303706079075442</v>
      </c>
      <c r="N2313" s="3">
        <f t="shared" si="2318"/>
        <v>0.45583240601955238</v>
      </c>
      <c r="O2313" s="3">
        <f t="shared" si="2318"/>
        <v>0.51614626340218317</v>
      </c>
      <c r="P2313" s="3">
        <f>SUM(P2314,P2318,P2321)</f>
        <v>0.1166044242654822</v>
      </c>
      <c r="Q2313" s="3">
        <f>SUM(Q2314,Q2318,Q2321)</f>
        <v>0.19214157321719741</v>
      </c>
      <c r="S2313" s="3"/>
    </row>
    <row r="2314" spans="2:19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2444</v>
      </c>
      <c r="E2314" t="s">
        <v>185</v>
      </c>
      <c r="F2314" s="1" cm="1">
        <f t="array" ref="F2314">SUMPRODUCT(ISNUMBER(SEARCH("SUP_ELCH2*",[1]OUT_SyntheticFuels!$C$4:$C$1000))*1,("var_ncap"=[1]OUT_SyntheticFuels!$B$4:$B$1000)*1,[1]OUT_SyntheticFuels!E$4:E$1000)</f>
        <v>2.01503303633022E-4</v>
      </c>
      <c r="G2314" s="1" cm="1">
        <f t="array" ref="G2314">SUMPRODUCT(ISNUMBER(SEARCH("SUP_ELCH2*",[1]OUT_SyntheticFuels!$C$4:$C$1000))*1,("var_ncap"=[1]OUT_SyntheticFuels!$B$4:$B$1000)*1,[1]OUT_SyntheticFuels!F$4:F$1000)</f>
        <v>1.04451159134006E-4</v>
      </c>
      <c r="H2314" s="1" cm="1">
        <f t="array" ref="H2314">SUMPRODUCT(ISNUMBER(SEARCH("SUP_ELCH2*",[1]OUT_SyntheticFuels!$C$4:$C$1000))*1,("var_ncap"=[1]OUT_SyntheticFuels!$B$4:$B$1000)*1,[1]OUT_SyntheticFuels!G$4:G$1000)</f>
        <v>1.63075460067315E-6</v>
      </c>
      <c r="I2314" s="1" cm="1">
        <f t="array" ref="I2314">SUMPRODUCT(ISNUMBER(SEARCH("SUP_ELCH2*",[1]OUT_SyntheticFuels!$C$4:$C$1000))*1,("var_ncap"=[1]OUT_SyntheticFuels!$B$4:$B$1000)*1,[1]OUT_SyntheticFuels!H$4:H$1000)</f>
        <v>3.3064766425711287E-3</v>
      </c>
      <c r="J2314" s="1" cm="1">
        <f t="array" ref="J2314">SUMPRODUCT(ISNUMBER(SEARCH("SUP_ELCH2*",[1]OUT_SyntheticFuels!$C$4:$C$1000))*1,("var_ncap"=[1]OUT_SyntheticFuels!$B$4:$B$1000)*1,[1]OUT_SyntheticFuels!I$4:I$1000)</f>
        <v>0.50280338796022539</v>
      </c>
      <c r="K2314" s="1" cm="1">
        <f t="array" ref="K2314">SUMPRODUCT(ISNUMBER(SEARCH("SUP_ELCH2*",[1]OUT_SyntheticFuels!$C$4:$C$1000))*1,("var_ncap"=[1]OUT_SyntheticFuels!$B$4:$B$1000)*1,[1]OUT_SyntheticFuels!J$4:J$1000)</f>
        <v>8.5020352748434155E-2</v>
      </c>
      <c r="L2314" s="1" cm="1">
        <f t="array" ref="L2314">SUMPRODUCT(ISNUMBER(SEARCH("SUP_ELCH2*",[1]OUT_SyntheticFuels!$C$4:$C$1000))*1,("var_ncap"=[1]OUT_SyntheticFuels!$B$4:$B$1000)*1,[1]OUT_SyntheticFuels!K$4:K$1000)</f>
        <v>5.6640368011757279E-2</v>
      </c>
      <c r="M2314" s="1" cm="1">
        <f t="array" ref="M2314">SUMPRODUCT(ISNUMBER(SEARCH("SUP_ELCH2*",[1]OUT_SyntheticFuels!$C$4:$C$1000))*1,("var_ncap"=[1]OUT_SyntheticFuels!$B$4:$B$1000)*1,[1]OUT_SyntheticFuels!L$4:L$1000)</f>
        <v>0.13588453688761298</v>
      </c>
      <c r="N2314" s="1" cm="1">
        <f t="array" ref="N2314">SUMPRODUCT(ISNUMBER(SEARCH("SUP_ELCH2*",[1]OUT_SyntheticFuels!$C$4:$C$1000))*1,("var_ncap"=[1]OUT_SyntheticFuels!$B$4:$B$1000)*1,[1]OUT_SyntheticFuels!M$4:M$1000)</f>
        <v>0.45582847747846311</v>
      </c>
      <c r="O2314" s="1" cm="1">
        <f t="array" ref="O2314">SUMPRODUCT(ISNUMBER(SEARCH("SUP_ELCH2*",[1]OUT_SyntheticFuels!$C$4:$C$1000))*1,("var_ncap"=[1]OUT_SyntheticFuels!$B$4:$B$1000)*1,[1]OUT_SyntheticFuels!N$4:N$1000)</f>
        <v>0.48860460238920078</v>
      </c>
      <c r="P2314" s="1" cm="1">
        <f t="array" ref="P2314">SUMPRODUCT(ISNUMBER(SEARCH("SUP_ELCH2*",[1]OUT_SyntheticFuels!$C$4:$C$1000))*1,("var_ncap"=[1]OUT_SyntheticFuels!$B$4:$B$1000)*1,[1]OUT_SyntheticFuels!O$4:O$1000)</f>
        <v>0.11072575627059256</v>
      </c>
      <c r="Q2314" s="1" cm="1">
        <f t="array" ref="Q2314">SUMPRODUCT(ISNUMBER(SEARCH("SUP_ELCH2*",[1]OUT_SyntheticFuels!$C$4:$C$1000))*1,("var_ncap"=[1]OUT_SyntheticFuels!$B$4:$B$1000)*1,[1]OUT_SyntheticFuels!P$4:P$1000)</f>
        <v>0.18292407778057568</v>
      </c>
      <c r="S2314" s="3"/>
    </row>
    <row r="2315" spans="2:19">
      <c r="B2315" s="5" t="str">
        <f t="shared" si="2319"/>
        <v>SPS1</v>
      </c>
      <c r="C2315" s="5" t="str">
        <f t="shared" si="2320"/>
        <v>CH</v>
      </c>
      <c r="D2315" t="s">
        <v>2445</v>
      </c>
      <c r="E2315" t="s">
        <v>185</v>
      </c>
      <c r="F2315" s="1">
        <f t="shared" ref="F2315:K2315" si="2321">F2314-F2316-F2317</f>
        <v>2.01503303633022E-4</v>
      </c>
      <c r="G2315" s="1">
        <f t="shared" si="2321"/>
        <v>1.04451159134006E-4</v>
      </c>
      <c r="H2315" s="1">
        <f t="shared" si="2321"/>
        <v>1.63075460067315E-6</v>
      </c>
      <c r="I2315" s="1">
        <f t="shared" si="2321"/>
        <v>3.30437127570946E-3</v>
      </c>
      <c r="J2315" s="1">
        <f t="shared" si="2321"/>
        <v>0.50278646837031404</v>
      </c>
      <c r="K2315" s="1">
        <f t="shared" si="2321"/>
        <v>8.4809888050483298E-2</v>
      </c>
      <c r="L2315" s="1">
        <f t="shared" ref="L2315:O2315" si="2322">L2314-L2316-L2317</f>
        <v>5.6570607409605504E-2</v>
      </c>
      <c r="M2315" s="1">
        <f t="shared" si="2322"/>
        <v>0.13573371175456797</v>
      </c>
      <c r="N2315" s="1">
        <f t="shared" si="2322"/>
        <v>0.45564782610729698</v>
      </c>
      <c r="O2315" s="1">
        <f t="shared" si="2322"/>
        <v>0.488321504925599</v>
      </c>
      <c r="P2315" s="1">
        <f>P2314-P2316-P2317</f>
        <v>0.110677053245859</v>
      </c>
      <c r="Q2315" s="1">
        <f>Q2314-Q2316-Q2317</f>
        <v>0.18231927388535399</v>
      </c>
      <c r="S2315" s="3"/>
    </row>
    <row r="2316" spans="2:19">
      <c r="B2316" s="5" t="str">
        <f t="shared" si="2319"/>
        <v>SPS1</v>
      </c>
      <c r="C2316" s="5" t="str">
        <f t="shared" si="2320"/>
        <v>CH</v>
      </c>
      <c r="D2316" t="s">
        <v>2446</v>
      </c>
      <c r="E2316" t="s">
        <v>185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2.1053668616687399E-6</v>
      </c>
      <c r="J2316" s="1" cm="1">
        <f t="array" ref="J2316">SUMPRODUCT(ISNUMBER(SEARCH("SUP_ELCH2*D",[1]OUT_SyntheticFuels!$C$4:$C$1000))*1,("var_ncap"=[1]OUT_SyntheticFuels!$B$4:$B$1000)*1,[1]OUT_SyntheticFuels!I$4:I$1000)</f>
        <v>1.6919589911324699E-5</v>
      </c>
      <c r="K2316" s="1" cm="1">
        <f t="array" ref="K2316">SUMPRODUCT(ISNUMBER(SEARCH("SUP_ELCH2*D",[1]OUT_SyntheticFuels!$C$4:$C$1000))*1,("var_ncap"=[1]OUT_SyntheticFuels!$B$4:$B$1000)*1,[1]OUT_SyntheticFuels!J$4:J$1000)</f>
        <v>4.45435684841082E-5</v>
      </c>
      <c r="L2316" s="1" cm="1">
        <f t="array" ref="L2316">SUMPRODUCT(ISNUMBER(SEARCH("SUP_ELCH2*D",[1]OUT_SyntheticFuels!$C$4:$C$1000))*1,("var_ncap"=[1]OUT_SyntheticFuels!$B$4:$B$1000)*1,[1]OUT_SyntheticFuels!K$4:K$1000)</f>
        <v>1.6143127586689201E-5</v>
      </c>
      <c r="M2316" s="1" cm="1">
        <f t="array" ref="M2316">SUMPRODUCT(ISNUMBER(SEARCH("SUP_ELCH2*D",[1]OUT_SyntheticFuels!$C$4:$C$1000))*1,("var_ncap"=[1]OUT_SyntheticFuels!$B$4:$B$1000)*1,[1]OUT_SyntheticFuels!L$4:L$1000)</f>
        <v>1.46808441203049E-5</v>
      </c>
      <c r="N2316" s="1" cm="1">
        <f t="array" ref="N2316">SUMPRODUCT(ISNUMBER(SEARCH("SUP_ELCH2*D",[1]OUT_SyntheticFuels!$C$4:$C$1000))*1,("var_ncap"=[1]OUT_SyntheticFuels!$B$4:$B$1000)*1,[1]OUT_SyntheticFuels!M$4:M$1000)</f>
        <v>8.8237754139993606E-6</v>
      </c>
      <c r="O2316" s="1" cm="1">
        <f t="array" ref="O2316">SUMPRODUCT(ISNUMBER(SEARCH("SUP_ELCH2*D",[1]OUT_SyntheticFuels!$C$4:$C$1000))*1,("var_ncap"=[1]OUT_SyntheticFuels!$B$4:$B$1000)*1,[1]OUT_SyntheticFuels!N$4:N$1000)</f>
        <v>5.1535307609727201E-5</v>
      </c>
      <c r="P2316" s="1" cm="1">
        <f t="array" ref="P2316">SUMPRODUCT(ISNUMBER(SEARCH("SUP_ELCH2*D",[1]OUT_SyntheticFuels!$C$4:$C$1000))*1,("var_ncap"=[1]OUT_SyntheticFuels!$B$4:$B$1000)*1,[1]OUT_SyntheticFuels!O$4:O$1000)</f>
        <v>1.7549628213027301E-6</v>
      </c>
      <c r="Q2316" s="1" cm="1">
        <f t="array" ref="Q2316">SUMPRODUCT(ISNUMBER(SEARCH("SUP_ELCH2*D",[1]OUT_SyntheticFuels!$C$4:$C$1000))*1,("var_ncap"=[1]OUT_SyntheticFuels!$B$4:$B$1000)*1,[1]OUT_SyntheticFuels!P$4:P$1000)</f>
        <v>5.3255583419447997E-5</v>
      </c>
      <c r="S2316" s="3"/>
    </row>
    <row r="2317" spans="2:19">
      <c r="B2317" s="5" t="str">
        <f t="shared" si="2319"/>
        <v>SPS1</v>
      </c>
      <c r="C2317" s="5" t="str">
        <f t="shared" si="2320"/>
        <v>CH</v>
      </c>
      <c r="D2317" t="s">
        <v>2447</v>
      </c>
      <c r="E2317" t="s">
        <v>185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1.6592112946674299E-4</v>
      </c>
      <c r="L2317" s="1" cm="1">
        <f t="array" ref="L2317">SUMPRODUCT(ISNUMBER(SEARCH("SUP_ELCH2*SOEC*",[1]OUT_SyntheticFuels!$C$4:$C$1000))*1,("var_ncap"=[1]OUT_SyntheticFuels!$B$4:$B$1000)*1,[1]OUT_SyntheticFuels!K$4:K$1000)</f>
        <v>5.3617474565089901E-5</v>
      </c>
      <c r="M2317" s="1" cm="1">
        <f t="array" ref="M2317">SUMPRODUCT(ISNUMBER(SEARCH("SUP_ELCH2*SOEC*",[1]OUT_SyntheticFuels!$C$4:$C$1000))*1,("var_ncap"=[1]OUT_SyntheticFuels!$B$4:$B$1000)*1,[1]OUT_SyntheticFuels!L$4:L$1000)</f>
        <v>1.36144288924683E-4</v>
      </c>
      <c r="N2317" s="1" cm="1">
        <f t="array" ref="N2317">SUMPRODUCT(ISNUMBER(SEARCH("SUP_ELCH2*SOEC*",[1]OUT_SyntheticFuels!$C$4:$C$1000))*1,("var_ncap"=[1]OUT_SyntheticFuels!$B$4:$B$1000)*1,[1]OUT_SyntheticFuels!M$4:M$1000)</f>
        <v>1.7182759575210801E-4</v>
      </c>
      <c r="O2317" s="1" cm="1">
        <f t="array" ref="O2317">SUMPRODUCT(ISNUMBER(SEARCH("SUP_ELCH2*SOEC*",[1]OUT_SyntheticFuels!$C$4:$C$1000))*1,("var_ncap"=[1]OUT_SyntheticFuels!$B$4:$B$1000)*1,[1]OUT_SyntheticFuels!N$4:N$1000)</f>
        <v>2.3156215599205E-4</v>
      </c>
      <c r="P2317" s="1" cm="1">
        <f t="array" ref="P2317">SUMPRODUCT(ISNUMBER(SEARCH("SUP_ELCH2*SOEC*",[1]OUT_SyntheticFuels!$C$4:$C$1000))*1,("var_ncap"=[1]OUT_SyntheticFuels!$B$4:$B$1000)*1,[1]OUT_SyntheticFuels!O$4:O$1000)</f>
        <v>4.6948061912257302E-5</v>
      </c>
      <c r="Q2317" s="1" cm="1">
        <f t="array" ref="Q2317">SUMPRODUCT(ISNUMBER(SEARCH("SUP_ELCH2*SOEC*",[1]OUT_SyntheticFuels!$C$4:$C$1000))*1,("var_ncap"=[1]OUT_SyntheticFuels!$B$4:$B$1000)*1,[1]OUT_SyntheticFuels!P$4:P$1000)</f>
        <v>5.5154831180223303E-4</v>
      </c>
      <c r="S2317" s="3"/>
    </row>
    <row r="2318" spans="2:19">
      <c r="B2318" s="5" t="str">
        <f t="shared" si="2319"/>
        <v>SPS1</v>
      </c>
      <c r="C2318" s="5" t="str">
        <f t="shared" si="2320"/>
        <v>CH</v>
      </c>
      <c r="D2318" t="s">
        <v>2448</v>
      </c>
      <c r="E2318" t="s">
        <v>185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1.03877556349654E-7</v>
      </c>
      <c r="J2318" s="1">
        <f t="shared" si="2323"/>
        <v>3.03074987016419E-7</v>
      </c>
      <c r="K2318" s="1">
        <f t="shared" si="2323"/>
        <v>5.6978866427990605E-7</v>
      </c>
      <c r="L2318" s="1">
        <f t="shared" ref="L2318:O2318" si="2324">SUM(L2319:L2320)</f>
        <v>1.08057000124949E-6</v>
      </c>
      <c r="M2318" s="1">
        <f t="shared" si="2324"/>
        <v>6.3763364802978901E-5</v>
      </c>
      <c r="N2318" s="1">
        <f t="shared" si="2324"/>
        <v>1.390174579936306E-6</v>
      </c>
      <c r="O2318" s="1">
        <f t="shared" si="2324"/>
        <v>2.7370011532627999E-5</v>
      </c>
      <c r="P2318" s="1">
        <f>SUM(P2319:P2320)</f>
        <v>2.5793625015380311E-6</v>
      </c>
      <c r="Q2318" s="1">
        <f>SUM(Q2319:Q2320)</f>
        <v>1.062591630721406E-4</v>
      </c>
      <c r="S2318" s="3"/>
    </row>
    <row r="2319" spans="2:19">
      <c r="B2319" s="5" t="str">
        <f t="shared" si="2319"/>
        <v>SPS1</v>
      </c>
      <c r="C2319" s="5" t="str">
        <f t="shared" si="2320"/>
        <v>CH</v>
      </c>
      <c r="D2319" t="s">
        <v>2449</v>
      </c>
      <c r="E2319" t="s">
        <v>185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1.03877556349654E-7</v>
      </c>
      <c r="J2319" s="1" cm="1">
        <f t="array" ref="J2319">SUMPRODUCT(ISNUMBER(SEARCH("SUP_NGAH2",[1]OUT_SyntheticFuels!$C$4:$C$1000))*1,("var_ncap"=[1]OUT_SyntheticFuels!$B$4:$B$1000)*1,[1]OUT_SyntheticFuels!I$4:I$1000)-J2320</f>
        <v>3.03074987016419E-7</v>
      </c>
      <c r="K2319" s="1" cm="1">
        <f t="array" ref="K2319">SUMPRODUCT(ISNUMBER(SEARCH("SUP_NGAH2",[1]OUT_SyntheticFuels!$C$4:$C$1000))*1,("var_ncap"=[1]OUT_SyntheticFuels!$B$4:$B$1000)*1,[1]OUT_SyntheticFuels!J$4:J$1000)-K2320</f>
        <v>3.9400712038845805E-7</v>
      </c>
      <c r="L2319" s="1" cm="1">
        <f t="array" ref="L2319">SUMPRODUCT(ISNUMBER(SEARCH("SUP_NGAH2",[1]OUT_SyntheticFuels!$C$4:$C$1000))*1,("var_ncap"=[1]OUT_SyntheticFuels!$B$4:$B$1000)*1,[1]OUT_SyntheticFuels!K$4:K$1000)-L2320</f>
        <v>6.6108382616350203E-7</v>
      </c>
      <c r="M2319" s="1" cm="1">
        <f t="array" ref="M2319">SUMPRODUCT(ISNUMBER(SEARCH("SUP_NGAH2",[1]OUT_SyntheticFuels!$C$4:$C$1000))*1,("var_ncap"=[1]OUT_SyntheticFuels!$B$4:$B$1000)*1,[1]OUT_SyntheticFuels!L$4:L$1000)-M2320</f>
        <v>3.5569967926235999E-5</v>
      </c>
      <c r="N2319" s="1" cm="1">
        <f t="array" ref="N2319">SUMPRODUCT(ISNUMBER(SEARCH("SUP_NGAH2",[1]OUT_SyntheticFuels!$C$4:$C$1000))*1,("var_ncap"=[1]OUT_SyntheticFuels!$B$4:$B$1000)*1,[1]OUT_SyntheticFuels!M$4:M$1000)-N2320</f>
        <v>1.03435357476368E-6</v>
      </c>
      <c r="O2319" s="1" cm="1">
        <f t="array" ref="O2319">SUMPRODUCT(ISNUMBER(SEARCH("SUP_NGAH2",[1]OUT_SyntheticFuels!$C$4:$C$1000))*1,("var_ncap"=[1]OUT_SyntheticFuels!$B$4:$B$1000)*1,[1]OUT_SyntheticFuels!N$4:N$1000)-O2320</f>
        <v>1.9930922534487598E-5</v>
      </c>
      <c r="P2319" s="1" cm="1">
        <f t="array" ref="P2319">SUMPRODUCT(ISNUMBER(SEARCH("SUP_NGAH2",[1]OUT_SyntheticFuels!$C$4:$C$1000))*1,("var_ncap"=[1]OUT_SyntheticFuels!$B$4:$B$1000)*1,[1]OUT_SyntheticFuels!O$4:O$1000)-P2320</f>
        <v>1.83181666936854E-6</v>
      </c>
      <c r="Q2319" s="1" cm="1">
        <f t="array" ref="Q2319">SUMPRODUCT(ISNUMBER(SEARCH("SUP_NGAH2",[1]OUT_SyntheticFuels!$C$4:$C$1000))*1,("var_ncap"=[1]OUT_SyntheticFuels!$B$4:$B$1000)*1,[1]OUT_SyntheticFuels!P$4:P$1000)-Q2320</f>
        <v>7.4316653989625907E-5</v>
      </c>
      <c r="S2319" s="3"/>
    </row>
    <row r="2320" spans="2:19">
      <c r="B2320" s="5" t="str">
        <f t="shared" si="2319"/>
        <v>SPS1</v>
      </c>
      <c r="C2320" s="5" t="str">
        <f t="shared" si="2320"/>
        <v>CH</v>
      </c>
      <c r="D2320" t="s">
        <v>2450</v>
      </c>
      <c r="E2320" t="s">
        <v>185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1.7578154389144801E-7</v>
      </c>
      <c r="L2320" s="1" cm="1">
        <f t="array" ref="L2320">SUMPRODUCT(ISNUMBER(SEARCH("SUP_NGAH2CCS",[1]OUT_SyntheticFuels!$C$4:$C$1000))*1,("var_ncap"=[1]OUT_SyntheticFuels!$B$4:$B$1000)*1,[1]OUT_SyntheticFuels!K$4:K$1000)</f>
        <v>4.1948617508598798E-7</v>
      </c>
      <c r="M2320" s="1" cm="1">
        <f t="array" ref="M2320">SUMPRODUCT(ISNUMBER(SEARCH("SUP_NGAH2CCS",[1]OUT_SyntheticFuels!$C$4:$C$1000))*1,("var_ncap"=[1]OUT_SyntheticFuels!$B$4:$B$1000)*1,[1]OUT_SyntheticFuels!L$4:L$1000)</f>
        <v>2.8193396876742901E-5</v>
      </c>
      <c r="N2320" s="1" cm="1">
        <f t="array" ref="N2320">SUMPRODUCT(ISNUMBER(SEARCH("SUP_NGAH2CCS",[1]OUT_SyntheticFuels!$C$4:$C$1000))*1,("var_ncap"=[1]OUT_SyntheticFuels!$B$4:$B$1000)*1,[1]OUT_SyntheticFuels!M$4:M$1000)</f>
        <v>3.5582100517262601E-7</v>
      </c>
      <c r="O2320" s="1" cm="1">
        <f t="array" ref="O2320">SUMPRODUCT(ISNUMBER(SEARCH("SUP_NGAH2CCS",[1]OUT_SyntheticFuels!$C$4:$C$1000))*1,("var_ncap"=[1]OUT_SyntheticFuels!$B$4:$B$1000)*1,[1]OUT_SyntheticFuels!N$4:N$1000)</f>
        <v>7.4390889981403997E-6</v>
      </c>
      <c r="P2320" s="1" cm="1">
        <f t="array" ref="P2320">SUMPRODUCT(ISNUMBER(SEARCH("SUP_NGAH2CCS",[1]OUT_SyntheticFuels!$C$4:$C$1000))*1,("var_ncap"=[1]OUT_SyntheticFuels!$B$4:$B$1000)*1,[1]OUT_SyntheticFuels!O$4:O$1000)</f>
        <v>7.4754583216949104E-7</v>
      </c>
      <c r="Q2320" s="1" cm="1">
        <f t="array" ref="Q2320">SUMPRODUCT(ISNUMBER(SEARCH("SUP_NGAH2CCS",[1]OUT_SyntheticFuels!$C$4:$C$1000))*1,("var_ncap"=[1]OUT_SyntheticFuels!$B$4:$B$1000)*1,[1]OUT_SyntheticFuels!P$4:P$1000)</f>
        <v>3.1942509082514703E-5</v>
      </c>
      <c r="S2320" s="3"/>
    </row>
    <row r="2321" spans="2:19">
      <c r="B2321" s="5" t="str">
        <f t="shared" si="2319"/>
        <v>SPS1</v>
      </c>
      <c r="C2321" s="5" t="str">
        <f t="shared" si="2320"/>
        <v>CH</v>
      </c>
      <c r="D2321" t="s">
        <v>2451</v>
      </c>
      <c r="E2321" t="s">
        <v>185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0.16775777882302606</v>
      </c>
      <c r="N2321" s="1">
        <f t="shared" si="2326"/>
        <v>2.5383665093332063E-6</v>
      </c>
      <c r="O2321" s="1">
        <f t="shared" si="2326"/>
        <v>2.7514291001449764E-2</v>
      </c>
      <c r="P2321" s="1">
        <f>SUM(P2322:P2323)</f>
        <v>5.8760886323881104E-3</v>
      </c>
      <c r="Q2321" s="1">
        <f>SUM(Q2322:Q2323)</f>
        <v>9.111236273549591E-3</v>
      </c>
      <c r="S2321" s="3"/>
    </row>
    <row r="2322" spans="2:19">
      <c r="B2322" s="5" t="str">
        <f t="shared" si="2319"/>
        <v>SPS1</v>
      </c>
      <c r="C2322" s="5" t="str">
        <f t="shared" si="2320"/>
        <v>CH</v>
      </c>
      <c r="D2322" t="s">
        <v>2452</v>
      </c>
      <c r="E2322" t="s">
        <v>185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1.4156445016066943E-5</v>
      </c>
      <c r="N2322" s="1" cm="1">
        <f t="array" ref="N2322">SUMPRODUCT(ISNUMBER(SEARCH("SUP_WODH2",[1]OUT_SyntheticFuels!$C$4:$C$1000))*1,("var_ncap"=[1]OUT_SyntheticFuels!$B$4:$B$1000)*1,[1]OUT_SyntheticFuels!M$4:M$1000)-N2323</f>
        <v>3.1053329094112612E-7</v>
      </c>
      <c r="O2322" s="1" cm="1">
        <f t="array" ref="O2322">SUMPRODUCT(ISNUMBER(SEARCH("SUP_WODH2",[1]OUT_SyntheticFuels!$C$4:$C$1000))*1,("var_ncap"=[1]OUT_SyntheticFuels!$B$4:$B$1000)*1,[1]OUT_SyntheticFuels!N$4:N$1000)-O2323</f>
        <v>4.8049252273640874E-6</v>
      </c>
      <c r="P2322" s="1" cm="1">
        <f t="array" ref="P2322">SUMPRODUCT(ISNUMBER(SEARCH("SUP_WODH2",[1]OUT_SyntheticFuels!$C$4:$C$1000))*1,("var_ncap"=[1]OUT_SyntheticFuels!$B$4:$B$1000)*1,[1]OUT_SyntheticFuels!O$4:O$1000)-P2323</f>
        <v>3.1266813482061506E-7</v>
      </c>
      <c r="Q2322" s="1" cm="1">
        <f t="array" ref="Q2322">SUMPRODUCT(ISNUMBER(SEARCH("SUP_WODH2",[1]OUT_SyntheticFuels!$C$4:$C$1000))*1,("var_ncap"=[1]OUT_SyntheticFuels!$B$4:$B$1000)*1,[1]OUT_SyntheticFuels!P$4:P$1000)-Q2323</f>
        <v>2.1883446655801206E-5</v>
      </c>
      <c r="S2322" s="3"/>
    </row>
    <row r="2323" spans="2:19">
      <c r="B2323" s="5" t="str">
        <f t="shared" si="2319"/>
        <v>SPS1</v>
      </c>
      <c r="C2323" s="5" t="str">
        <f t="shared" si="2320"/>
        <v>CH</v>
      </c>
      <c r="D2323" t="s">
        <v>2453</v>
      </c>
      <c r="E2323" t="s">
        <v>185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0.16774362237800999</v>
      </c>
      <c r="N2323" s="1" cm="1">
        <f t="array" ref="N2323">SUMPRODUCT(ISNUMBER(SEARCH("SUP_WODH2CCS",[1]OUT_SyntheticFuels!$C$4:$C$1000))*1,("var_ncap"=[1]OUT_SyntheticFuels!$B$4:$B$1000)*1,[1]OUT_SyntheticFuels!M$4:M$1000)</f>
        <v>2.2278332183920802E-6</v>
      </c>
      <c r="O2323" s="1" cm="1">
        <f t="array" ref="O2323">SUMPRODUCT(ISNUMBER(SEARCH("SUP_WODH2CCS",[1]OUT_SyntheticFuels!$C$4:$C$1000))*1,("var_ncap"=[1]OUT_SyntheticFuels!$B$4:$B$1000)*1,[1]OUT_SyntheticFuels!N$4:N$1000)</f>
        <v>2.75094860762224E-2</v>
      </c>
      <c r="P2323" s="1" cm="1">
        <f t="array" ref="P2323">SUMPRODUCT(ISNUMBER(SEARCH("SUP_WODH2CCS",[1]OUT_SyntheticFuels!$C$4:$C$1000))*1,("var_ncap"=[1]OUT_SyntheticFuels!$B$4:$B$1000)*1,[1]OUT_SyntheticFuels!O$4:O$1000)</f>
        <v>5.8757759642532898E-3</v>
      </c>
      <c r="Q2323" s="1" cm="1">
        <f t="array" ref="Q2323">SUMPRODUCT(ISNUMBER(SEARCH("SUP_WODH2CCS",[1]OUT_SyntheticFuels!$C$4:$C$1000))*1,("var_ncap"=[1]OUT_SyntheticFuels!$B$4:$B$1000)*1,[1]OUT_SyntheticFuels!P$4:P$1000)</f>
        <v>9.0893528268937897E-3</v>
      </c>
      <c r="S2323" s="3"/>
    </row>
    <row r="2324" spans="2:19">
      <c r="B2324" s="5" t="str">
        <f t="shared" si="2319"/>
        <v>SPS1</v>
      </c>
      <c r="C2324" s="5" t="str">
        <f t="shared" si="2320"/>
        <v>CH</v>
      </c>
      <c r="D2324" s="2" t="s">
        <v>206</v>
      </c>
      <c r="E2324" s="2" t="s">
        <v>188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>
      <c r="B2325" s="5" t="str">
        <f t="shared" si="2319"/>
        <v>SPS1</v>
      </c>
      <c r="C2325" s="5" t="str">
        <f t="shared" si="2320"/>
        <v>CH</v>
      </c>
      <c r="D2325" t="s">
        <v>2454</v>
      </c>
      <c r="E2325" t="s">
        <v>188</v>
      </c>
      <c r="F2325" s="7" cm="1">
        <f t="array" ref="F2325">SUMPRODUCT(("CT_CWODBDS"=[1]OUT_SyntheticFuels!$C$4:$C$1000)*1,("var_ncap"=[1]OUT_SyntheticFuels!$B$4:$B$1000)*1,[1]OUT_SyntheticFuels!E$4:E$1000)</f>
        <v>4.5078424163921202E-8</v>
      </c>
      <c r="G2325" s="7" cm="1">
        <f t="array" ref="G2325">SUMPRODUCT(("CT_CWODBDS"=[1]OUT_SyntheticFuels!$C$4:$C$1000)*1,("var_ncap"=[1]OUT_SyntheticFuels!$B$4:$B$1000)*1,[1]OUT_SyntheticFuels!F$4:F$1000)</f>
        <v>2.4738326052325799E-8</v>
      </c>
      <c r="H2325" s="7" cm="1">
        <f t="array" ref="H2325">SUMPRODUCT(("CT_CWODBDS"=[1]OUT_SyntheticFuels!$C$4:$C$1000)*1,("var_ncap"=[1]OUT_SyntheticFuels!$B$4:$B$1000)*1,[1]OUT_SyntheticFuels!G$4:G$1000)</f>
        <v>2.0730838614939001E-8</v>
      </c>
      <c r="I2325" s="7" cm="1">
        <f t="array" ref="I2325">SUMPRODUCT(("CT_CWODBDS"=[1]OUT_SyntheticFuels!$C$4:$C$1000)*1,("var_ncap"=[1]OUT_SyntheticFuels!$B$4:$B$1000)*1,[1]OUT_SyntheticFuels!H$4:H$1000)</f>
        <v>4.60220921969822E-8</v>
      </c>
      <c r="J2325" s="7" cm="1">
        <f t="array" ref="J2325">SUMPRODUCT(("CT_CWODBDS"=[1]OUT_SyntheticFuels!$C$4:$C$1000)*1,("var_ncap"=[1]OUT_SyntheticFuels!$B$4:$B$1000)*1,[1]OUT_SyntheticFuels!I$4:I$1000)</f>
        <v>8.8064988321136908E-6</v>
      </c>
      <c r="K2325" s="7" cm="1">
        <f t="array" ref="K2325">SUMPRODUCT(("CT_CWODBDS"=[1]OUT_SyntheticFuels!$C$4:$C$1000)*1,("var_ncap"=[1]OUT_SyntheticFuels!$B$4:$B$1000)*1,[1]OUT_SyntheticFuels!J$4:J$1000)</f>
        <v>6.0072174350050596E-7</v>
      </c>
      <c r="L2325" s="7" cm="1">
        <f t="array" ref="L2325">SUMPRODUCT(("CT_CWODBDS"=[1]OUT_SyntheticFuels!$C$4:$C$1000)*1,("var_ncap"=[1]OUT_SyntheticFuels!$B$4:$B$1000)*1,[1]OUT_SyntheticFuels!K$4:K$1000)</f>
        <v>4.8302502684190502E-7</v>
      </c>
      <c r="M2325" s="7" cm="1">
        <f t="array" ref="M2325">SUMPRODUCT(("CT_CWODBDS"=[1]OUT_SyntheticFuels!$C$4:$C$1000)*1,("var_ncap"=[1]OUT_SyntheticFuels!$B$4:$B$1000)*1,[1]OUT_SyntheticFuels!L$4:L$1000)</f>
        <v>6.8823406332824504E-6</v>
      </c>
      <c r="N2325" s="7" cm="1">
        <f t="array" ref="N2325">SUMPRODUCT(("CT_CWODBDS"=[1]OUT_SyntheticFuels!$C$4:$C$1000)*1,("var_ncap"=[1]OUT_SyntheticFuels!$B$4:$B$1000)*1,[1]OUT_SyntheticFuels!M$4:M$1000)</f>
        <v>1.16822851375146E-6</v>
      </c>
      <c r="O2325" s="7" cm="1">
        <f t="array" ref="O2325">SUMPRODUCT(("CT_CWODBDS"=[1]OUT_SyntheticFuels!$C$4:$C$1000)*1,("var_ncap"=[1]OUT_SyntheticFuels!$B$4:$B$1000)*1,[1]OUT_SyntheticFuels!N$4:N$1000)</f>
        <v>1.10707014390007E-5</v>
      </c>
      <c r="P2325" s="7" cm="1">
        <f t="array" ref="P2325">SUMPRODUCT(("CT_CWODBDS"=[1]OUT_SyntheticFuels!$C$4:$C$1000)*1,("var_ncap"=[1]OUT_SyntheticFuels!$B$4:$B$1000)*1,[1]OUT_SyntheticFuels!O$4:O$1000)</f>
        <v>2.5178608080714402E-7</v>
      </c>
      <c r="Q2325" s="7" cm="1">
        <f t="array" ref="Q2325">SUMPRODUCT(("CT_CWODBDS"=[1]OUT_SyntheticFuels!$C$4:$C$1000)*1,("var_ncap"=[1]OUT_SyntheticFuels!$B$4:$B$1000)*1,[1]OUT_SyntheticFuels!P$4:P$1000)</f>
        <v>2.70141178421804E-5</v>
      </c>
      <c r="S2325" s="3"/>
    </row>
    <row r="2326" spans="2:19">
      <c r="B2326" s="5" t="str">
        <f t="shared" si="2319"/>
        <v>SPS1</v>
      </c>
      <c r="C2326" s="5" t="str">
        <f t="shared" si="2320"/>
        <v>CH</v>
      </c>
      <c r="D2326" t="s">
        <v>2455</v>
      </c>
      <c r="E2326" t="s">
        <v>188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7.7327523392039697E-6</v>
      </c>
      <c r="L2326" s="7" cm="1">
        <f t="array" ref="L2326">SUMPRODUCT(("CT_CWODBDSCCS"=[1]OUT_SyntheticFuels!$C$4:$C$1000)*1,("var_ncap"=[1]OUT_SyntheticFuels!$B$4:$B$1000)*1,[1]OUT_SyntheticFuels!K$4:K$1000)</f>
        <v>7.6012389686270401E-7</v>
      </c>
      <c r="M2326" s="7" cm="1">
        <f t="array" ref="M2326">SUMPRODUCT(("CT_CWODBDSCCS"=[1]OUT_SyntheticFuels!$C$4:$C$1000)*1,("var_ncap"=[1]OUT_SyntheticFuels!$B$4:$B$1000)*1,[1]OUT_SyntheticFuels!L$4:L$1000)</f>
        <v>0.18858082632642001</v>
      </c>
      <c r="N2326" s="7" cm="1">
        <f t="array" ref="N2326">SUMPRODUCT(("CT_CWODBDSCCS"=[1]OUT_SyntheticFuels!$C$4:$C$1000)*1,("var_ncap"=[1]OUT_SyntheticFuels!$B$4:$B$1000)*1,[1]OUT_SyntheticFuels!M$4:M$1000)</f>
        <v>1.32388685018283E-2</v>
      </c>
      <c r="O2326" s="7" cm="1">
        <f t="array" ref="O2326">SUMPRODUCT(("CT_CWODBDSCCS"=[1]OUT_SyntheticFuels!$C$4:$C$1000)*1,("var_ncap"=[1]OUT_SyntheticFuels!$B$4:$B$1000)*1,[1]OUT_SyntheticFuels!N$4:N$1000)</f>
        <v>1.6530562300438299E-7</v>
      </c>
      <c r="P2326" s="7" cm="1">
        <f t="array" ref="P2326">SUMPRODUCT(("CT_CWODBDSCCS"=[1]OUT_SyntheticFuels!$C$4:$C$1000)*1,("var_ncap"=[1]OUT_SyntheticFuels!$B$4:$B$1000)*1,[1]OUT_SyntheticFuels!O$4:O$1000)</f>
        <v>2.7864143272782898E-6</v>
      </c>
      <c r="Q2326" s="7" cm="1">
        <f t="array" ref="Q2326">SUMPRODUCT(("CT_CWODBDSCCS"=[1]OUT_SyntheticFuels!$C$4:$C$1000)*1,("var_ncap"=[1]OUT_SyntheticFuels!$B$4:$B$1000)*1,[1]OUT_SyntheticFuels!P$4:P$1000)</f>
        <v>0.191751979565948</v>
      </c>
      <c r="S2326" s="3"/>
    </row>
    <row r="2327" spans="2:19">
      <c r="B2327" s="5" t="str">
        <f t="shared" si="2319"/>
        <v>SPS1</v>
      </c>
      <c r="C2327" s="5" t="str">
        <f t="shared" si="2320"/>
        <v>CH</v>
      </c>
      <c r="D2327" t="s">
        <v>2456</v>
      </c>
      <c r="E2327" t="s">
        <v>188</v>
      </c>
      <c r="F2327" s="7" cm="1">
        <f t="array" ref="F2327">SUMPRODUCT(("CT_CWODETH"=[1]OUT_SyntheticFuels!$C$4:$C$1000)*1,("var_ncap"=[1]OUT_SyntheticFuels!$B$4:$B$1000)*1,[1]OUT_SyntheticFuels!E$4:E$1000)</f>
        <v>4.8339822141693798E-3</v>
      </c>
      <c r="G2327" s="7" cm="1">
        <f t="array" ref="G2327">SUMPRODUCT(("CT_CWODETH"=[1]OUT_SyntheticFuels!$C$4:$C$1000)*1,("var_ncap"=[1]OUT_SyntheticFuels!$B$4:$B$1000)*1,[1]OUT_SyntheticFuels!F$4:F$1000)</f>
        <v>5.4643998731215402E-8</v>
      </c>
      <c r="H2327" s="7" cm="1">
        <f t="array" ref="H2327">SUMPRODUCT(("CT_CWODETH"=[1]OUT_SyntheticFuels!$C$4:$C$1000)*1,("var_ncap"=[1]OUT_SyntheticFuels!$B$4:$B$1000)*1,[1]OUT_SyntheticFuels!G$4:G$1000)</f>
        <v>8.0650442525397106E-8</v>
      </c>
      <c r="I2327" s="7" cm="1">
        <f t="array" ref="I2327">SUMPRODUCT(("CT_CWODETH"=[1]OUT_SyntheticFuels!$C$4:$C$1000)*1,("var_ncap"=[1]OUT_SyntheticFuels!$B$4:$B$1000)*1,[1]OUT_SyntheticFuels!H$4:H$1000)</f>
        <v>5.55320395778795E-8</v>
      </c>
      <c r="J2327" s="7" cm="1">
        <f t="array" ref="J2327">SUMPRODUCT(("CT_CWODETH"=[1]OUT_SyntheticFuels!$C$4:$C$1000)*1,("var_ncap"=[1]OUT_SyntheticFuels!$B$4:$B$1000)*1,[1]OUT_SyntheticFuels!I$4:I$1000)</f>
        <v>4.5270802762476099E-7</v>
      </c>
      <c r="K2327" s="7" cm="1">
        <f t="array" ref="K2327">SUMPRODUCT(("CT_CWODETH"=[1]OUT_SyntheticFuels!$C$4:$C$1000)*1,("var_ncap"=[1]OUT_SyntheticFuels!$B$4:$B$1000)*1,[1]OUT_SyntheticFuels!J$4:J$1000)</f>
        <v>2.5233530047870902E-6</v>
      </c>
      <c r="L2327" s="7" cm="1">
        <f t="array" ref="L2327">SUMPRODUCT(("CT_CWODETH"=[1]OUT_SyntheticFuels!$C$4:$C$1000)*1,("var_ncap"=[1]OUT_SyntheticFuels!$B$4:$B$1000)*1,[1]OUT_SyntheticFuels!K$4:K$1000)</f>
        <v>3.6999592732992399E-6</v>
      </c>
      <c r="M2327" s="7" cm="1">
        <f t="array" ref="M2327">SUMPRODUCT(("CT_CWODETH"=[1]OUT_SyntheticFuels!$C$4:$C$1000)*1,("var_ncap"=[1]OUT_SyntheticFuels!$B$4:$B$1000)*1,[1]OUT_SyntheticFuels!L$4:L$1000)</f>
        <v>4.61954649369004E-6</v>
      </c>
      <c r="N2327" s="7" cm="1">
        <f t="array" ref="N2327">SUMPRODUCT(("CT_CWODETH"=[1]OUT_SyntheticFuels!$C$4:$C$1000)*1,("var_ncap"=[1]OUT_SyntheticFuels!$B$4:$B$1000)*1,[1]OUT_SyntheticFuels!M$4:M$1000)</f>
        <v>3.9563009564594503E-7</v>
      </c>
      <c r="O2327" s="7" cm="1">
        <f t="array" ref="O2327">SUMPRODUCT(("CT_CWODETH"=[1]OUT_SyntheticFuels!$C$4:$C$1000)*1,("var_ncap"=[1]OUT_SyntheticFuels!$B$4:$B$1000)*1,[1]OUT_SyntheticFuels!N$4:N$1000)</f>
        <v>8.4552406697973401E-6</v>
      </c>
      <c r="P2327" s="7" cm="1">
        <f t="array" ref="P2327">SUMPRODUCT(("CT_CWODETH"=[1]OUT_SyntheticFuels!$C$4:$C$1000)*1,("var_ncap"=[1]OUT_SyntheticFuels!$B$4:$B$1000)*1,[1]OUT_SyntheticFuels!O$4:O$1000)</f>
        <v>5.0387901798172798E-7</v>
      </c>
      <c r="Q2327" s="7" cm="1">
        <f t="array" ref="Q2327">SUMPRODUCT(("CT_CWODETH"=[1]OUT_SyntheticFuels!$C$4:$C$1000)*1,("var_ncap"=[1]OUT_SyntheticFuels!$B$4:$B$1000)*1,[1]OUT_SyntheticFuels!P$4:P$1000)</f>
        <v>2.2213326652716499E-5</v>
      </c>
      <c r="S2327" s="3"/>
    </row>
    <row r="2328" spans="2:19">
      <c r="B2328" s="5" t="str">
        <f t="shared" si="2319"/>
        <v>SPS1</v>
      </c>
      <c r="C2328" s="5" t="str">
        <f t="shared" si="2320"/>
        <v>CH</v>
      </c>
      <c r="D2328" t="s">
        <v>2457</v>
      </c>
      <c r="E2328" t="s">
        <v>188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5.3269743801962404E-6</v>
      </c>
      <c r="L2328" s="7" cm="1">
        <f t="array" ref="L2328">SUMPRODUCT(("CT_CWODETHCCS"=[1]OUT_SyntheticFuels!$C$4:$C$1000)*1,("var_ncap"=[1]OUT_SyntheticFuels!$B$4:$B$1000)*1,[1]OUT_SyntheticFuels!K$4:K$1000)</f>
        <v>5.7429100937054001E-7</v>
      </c>
      <c r="M2328" s="7" cm="1">
        <f t="array" ref="M2328">SUMPRODUCT(("CT_CWODETHCCS"=[1]OUT_SyntheticFuels!$C$4:$C$1000)*1,("var_ncap"=[1]OUT_SyntheticFuels!$B$4:$B$1000)*1,[1]OUT_SyntheticFuels!L$4:L$1000)</f>
        <v>3.7642116726869398E-6</v>
      </c>
      <c r="N2328" s="7" cm="1">
        <f t="array" ref="N2328">SUMPRODUCT(("CT_CWODETHCCS"=[1]OUT_SyntheticFuels!$C$4:$C$1000)*1,("var_ncap"=[1]OUT_SyntheticFuels!$B$4:$B$1000)*1,[1]OUT_SyntheticFuels!M$4:M$1000)</f>
        <v>1.00963266372863E-7</v>
      </c>
      <c r="O2328" s="7" cm="1">
        <f t="array" ref="O2328">SUMPRODUCT(("CT_CWODETHCCS"=[1]OUT_SyntheticFuels!$C$4:$C$1000)*1,("var_ncap"=[1]OUT_SyntheticFuels!$B$4:$B$1000)*1,[1]OUT_SyntheticFuels!N$4:N$1000)</f>
        <v>9.0197532098158795E-6</v>
      </c>
      <c r="P2328" s="7" cm="1">
        <f t="array" ref="P2328">SUMPRODUCT(("CT_CWODETHCCS"=[1]OUT_SyntheticFuels!$C$4:$C$1000)*1,("var_ncap"=[1]OUT_SyntheticFuels!$B$4:$B$1000)*1,[1]OUT_SyntheticFuels!O$4:O$1000)</f>
        <v>1.74800631868775E-7</v>
      </c>
      <c r="Q2328" s="7" cm="1">
        <f t="array" ref="Q2328">SUMPRODUCT(("CT_CWODETHCCS"=[1]OUT_SyntheticFuels!$C$4:$C$1000)*1,("var_ncap"=[1]OUT_SyntheticFuels!$B$4:$B$1000)*1,[1]OUT_SyntheticFuels!P$4:P$1000)</f>
        <v>2.0859703059786798E-5</v>
      </c>
      <c r="S2328" s="3"/>
    </row>
    <row r="2329" spans="2:19">
      <c r="B2329" s="5" t="str">
        <f t="shared" si="2319"/>
        <v>SPS1</v>
      </c>
      <c r="C2329" s="5" t="str">
        <f t="shared" si="2320"/>
        <v>CH</v>
      </c>
      <c r="D2329" t="s">
        <v>2458</v>
      </c>
      <c r="E2329" t="s">
        <v>188</v>
      </c>
      <c r="F2329" s="7" cm="1">
        <f t="array" ref="F2329">SUMPRODUCT(("SUP_MNRBIO"=[1]OUT_SyntheticFuels!$C$4:$C$1000)*1,("var_ncap"=[1]OUT_SyntheticFuels!$B$4:$B$1000)*1,[1]OUT_SyntheticFuels!E$4:E$1000)</f>
        <v>4.9330470571440597E-2</v>
      </c>
      <c r="G2329" s="7" cm="1">
        <f t="array" ref="G2329">SUMPRODUCT(("SUP_MNRBIO"=[1]OUT_SyntheticFuels!$C$4:$C$1000)*1,("var_ncap"=[1]OUT_SyntheticFuels!$B$4:$B$1000)*1,[1]OUT_SyntheticFuels!F$4:F$1000)</f>
        <v>8.3025286179762806E-2</v>
      </c>
      <c r="H2329" s="7" cm="1">
        <f t="array" ref="H2329">SUMPRODUCT(("SUP_MNRBIO"=[1]OUT_SyntheticFuels!$C$4:$C$1000)*1,("var_ncap"=[1]OUT_SyntheticFuels!$B$4:$B$1000)*1,[1]OUT_SyntheticFuels!G$4:G$1000)</f>
        <v>3.0042289244131701E-2</v>
      </c>
      <c r="I2329" s="7" cm="1">
        <f t="array" ref="I2329">SUMPRODUCT(("SUP_MNRBIO"=[1]OUT_SyntheticFuels!$C$4:$C$1000)*1,("var_ncap"=[1]OUT_SyntheticFuels!$B$4:$B$1000)*1,[1]OUT_SyntheticFuels!H$4:H$1000)</f>
        <v>1.36767099135696E-6</v>
      </c>
      <c r="J2329" s="7" cm="1">
        <f t="array" ref="J2329">SUMPRODUCT(("SUP_MNRBIO"=[1]OUT_SyntheticFuels!$C$4:$C$1000)*1,("var_ncap"=[1]OUT_SyntheticFuels!$B$4:$B$1000)*1,[1]OUT_SyntheticFuels!I$4:I$1000)</f>
        <v>2.3008178983928399E-6</v>
      </c>
      <c r="K2329" s="7" cm="1">
        <f t="array" ref="K2329">SUMPRODUCT(("SUP_MNRBIO"=[1]OUT_SyntheticFuels!$C$4:$C$1000)*1,("var_ncap"=[1]OUT_SyntheticFuels!$B$4:$B$1000)*1,[1]OUT_SyntheticFuels!J$4:J$1000)</f>
        <v>6.08632793978061E-2</v>
      </c>
      <c r="L2329" s="7" cm="1">
        <f t="array" ref="L2329">SUMPRODUCT(("SUP_MNRBIO"=[1]OUT_SyntheticFuels!$C$4:$C$1000)*1,("var_ncap"=[1]OUT_SyntheticFuels!$B$4:$B$1000)*1,[1]OUT_SyntheticFuels!K$4:K$1000)</f>
        <v>9.6421920733606406E-2</v>
      </c>
      <c r="M2329" s="7" cm="1">
        <f t="array" ref="M2329">SUMPRODUCT(("SUP_MNRBIO"=[1]OUT_SyntheticFuels!$C$4:$C$1000)*1,("var_ncap"=[1]OUT_SyntheticFuels!$B$4:$B$1000)*1,[1]OUT_SyntheticFuels!L$4:L$1000)</f>
        <v>8.6324559233810494E-2</v>
      </c>
      <c r="N2329" s="7" cm="1">
        <f t="array" ref="N2329">SUMPRODUCT(("SUP_MNRBIO"=[1]OUT_SyntheticFuels!$C$4:$C$1000)*1,("var_ncap"=[1]OUT_SyntheticFuels!$B$4:$B$1000)*1,[1]OUT_SyntheticFuels!M$4:M$1000)</f>
        <v>8.0655707409537005E-3</v>
      </c>
      <c r="O2329" s="7" cm="1">
        <f t="array" ref="O2329">SUMPRODUCT(("SUP_MNRBIO"=[1]OUT_SyntheticFuels!$C$4:$C$1000)*1,("var_ncap"=[1]OUT_SyntheticFuels!$B$4:$B$1000)*1,[1]OUT_SyntheticFuels!N$4:N$1000)</f>
        <v>5.2801393369927299E-2</v>
      </c>
      <c r="P2329" s="7" cm="1">
        <f t="array" ref="P2329">SUMPRODUCT(("SUP_MNRBIO"=[1]OUT_SyntheticFuels!$C$4:$C$1000)*1,("var_ncap"=[1]OUT_SyntheticFuels!$B$4:$B$1000)*1,[1]OUT_SyntheticFuels!O$4:O$1000)</f>
        <v>9.64218427296646E-2</v>
      </c>
      <c r="Q2329" s="7" cm="1">
        <f t="array" ref="Q2329">SUMPRODUCT(("SUP_MNRBIO"=[1]OUT_SyntheticFuels!$C$4:$C$1000)*1,("var_ncap"=[1]OUT_SyntheticFuels!$B$4:$B$1000)*1,[1]OUT_SyntheticFuels!P$4:P$1000)</f>
        <v>8.6337703909831906E-2</v>
      </c>
      <c r="S2329" s="3"/>
    </row>
    <row r="2330" spans="2:19">
      <c r="B2330" s="5" t="str">
        <f t="shared" si="2319"/>
        <v>SPS1</v>
      </c>
      <c r="C2330" s="5" t="str">
        <f t="shared" si="2320"/>
        <v>CH</v>
      </c>
      <c r="D2330" t="s">
        <v>2459</v>
      </c>
      <c r="E2330" t="s">
        <v>188</v>
      </c>
      <c r="F2330" s="7" cm="1">
        <f t="array" ref="F2330">SUMPRODUCT(("SUP_WSTBIO"=[1]OUT_SyntheticFuels!$C$4:$C$1000)*1,("var_ncap"=[1]OUT_SyntheticFuels!$B$4:$B$1000)*1,[1]OUT_SyntheticFuels!E$4:E$1000)</f>
        <v>4.0965921224034299E-3</v>
      </c>
      <c r="G2330" s="7" cm="1">
        <f t="array" ref="G2330">SUMPRODUCT(("SUP_WSTBIO"=[1]OUT_SyntheticFuels!$C$4:$C$1000)*1,("var_ncap"=[1]OUT_SyntheticFuels!$B$4:$B$1000)*1,[1]OUT_SyntheticFuels!F$4:F$1000)</f>
        <v>2.1524333353174999E-2</v>
      </c>
      <c r="H2330" s="7" cm="1">
        <f t="array" ref="H2330">SUMPRODUCT(("SUP_WSTBIO"=[1]OUT_SyntheticFuels!$C$4:$C$1000)*1,("var_ncap"=[1]OUT_SyntheticFuels!$B$4:$B$1000)*1,[1]OUT_SyntheticFuels!G$4:G$1000)</f>
        <v>1.17281553069101E-7</v>
      </c>
      <c r="I2330" s="7" cm="1">
        <f t="array" ref="I2330">SUMPRODUCT(("SUP_WSTBIO"=[1]OUT_SyntheticFuels!$C$4:$C$1000)*1,("var_ncap"=[1]OUT_SyntheticFuels!$B$4:$B$1000)*1,[1]OUT_SyntheticFuels!H$4:H$1000)</f>
        <v>7.2849253284302307E-2</v>
      </c>
      <c r="J2330" s="7" cm="1">
        <f t="array" ref="J2330">SUMPRODUCT(("SUP_WSTBIO"=[1]OUT_SyntheticFuels!$C$4:$C$1000)*1,("var_ncap"=[1]OUT_SyntheticFuels!$B$4:$B$1000)*1,[1]OUT_SyntheticFuels!I$4:I$1000)</f>
        <v>0.116854189743214</v>
      </c>
      <c r="K2330" s="7" cm="1">
        <f t="array" ref="K2330">SUMPRODUCT(("SUP_WSTBIO"=[1]OUT_SyntheticFuels!$C$4:$C$1000)*1,("var_ncap"=[1]OUT_SyntheticFuels!$B$4:$B$1000)*1,[1]OUT_SyntheticFuels!J$4:J$1000)</f>
        <v>1.6916826423886099E-2</v>
      </c>
      <c r="L2330" s="7" cm="1">
        <f t="array" ref="L2330">SUMPRODUCT(("SUP_WSTBIO"=[1]OUT_SyntheticFuels!$C$4:$C$1000)*1,("var_ncap"=[1]OUT_SyntheticFuels!$B$4:$B$1000)*1,[1]OUT_SyntheticFuels!K$4:K$1000)</f>
        <v>0.16468533393263199</v>
      </c>
      <c r="M2330" s="7" cm="1">
        <f t="array" ref="M2330">SUMPRODUCT(("SUP_WSTBIO"=[1]OUT_SyntheticFuels!$C$4:$C$1000)*1,("var_ncap"=[1]OUT_SyntheticFuels!$B$4:$B$1000)*1,[1]OUT_SyntheticFuels!L$4:L$1000)</f>
        <v>7.3454717592278201E-2</v>
      </c>
      <c r="N2330" s="7" cm="1">
        <f t="array" ref="N2330">SUMPRODUCT(("SUP_WSTBIO"=[1]OUT_SyntheticFuels!$C$4:$C$1000)*1,("var_ncap"=[1]OUT_SyntheticFuels!$B$4:$B$1000)*1,[1]OUT_SyntheticFuels!M$4:M$1000)</f>
        <v>0.101085773848601</v>
      </c>
      <c r="O2330" s="7" cm="1">
        <f t="array" ref="O2330">SUMPRODUCT(("SUP_WSTBIO"=[1]OUT_SyntheticFuels!$C$4:$C$1000)*1,("var_ncap"=[1]OUT_SyntheticFuels!$B$4:$B$1000)*1,[1]OUT_SyntheticFuels!N$4:N$1000)</f>
        <v>5.0161764406377297E-2</v>
      </c>
      <c r="P2330" s="7" cm="1">
        <f t="array" ref="P2330">SUMPRODUCT(("SUP_WSTBIO"=[1]OUT_SyntheticFuels!$C$4:$C$1000)*1,("var_ncap"=[1]OUT_SyntheticFuels!$B$4:$B$1000)*1,[1]OUT_SyntheticFuels!O$4:O$1000)</f>
        <v>0.164687994747924</v>
      </c>
      <c r="Q2330" s="7" cm="1">
        <f t="array" ref="Q2330">SUMPRODUCT(("SUP_WSTBIO"=[1]OUT_SyntheticFuels!$C$4:$C$1000)*1,("var_ncap"=[1]OUT_SyntheticFuels!$B$4:$B$1000)*1,[1]OUT_SyntheticFuels!P$4:P$1000)</f>
        <v>7.3450484181011702E-2</v>
      </c>
      <c r="S2330" s="3"/>
    </row>
    <row r="2331" spans="2:19">
      <c r="B2331" s="5" t="str">
        <f t="shared" si="2319"/>
        <v>SPS1</v>
      </c>
      <c r="C2331" s="5" t="str">
        <f t="shared" si="2320"/>
        <v>CH</v>
      </c>
      <c r="D2331" t="s">
        <v>2460</v>
      </c>
      <c r="E2331" t="s">
        <v>188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>
      <c r="B2332" s="5" t="str">
        <f t="shared" si="2319"/>
        <v>SPS1</v>
      </c>
      <c r="C2332" s="5" t="str">
        <f t="shared" si="2320"/>
        <v>CH</v>
      </c>
      <c r="D2332" t="s">
        <v>2461</v>
      </c>
      <c r="E2332" t="s">
        <v>188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9.8157512583449196E-6</v>
      </c>
      <c r="L2332" s="7" cm="1">
        <f t="array" ref="L2332">SUMPRODUCT(("SUP_WSTHTGBIO"=[1]OUT_SyntheticFuels!$C$4:$C$1000)*1,("var_ncap"=[1]OUT_SyntheticFuels!$B$4:$B$1000)*1,[1]OUT_SyntheticFuels!K$4:K$1000)</f>
        <v>1.73981975652993E-6</v>
      </c>
      <c r="M2332" s="7" cm="1">
        <f t="array" ref="M2332">SUMPRODUCT(("SUP_WSTHTGBIO"=[1]OUT_SyntheticFuels!$C$4:$C$1000)*1,("var_ncap"=[1]OUT_SyntheticFuels!$B$4:$B$1000)*1,[1]OUT_SyntheticFuels!L$4:L$1000)</f>
        <v>2.3902565273527601E-5</v>
      </c>
      <c r="N2332" s="7" cm="1">
        <f t="array" ref="N2332">SUMPRODUCT(("SUP_WSTHTGBIO"=[1]OUT_SyntheticFuels!$C$4:$C$1000)*1,("var_ncap"=[1]OUT_SyntheticFuels!$B$4:$B$1000)*1,[1]OUT_SyntheticFuels!M$4:M$1000)</f>
        <v>1.2282612565087099E-7</v>
      </c>
      <c r="O2332" s="7" cm="1">
        <f t="array" ref="O2332">SUMPRODUCT(("SUP_WSTHTGBIO"=[1]OUT_SyntheticFuels!$C$4:$C$1000)*1,("var_ncap"=[1]OUT_SyntheticFuels!$B$4:$B$1000)*1,[1]OUT_SyntheticFuels!N$4:N$1000)</f>
        <v>2.8720229235056098E-7</v>
      </c>
      <c r="P2332" s="7" cm="1">
        <f t="array" ref="P2332">SUMPRODUCT(("SUP_WSTHTGBIO"=[1]OUT_SyntheticFuels!$C$4:$C$1000)*1,("var_ncap"=[1]OUT_SyntheticFuels!$B$4:$B$1000)*1,[1]OUT_SyntheticFuels!O$4:O$1000)</f>
        <v>1.8398300197194301E-7</v>
      </c>
      <c r="Q2332" s="7" cm="1">
        <f t="array" ref="Q2332">SUMPRODUCT(("SUP_WSTHTGBIO"=[1]OUT_SyntheticFuels!$C$4:$C$1000)*1,("var_ncap"=[1]OUT_SyntheticFuels!$B$4:$B$1000)*1,[1]OUT_SyntheticFuels!P$4:P$1000)</f>
        <v>4.0426849811100202E-5</v>
      </c>
      <c r="S2332" s="3"/>
    </row>
    <row r="2333" spans="2:19">
      <c r="B2333" s="5" t="str">
        <f t="shared" si="2319"/>
        <v>SPS1</v>
      </c>
      <c r="C2333" s="5" t="str">
        <f t="shared" si="2320"/>
        <v>CH</v>
      </c>
      <c r="D2333" t="s">
        <v>2462</v>
      </c>
      <c r="E2333" t="s">
        <v>188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3.1154088608110199E-6</v>
      </c>
      <c r="L2333" s="7" cm="1">
        <f t="array" ref="L2333">SUMPRODUCT(("SUP_WSTHTGBIOCCS"=[1]OUT_SyntheticFuels!$C$4:$C$1000)*1,("var_ncap"=[1]OUT_SyntheticFuels!$B$4:$B$1000)*1,[1]OUT_SyntheticFuels!K$4:K$1000)</f>
        <v>3.38882574719734E-7</v>
      </c>
      <c r="M2333" s="7" cm="1">
        <f t="array" ref="M2333">SUMPRODUCT(("SUP_WSTHTGBIOCCS"=[1]OUT_SyntheticFuels!$C$4:$C$1000)*1,("var_ncap"=[1]OUT_SyntheticFuels!$B$4:$B$1000)*1,[1]OUT_SyntheticFuels!L$4:L$1000)</f>
        <v>1.2094005149635201E-5</v>
      </c>
      <c r="N2333" s="7" cm="1">
        <f t="array" ref="N2333">SUMPRODUCT(("SUP_WSTHTGBIOCCS"=[1]OUT_SyntheticFuels!$C$4:$C$1000)*1,("var_ncap"=[1]OUT_SyntheticFuels!$B$4:$B$1000)*1,[1]OUT_SyntheticFuels!M$4:M$1000)</f>
        <v>1.97235797050682E-8</v>
      </c>
      <c r="O2333" s="7" cm="1">
        <f t="array" ref="O2333">SUMPRODUCT(("SUP_WSTHTGBIOCCS"=[1]OUT_SyntheticFuels!$C$4:$C$1000)*1,("var_ncap"=[1]OUT_SyntheticFuels!$B$4:$B$1000)*1,[1]OUT_SyntheticFuels!N$4:N$1000)</f>
        <v>1.45584147876518E-7</v>
      </c>
      <c r="P2333" s="7" cm="1">
        <f t="array" ref="P2333">SUMPRODUCT(("SUP_WSTHTGBIOCCS"=[1]OUT_SyntheticFuels!$C$4:$C$1000)*1,("var_ncap"=[1]OUT_SyntheticFuels!$B$4:$B$1000)*1,[1]OUT_SyntheticFuels!O$4:O$1000)</f>
        <v>2.1138283629841701E-7</v>
      </c>
      <c r="Q2333" s="7" cm="1">
        <f t="array" ref="Q2333">SUMPRODUCT(("SUP_WSTHTGBIOCCS"=[1]OUT_SyntheticFuels!$C$4:$C$1000)*1,("var_ncap"=[1]OUT_SyntheticFuels!$B$4:$B$1000)*1,[1]OUT_SyntheticFuels!P$4:P$1000)</f>
        <v>1.50221976069963E-5</v>
      </c>
      <c r="S2333" s="3"/>
    </row>
    <row r="2334" spans="2:19">
      <c r="B2334" s="5" t="str">
        <f t="shared" si="2319"/>
        <v>SPS1</v>
      </c>
      <c r="C2334" s="5" t="str">
        <f t="shared" si="2320"/>
        <v>CH</v>
      </c>
      <c r="D2334" t="s">
        <v>2463</v>
      </c>
      <c r="E2334" t="s">
        <v>188</v>
      </c>
      <c r="F2334" s="7" cm="1">
        <f t="array" ref="F2334">SUMPRODUCT(("SUP_WODBIO"=[1]OUT_SyntheticFuels!$C$4:$C$1000)*1,("var_ncap"=[1]OUT_SyntheticFuels!$B$4:$B$1000)*1,[1]OUT_SyntheticFuels!E$4:E$1000)</f>
        <v>2.34925795225461E-7</v>
      </c>
      <c r="G2334" s="7" cm="1">
        <f t="array" ref="G2334">SUMPRODUCT(("SUP_WODBIO"=[1]OUT_SyntheticFuels!$C$4:$C$1000)*1,("var_ncap"=[1]OUT_SyntheticFuels!$B$4:$B$1000)*1,[1]OUT_SyntheticFuels!F$4:F$1000)</f>
        <v>8.1907268453399305E-6</v>
      </c>
      <c r="H2334" s="7" cm="1">
        <f t="array" ref="H2334">SUMPRODUCT(("SUP_WODBIO"=[1]OUT_SyntheticFuels!$C$4:$C$1000)*1,("var_ncap"=[1]OUT_SyntheticFuels!$B$4:$B$1000)*1,[1]OUT_SyntheticFuels!G$4:G$1000)</f>
        <v>1.1627258550248801E-6</v>
      </c>
      <c r="I2334" s="7" cm="1">
        <f t="array" ref="I2334">SUMPRODUCT(("SUP_WODBIO"=[1]OUT_SyntheticFuels!$C$4:$C$1000)*1,("var_ncap"=[1]OUT_SyntheticFuels!$B$4:$B$1000)*1,[1]OUT_SyntheticFuels!H$4:H$1000)</f>
        <v>1.27546097242676E-5</v>
      </c>
      <c r="J2334" s="7" cm="1">
        <f t="array" ref="J2334">SUMPRODUCT(("SUP_WODBIO"=[1]OUT_SyntheticFuels!$C$4:$C$1000)*1,("var_ncap"=[1]OUT_SyntheticFuels!$B$4:$B$1000)*1,[1]OUT_SyntheticFuels!I$4:I$1000)</f>
        <v>2.72793657938947E-6</v>
      </c>
      <c r="K2334" s="7" cm="1">
        <f t="array" ref="K2334">SUMPRODUCT(("SUP_WODBIO"=[1]OUT_SyntheticFuels!$C$4:$C$1000)*1,("var_ncap"=[1]OUT_SyntheticFuels!$B$4:$B$1000)*1,[1]OUT_SyntheticFuels!J$4:J$1000)</f>
        <v>2.82297911745331E-7</v>
      </c>
      <c r="L2334" s="7" cm="1">
        <f t="array" ref="L2334">SUMPRODUCT(("SUP_WODBIO"=[1]OUT_SyntheticFuels!$C$4:$C$1000)*1,("var_ncap"=[1]OUT_SyntheticFuels!$B$4:$B$1000)*1,[1]OUT_SyntheticFuels!K$4:K$1000)</f>
        <v>5.5587052570267101E-6</v>
      </c>
      <c r="M2334" s="7" cm="1">
        <f t="array" ref="M2334">SUMPRODUCT(("SUP_WODBIO"=[1]OUT_SyntheticFuels!$C$4:$C$1000)*1,("var_ncap"=[1]OUT_SyntheticFuels!$B$4:$B$1000)*1,[1]OUT_SyntheticFuels!L$4:L$1000)</f>
        <v>5.8131932444917604E-6</v>
      </c>
      <c r="N2334" s="7" cm="1">
        <f t="array" ref="N2334">SUMPRODUCT(("SUP_WODBIO"=[1]OUT_SyntheticFuels!$C$4:$C$1000)*1,("var_ncap"=[1]OUT_SyntheticFuels!$B$4:$B$1000)*1,[1]OUT_SyntheticFuels!M$4:M$1000)</f>
        <v>4.0429905172633598E-7</v>
      </c>
      <c r="O2334" s="7" cm="1">
        <f t="array" ref="O2334">SUMPRODUCT(("SUP_WODBIO"=[1]OUT_SyntheticFuels!$C$4:$C$1000)*1,("var_ncap"=[1]OUT_SyntheticFuels!$B$4:$B$1000)*1,[1]OUT_SyntheticFuels!N$4:N$1000)</f>
        <v>7.60329634403112E-6</v>
      </c>
      <c r="P2334" s="7" cm="1">
        <f t="array" ref="P2334">SUMPRODUCT(("SUP_WODBIO"=[1]OUT_SyntheticFuels!$C$4:$C$1000)*1,("var_ncap"=[1]OUT_SyntheticFuels!$B$4:$B$1000)*1,[1]OUT_SyntheticFuels!O$4:O$1000)</f>
        <v>2.1979687261983601E-6</v>
      </c>
      <c r="Q2334" s="7" cm="1">
        <f t="array" ref="Q2334">SUMPRODUCT(("SUP_WODBIO"=[1]OUT_SyntheticFuels!$C$4:$C$1000)*1,("var_ncap"=[1]OUT_SyntheticFuels!$B$4:$B$1000)*1,[1]OUT_SyntheticFuels!P$4:P$1000)</f>
        <v>2.7763905120597401E-5</v>
      </c>
      <c r="S2334" s="3"/>
    </row>
    <row r="2335" spans="2:19">
      <c r="B2335" s="5" t="str">
        <f t="shared" si="2319"/>
        <v>SPS1</v>
      </c>
      <c r="C2335" s="5" t="str">
        <f t="shared" si="2320"/>
        <v>CH</v>
      </c>
      <c r="D2335" t="s">
        <v>2464</v>
      </c>
      <c r="E2335" t="s">
        <v>188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8.5840897172658595E-6</v>
      </c>
      <c r="L2335" s="7" cm="1">
        <f t="array" ref="L2335">SUMPRODUCT(("SUP_WODBIOCCS"=[1]OUT_SyntheticFuels!$C$4:$C$1000)*1,("var_ncap"=[1]OUT_SyntheticFuels!$B$4:$B$1000)*1,[1]OUT_SyntheticFuels!K$4:K$1000)</f>
        <v>1.91414164769045E-6</v>
      </c>
      <c r="M2335" s="7" cm="1">
        <f t="array" ref="M2335">SUMPRODUCT(("SUP_WODBIOCCS"=[1]OUT_SyntheticFuels!$C$4:$C$1000)*1,("var_ncap"=[1]OUT_SyntheticFuels!$B$4:$B$1000)*1,[1]OUT_SyntheticFuels!L$4:L$1000)</f>
        <v>9.7595931880661897E-6</v>
      </c>
      <c r="N2335" s="7" cm="1">
        <f t="array" ref="N2335">SUMPRODUCT(("SUP_WODBIOCCS"=[1]OUT_SyntheticFuels!$C$4:$C$1000)*1,("var_ncap"=[1]OUT_SyntheticFuels!$B$4:$B$1000)*1,[1]OUT_SyntheticFuels!M$4:M$1000)</f>
        <v>4.3340877719762801E-8</v>
      </c>
      <c r="O2335" s="7" cm="1">
        <f t="array" ref="O2335">SUMPRODUCT(("SUP_WODBIOCCS"=[1]OUT_SyntheticFuels!$C$4:$C$1000)*1,("var_ncap"=[1]OUT_SyntheticFuels!$B$4:$B$1000)*1,[1]OUT_SyntheticFuels!N$4:N$1000)</f>
        <v>9.0539852512380095E-6</v>
      </c>
      <c r="P2335" s="7" cm="1">
        <f t="array" ref="P2335">SUMPRODUCT(("SUP_WODBIOCCS"=[1]OUT_SyntheticFuels!$C$4:$C$1000)*1,("var_ncap"=[1]OUT_SyntheticFuels!$B$4:$B$1000)*1,[1]OUT_SyntheticFuels!O$4:O$1000)</f>
        <v>3.08696282472484E-7</v>
      </c>
      <c r="Q2335" s="7" cm="1">
        <f t="array" ref="Q2335">SUMPRODUCT(("SUP_WODBIOCCS"=[1]OUT_SyntheticFuels!$C$4:$C$1000)*1,("var_ncap"=[1]OUT_SyntheticFuels!$B$4:$B$1000)*1,[1]OUT_SyntheticFuels!P$4:P$1000)</f>
        <v>2.27530642013605E-5</v>
      </c>
      <c r="S2335" s="3"/>
    </row>
    <row r="2336" spans="2:19">
      <c r="B2336" s="5" t="str">
        <f t="shared" si="2319"/>
        <v>SPS1</v>
      </c>
      <c r="C2336" s="5" t="str">
        <f t="shared" si="2320"/>
        <v>CH</v>
      </c>
      <c r="D2336" t="s">
        <v>2465</v>
      </c>
      <c r="E2336" t="s">
        <v>188</v>
      </c>
      <c r="F2336" s="7" cm="1">
        <f t="array" ref="F2336">SUMPRODUCT(("SUP_BIONGA"=[1]OUT_SyntheticFuels!$C$4:$C$1000)*1,("var_ncap"=[1]OUT_SyntheticFuels!$B$4:$B$1000)*1,[1]OUT_SyntheticFuels!E$4:E$1000)</f>
        <v>1.4316703653065799E-2</v>
      </c>
      <c r="G2336" s="7" cm="1">
        <f t="array" ref="G2336">SUMPRODUCT(("SUP_BIONGA"=[1]OUT_SyntheticFuels!$C$4:$C$1000)*1,("var_ncap"=[1]OUT_SyntheticFuels!$B$4:$B$1000)*1,[1]OUT_SyntheticFuels!F$4:F$1000)</f>
        <v>8.8581771958412894E-2</v>
      </c>
      <c r="H2336" s="7" cm="1">
        <f t="array" ref="H2336">SUMPRODUCT(("SUP_BIONGA"=[1]OUT_SyntheticFuels!$C$4:$C$1000)*1,("var_ncap"=[1]OUT_SyntheticFuels!$B$4:$B$1000)*1,[1]OUT_SyntheticFuels!G$4:G$1000)</f>
        <v>6.8560057758917706E-8</v>
      </c>
      <c r="I2336" s="7" cm="1">
        <f t="array" ref="I2336">SUMPRODUCT(("SUP_BIONGA"=[1]OUT_SyntheticFuels!$C$4:$C$1000)*1,("var_ncap"=[1]OUT_SyntheticFuels!$B$4:$B$1000)*1,[1]OUT_SyntheticFuels!H$4:H$1000)</f>
        <v>7.8133784927794495E-8</v>
      </c>
      <c r="J2336" s="7" cm="1">
        <f t="array" ref="J2336">SUMPRODUCT(("SUP_BIONGA"=[1]OUT_SyntheticFuels!$C$4:$C$1000)*1,("var_ncap"=[1]OUT_SyntheticFuels!$B$4:$B$1000)*1,[1]OUT_SyntheticFuels!I$4:I$1000)</f>
        <v>4.2652639527770001E-7</v>
      </c>
      <c r="K2336" s="7" cm="1">
        <f t="array" ref="K2336">SUMPRODUCT(("SUP_BIONGA"=[1]OUT_SyntheticFuels!$C$4:$C$1000)*1,("var_ncap"=[1]OUT_SyntheticFuels!$B$4:$B$1000)*1,[1]OUT_SyntheticFuels!J$4:J$1000)</f>
        <v>3.1617264945408903E-2</v>
      </c>
      <c r="L2336" s="7" cm="1">
        <f t="array" ref="L2336">SUMPRODUCT(("SUP_BIONGA"=[1]OUT_SyntheticFuels!$C$4:$C$1000)*1,("var_ncap"=[1]OUT_SyntheticFuels!$B$4:$B$1000)*1,[1]OUT_SyntheticFuels!K$4:K$1000)</f>
        <v>6.0365900841142101E-2</v>
      </c>
      <c r="M2336" s="7" cm="1">
        <f t="array" ref="M2336">SUMPRODUCT(("SUP_BIONGA"=[1]OUT_SyntheticFuels!$C$4:$C$1000)*1,("var_ncap"=[1]OUT_SyntheticFuels!$B$4:$B$1000)*1,[1]OUT_SyntheticFuels!L$4:L$1000)</f>
        <v>0.106100234081914</v>
      </c>
      <c r="N2336" s="7" cm="1">
        <f t="array" ref="N2336">SUMPRODUCT(("SUP_BIONGA"=[1]OUT_SyntheticFuels!$C$4:$C$1000)*1,("var_ncap"=[1]OUT_SyntheticFuels!$B$4:$B$1000)*1,[1]OUT_SyntheticFuels!M$4:M$1000)</f>
        <v>8.8443463990361695E-2</v>
      </c>
      <c r="O2336" s="7" cm="1">
        <f t="array" ref="O2336">SUMPRODUCT(("SUP_BIONGA"=[1]OUT_SyntheticFuels!$C$4:$C$1000)*1,("var_ncap"=[1]OUT_SyntheticFuels!$B$4:$B$1000)*1,[1]OUT_SyntheticFuels!N$4:N$1000)</f>
        <v>2.7431637165236299E-2</v>
      </c>
      <c r="P2336" s="7" cm="1">
        <f t="array" ref="P2336">SUMPRODUCT(("SUP_BIONGA"=[1]OUT_SyntheticFuels!$C$4:$C$1000)*1,("var_ncap"=[1]OUT_SyntheticFuels!$B$4:$B$1000)*1,[1]OUT_SyntheticFuels!O$4:O$1000)</f>
        <v>6.0366778372878502E-2</v>
      </c>
      <c r="Q2336" s="7" cm="1">
        <f t="array" ref="Q2336">SUMPRODUCT(("SUP_BIONGA"=[1]OUT_SyntheticFuels!$C$4:$C$1000)*1,("var_ncap"=[1]OUT_SyntheticFuels!$B$4:$B$1000)*1,[1]OUT_SyntheticFuels!P$4:P$1000)</f>
        <v>0.10611776544435</v>
      </c>
      <c r="S2336" s="3"/>
    </row>
    <row r="2337" spans="2:19">
      <c r="B2337" s="5" t="str">
        <f t="shared" si="2319"/>
        <v>SPS1</v>
      </c>
      <c r="C2337" s="5" t="str">
        <f t="shared" si="2320"/>
        <v>CH</v>
      </c>
      <c r="D2337" t="s">
        <v>2466</v>
      </c>
      <c r="E2337" t="s">
        <v>188</v>
      </c>
      <c r="F2337" s="7" cm="1">
        <f t="array" ref="F2337">SUMPRODUCT(("CT_CWODPLT"=[1]OUT_SyntheticFuels!$C$4:$C$1000)*1,("var_ncap"=[1]OUT_SyntheticFuels!$B$4:$B$1000)*1,[1]OUT_SyntheticFuels!E$4:E$1000)</f>
        <v>0.161131662768351</v>
      </c>
      <c r="G2337" s="7" cm="1">
        <f t="array" ref="G2337">SUMPRODUCT(("CT_CWODPLT"=[1]OUT_SyntheticFuels!$C$4:$C$1000)*1,("var_ncap"=[1]OUT_SyntheticFuels!$B$4:$B$1000)*1,[1]OUT_SyntheticFuels!F$4:F$1000)</f>
        <v>4.7232782528283099E-2</v>
      </c>
      <c r="H2337" s="7" cm="1">
        <f t="array" ref="H2337">SUMPRODUCT(("CT_CWODPLT"=[1]OUT_SyntheticFuels!$C$4:$C$1000)*1,("var_ncap"=[1]OUT_SyntheticFuels!$B$4:$B$1000)*1,[1]OUT_SyntheticFuels!G$4:G$1000)</f>
        <v>7.0963615723567403E-7</v>
      </c>
      <c r="I2337" s="7" cm="1">
        <f t="array" ref="I2337">SUMPRODUCT(("CT_CWODPLT"=[1]OUT_SyntheticFuels!$C$4:$C$1000)*1,("var_ncap"=[1]OUT_SyntheticFuels!$B$4:$B$1000)*1,[1]OUT_SyntheticFuels!H$4:H$1000)</f>
        <v>1.52553603365254E-6</v>
      </c>
      <c r="J2337" s="7" cm="1">
        <f t="array" ref="J2337">SUMPRODUCT(("CT_CWODPLT"=[1]OUT_SyntheticFuels!$C$4:$C$1000)*1,("var_ncap"=[1]OUT_SyntheticFuels!$B$4:$B$1000)*1,[1]OUT_SyntheticFuels!I$4:I$1000)</f>
        <v>0.172306694523609</v>
      </c>
      <c r="K2337" s="7" cm="1">
        <f t="array" ref="K2337">SUMPRODUCT(("CT_CWODPLT"=[1]OUT_SyntheticFuels!$C$4:$C$1000)*1,("var_ncap"=[1]OUT_SyntheticFuels!$B$4:$B$1000)*1,[1]OUT_SyntheticFuels!J$4:J$1000)</f>
        <v>0.19374435463009801</v>
      </c>
      <c r="L2337" s="7" cm="1">
        <f t="array" ref="L2337">SUMPRODUCT(("CT_CWODPLT"=[1]OUT_SyntheticFuels!$C$4:$C$1000)*1,("var_ncap"=[1]OUT_SyntheticFuels!$B$4:$B$1000)*1,[1]OUT_SyntheticFuels!K$4:K$1000)</f>
        <v>9.3959891720169594E-2</v>
      </c>
      <c r="M2337" s="7" cm="1">
        <f t="array" ref="M2337">SUMPRODUCT(("CT_CWODPLT"=[1]OUT_SyntheticFuels!$C$4:$C$1000)*1,("var_ncap"=[1]OUT_SyntheticFuels!$B$4:$B$1000)*1,[1]OUT_SyntheticFuels!L$4:L$1000)</f>
        <v>4.7084068400858797E-6</v>
      </c>
      <c r="N2337" s="7" cm="1">
        <f t="array" ref="N2337">SUMPRODUCT(("CT_CWODPLT"=[1]OUT_SyntheticFuels!$C$4:$C$1000)*1,("var_ncap"=[1]OUT_SyntheticFuels!$B$4:$B$1000)*1,[1]OUT_SyntheticFuels!M$4:M$1000)</f>
        <v>0.12832904466459799</v>
      </c>
      <c r="O2337" s="7" cm="1">
        <f t="array" ref="O2337">SUMPRODUCT(("CT_CWODPLT"=[1]OUT_SyntheticFuels!$C$4:$C$1000)*1,("var_ncap"=[1]OUT_SyntheticFuels!$B$4:$B$1000)*1,[1]OUT_SyntheticFuels!N$4:N$1000)</f>
        <v>0.232669572346548</v>
      </c>
      <c r="P2337" s="7" cm="1">
        <f t="array" ref="P2337">SUMPRODUCT(("CT_CWODPLT"=[1]OUT_SyntheticFuels!$C$4:$C$1000)*1,("var_ncap"=[1]OUT_SyntheticFuels!$B$4:$B$1000)*1,[1]OUT_SyntheticFuels!O$4:O$1000)</f>
        <v>8.9254177745999599E-2</v>
      </c>
      <c r="Q2337" s="7" cm="1">
        <f t="array" ref="Q2337">SUMPRODUCT(("CT_CWODPLT"=[1]OUT_SyntheticFuels!$C$4:$C$1000)*1,("var_ncap"=[1]OUT_SyntheticFuels!$B$4:$B$1000)*1,[1]OUT_SyntheticFuels!P$4:P$1000)</f>
        <v>4.5348856888141496E-6</v>
      </c>
      <c r="S2337" s="3"/>
    </row>
    <row r="2338" spans="2:19">
      <c r="B2338" s="5" t="str">
        <f t="shared" si="2319"/>
        <v>SPS1</v>
      </c>
      <c r="C2338" s="5" t="str">
        <f t="shared" si="2320"/>
        <v>CH</v>
      </c>
      <c r="D2338" t="s">
        <v>2467</v>
      </c>
      <c r="E2338" t="s">
        <v>188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1.90008979361084E-7</v>
      </c>
      <c r="J2338" s="7" cm="1">
        <f t="array" ref="J2338">SUMPRODUCT(("SUP_H2NGA"=[1]OUT_SyntheticFuels!$C$4:$C$1000)*1,("var_ncap"=[1]OUT_SyntheticFuels!$B$4:$B$1000)*1,[1]OUT_SyntheticFuels!I$4:I$1000)</f>
        <v>8.1098545648290801E-7</v>
      </c>
      <c r="K2338" s="7" cm="1">
        <f t="array" ref="K2338">SUMPRODUCT(("SUP_H2NGA"=[1]OUT_SyntheticFuels!$C$4:$C$1000)*1,("var_ncap"=[1]OUT_SyntheticFuels!$B$4:$B$1000)*1,[1]OUT_SyntheticFuels!J$4:J$1000)</f>
        <v>4.6160134565701699E-5</v>
      </c>
      <c r="L2338" s="7" cm="1">
        <f t="array" ref="L2338">SUMPRODUCT(("SUP_H2NGA"=[1]OUT_SyntheticFuels!$C$4:$C$1000)*1,("var_ncap"=[1]OUT_SyntheticFuels!$B$4:$B$1000)*1,[1]OUT_SyntheticFuels!K$4:K$1000)</f>
        <v>2.5070630698010499E-6</v>
      </c>
      <c r="M2338" s="7" cm="1">
        <f t="array" ref="M2338">SUMPRODUCT(("SUP_H2NGA"=[1]OUT_SyntheticFuels!$C$4:$C$1000)*1,("var_ncap"=[1]OUT_SyntheticFuels!$B$4:$B$1000)*1,[1]OUT_SyntheticFuels!L$4:L$1000)</f>
        <v>1.9613457953537801E-4</v>
      </c>
      <c r="N2338" s="7" cm="1">
        <f t="array" ref="N2338">SUMPRODUCT(("SUP_H2NGA"=[1]OUT_SyntheticFuels!$C$4:$C$1000)*1,("var_ncap"=[1]OUT_SyntheticFuels!$B$4:$B$1000)*1,[1]OUT_SyntheticFuels!M$4:M$1000)</f>
        <v>0.125633845713466</v>
      </c>
      <c r="O2338" s="7" cm="1">
        <f t="array" ref="O2338">SUMPRODUCT(("SUP_H2NGA"=[1]OUT_SyntheticFuels!$C$4:$C$1000)*1,("var_ncap"=[1]OUT_SyntheticFuels!$B$4:$B$1000)*1,[1]OUT_SyntheticFuels!N$4:N$1000)</f>
        <v>0.30497616938008199</v>
      </c>
      <c r="P2338" s="7" cm="1">
        <f t="array" ref="P2338">SUMPRODUCT(("SUP_H2NGA"=[1]OUT_SyntheticFuels!$C$4:$C$1000)*1,("var_ncap"=[1]OUT_SyntheticFuels!$B$4:$B$1000)*1,[1]OUT_SyntheticFuels!O$4:O$1000)</f>
        <v>2.4730478183336801E-2</v>
      </c>
      <c r="Q2338" s="7" cm="1">
        <f t="array" ref="Q2338">SUMPRODUCT(("SUP_H2NGA"=[1]OUT_SyntheticFuels!$C$4:$C$1000)*1,("var_ncap"=[1]OUT_SyntheticFuels!$B$4:$B$1000)*1,[1]OUT_SyntheticFuels!P$4:P$1000)</f>
        <v>3.05405869491042E-2</v>
      </c>
      <c r="S2338" s="3"/>
    </row>
    <row r="2339" spans="2:19">
      <c r="B2339" s="5" t="str">
        <f t="shared" si="2319"/>
        <v>SPS1</v>
      </c>
      <c r="C2339" s="5" t="str">
        <f t="shared" si="2320"/>
        <v>CH</v>
      </c>
      <c r="D2339" t="s">
        <v>2468</v>
      </c>
      <c r="E2339" t="s">
        <v>188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3.8242644779222398E-7</v>
      </c>
      <c r="J2339" s="7" cm="1">
        <f t="array" ref="J2339">SUMPRODUCT(("SUP_H2DSL"=[1]OUT_SyntheticFuels!$C$4:$C$1000)*1,("var_ncap"=[1]OUT_SyntheticFuels!$B$4:$B$1000)*1,[1]OUT_SyntheticFuels!I$4:I$1000)</f>
        <v>2.06908991789222E-6</v>
      </c>
      <c r="K2339" s="7" cm="1">
        <f t="array" ref="K2339">SUMPRODUCT(("SUP_H2DSL"=[1]OUT_SyntheticFuels!$C$4:$C$1000)*1,("var_ncap"=[1]OUT_SyntheticFuels!$B$4:$B$1000)*1,[1]OUT_SyntheticFuels!J$4:J$1000)</f>
        <v>2.0889296959344101E-4</v>
      </c>
      <c r="L2339" s="7" cm="1">
        <f t="array" ref="L2339">SUMPRODUCT(("SUP_H2DSL"=[1]OUT_SyntheticFuels!$C$4:$C$1000)*1,("var_ncap"=[1]OUT_SyntheticFuels!$B$4:$B$1000)*1,[1]OUT_SyntheticFuels!K$4:K$1000)</f>
        <v>1.2149595568508E-6</v>
      </c>
      <c r="M2339" s="7" cm="1">
        <f t="array" ref="M2339">SUMPRODUCT(("SUP_H2DSL"=[1]OUT_SyntheticFuels!$C$4:$C$1000)*1,("var_ncap"=[1]OUT_SyntheticFuels!$B$4:$B$1000)*1,[1]OUT_SyntheticFuels!L$4:L$1000)</f>
        <v>2.2424620821981202E-6</v>
      </c>
      <c r="N2339" s="7" cm="1">
        <f t="array" ref="N2339">SUMPRODUCT(("SUP_H2DSL"=[1]OUT_SyntheticFuels!$C$4:$C$1000)*1,("var_ncap"=[1]OUT_SyntheticFuels!$B$4:$B$1000)*1,[1]OUT_SyntheticFuels!M$4:M$1000)</f>
        <v>1.8121243006745701E-6</v>
      </c>
      <c r="O2339" s="7" cm="1">
        <f t="array" ref="O2339">SUMPRODUCT(("SUP_H2DSL"=[1]OUT_SyntheticFuels!$C$4:$C$1000)*1,("var_ncap"=[1]OUT_SyntheticFuels!$B$4:$B$1000)*1,[1]OUT_SyntheticFuels!N$4:N$1000)</f>
        <v>1.41936520099008E-4</v>
      </c>
      <c r="P2339" s="7" cm="1">
        <f t="array" ref="P2339">SUMPRODUCT(("SUP_H2DSL"=[1]OUT_SyntheticFuels!$C$4:$C$1000)*1,("var_ncap"=[1]OUT_SyntheticFuels!$B$4:$B$1000)*1,[1]OUT_SyntheticFuels!O$4:O$1000)</f>
        <v>2.4952535660820999E-6</v>
      </c>
      <c r="Q2339" s="7" cm="1">
        <f t="array" ref="Q2339">SUMPRODUCT(("SUP_H2DSL"=[1]OUT_SyntheticFuels!$C$4:$C$1000)*1,("var_ncap"=[1]OUT_SyntheticFuels!$B$4:$B$1000)*1,[1]OUT_SyntheticFuels!P$4:P$1000)</f>
        <v>1.71708732253439E-4</v>
      </c>
      <c r="S2339" s="3"/>
    </row>
    <row r="2340" spans="2:19">
      <c r="B2340" s="5" t="str">
        <f t="shared" si="2319"/>
        <v>SPS1</v>
      </c>
      <c r="C2340" s="5" t="str">
        <f t="shared" si="2320"/>
        <v>CH</v>
      </c>
      <c r="D2340" t="s">
        <v>2469</v>
      </c>
      <c r="E2340" t="s">
        <v>188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1.79554885839057E-7</v>
      </c>
      <c r="J2340" s="7" cm="1">
        <f t="array" ref="J2340">SUMPRODUCT(("SUP_H2GSL"=[1]OUT_SyntheticFuels!$C$4:$C$1000)*1,("var_ncap"=[1]OUT_SyntheticFuels!$B$4:$B$1000)*1,[1]OUT_SyntheticFuels!I$4:I$1000)</f>
        <v>2.0522826532580701E-6</v>
      </c>
      <c r="K2340" s="7" cm="1">
        <f t="array" ref="K2340">SUMPRODUCT(("SUP_H2GSL"=[1]OUT_SyntheticFuels!$C$4:$C$1000)*1,("var_ncap"=[1]OUT_SyntheticFuels!$B$4:$B$1000)*1,[1]OUT_SyntheticFuels!J$4:J$1000)</f>
        <v>4.0680400472445102E-2</v>
      </c>
      <c r="L2340" s="7" cm="1">
        <f t="array" ref="L2340">SUMPRODUCT(("SUP_H2GSL"=[1]OUT_SyntheticFuels!$C$4:$C$1000)*1,("var_ncap"=[1]OUT_SyntheticFuels!$B$4:$B$1000)*1,[1]OUT_SyntheticFuels!K$4:K$1000)</f>
        <v>1.0867038818269201E-6</v>
      </c>
      <c r="M2340" s="7" cm="1">
        <f t="array" ref="M2340">SUMPRODUCT(("SUP_H2GSL"=[1]OUT_SyntheticFuels!$C$4:$C$1000)*1,("var_ncap"=[1]OUT_SyntheticFuels!$B$4:$B$1000)*1,[1]OUT_SyntheticFuels!L$4:L$1000)</f>
        <v>2.6633994940296799E-3</v>
      </c>
      <c r="N2340" s="7" cm="1">
        <f t="array" ref="N2340">SUMPRODUCT(("SUP_H2GSL"=[1]OUT_SyntheticFuels!$C$4:$C$1000)*1,("var_ncap"=[1]OUT_SyntheticFuels!$B$4:$B$1000)*1,[1]OUT_SyntheticFuels!M$4:M$1000)</f>
        <v>1.11922764915359E-6</v>
      </c>
      <c r="O2340" s="7" cm="1">
        <f t="array" ref="O2340">SUMPRODUCT(("SUP_H2GSL"=[1]OUT_SyntheticFuels!$C$4:$C$1000)*1,("var_ncap"=[1]OUT_SyntheticFuels!$B$4:$B$1000)*1,[1]OUT_SyntheticFuels!N$4:N$1000)</f>
        <v>7.8512273392660308E-3</v>
      </c>
      <c r="P2340" s="7" cm="1">
        <f t="array" ref="P2340">SUMPRODUCT(("SUP_H2GSL"=[1]OUT_SyntheticFuels!$C$4:$C$1000)*1,("var_ncap"=[1]OUT_SyntheticFuels!$B$4:$B$1000)*1,[1]OUT_SyntheticFuels!O$4:O$1000)</f>
        <v>1.9117951743924902E-6</v>
      </c>
      <c r="Q2340" s="7" cm="1">
        <f t="array" ref="Q2340">SUMPRODUCT(("SUP_H2GSL"=[1]OUT_SyntheticFuels!$C$4:$C$1000)*1,("var_ncap"=[1]OUT_SyntheticFuels!$B$4:$B$1000)*1,[1]OUT_SyntheticFuels!P$4:P$1000)</f>
        <v>9.2640199566183801E-4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/>
  <cols>
    <col min="2" max="2" width="36.625" bestFit="1" customWidth="1"/>
    <col min="3" max="3" width="9.5" bestFit="1" customWidth="1"/>
  </cols>
  <sheetData>
    <row r="2" spans="2:8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>
      <c r="B3" s="2" t="s">
        <v>2470</v>
      </c>
      <c r="C3" s="3">
        <f>SUM(C4:C7)</f>
        <v>695.79827050177994</v>
      </c>
      <c r="D3" s="3">
        <f t="shared" ref="D3:H3" si="0">SUM(D4:D7)</f>
        <v>686.39210647257482</v>
      </c>
      <c r="E3" s="3">
        <f t="shared" si="0"/>
        <v>685.23752897426323</v>
      </c>
      <c r="F3" s="3">
        <f t="shared" si="0"/>
        <v>629.14078597673961</v>
      </c>
      <c r="G3" s="3">
        <f t="shared" si="0"/>
        <v>585.93680891084625</v>
      </c>
      <c r="H3" s="3">
        <f t="shared" si="0"/>
        <v>564.33910203672633</v>
      </c>
    </row>
    <row r="4" spans="2:8">
      <c r="B4" s="23" t="s">
        <v>2471</v>
      </c>
      <c r="C4" s="1">
        <f>'SPS1'!F763</f>
        <v>142.21738138903672</v>
      </c>
      <c r="D4" s="1">
        <f>'SPS1'!G763</f>
        <v>141.15648081480174</v>
      </c>
      <c r="E4" s="1">
        <f>'SPS1'!H763</f>
        <v>142.67316818575449</v>
      </c>
      <c r="F4" s="1">
        <f>'SPS1'!I763</f>
        <v>144.09292663686747</v>
      </c>
      <c r="G4" s="1">
        <f>'SPS1'!J763</f>
        <v>142.67612943399917</v>
      </c>
      <c r="H4" s="1">
        <f>'SPS1'!K763</f>
        <v>142.04349582247653</v>
      </c>
    </row>
    <row r="5" spans="2:8">
      <c r="B5" s="23" t="s">
        <v>2472</v>
      </c>
      <c r="C5" s="1">
        <f>'SPS1'!F882</f>
        <v>140.10106698730996</v>
      </c>
      <c r="D5" s="1">
        <f>'SPS1'!G882</f>
        <v>139.79691288096893</v>
      </c>
      <c r="E5" s="1">
        <f>'SPS1'!H882</f>
        <v>142.82895239835125</v>
      </c>
      <c r="F5" s="1">
        <f>'SPS1'!I882</f>
        <v>136.27201474451118</v>
      </c>
      <c r="G5" s="1">
        <f>'SPS1'!J882</f>
        <v>133.73009416068118</v>
      </c>
      <c r="H5" s="1">
        <f>'SPS1'!K882</f>
        <v>132.17480173731238</v>
      </c>
    </row>
    <row r="6" spans="2:8">
      <c r="B6" s="23" t="s">
        <v>2473</v>
      </c>
      <c r="C6" s="1">
        <f>'SPS1'!F972</f>
        <v>217.28940464482909</v>
      </c>
      <c r="D6" s="1">
        <f>'SPS1'!G972</f>
        <v>218.1508522090129</v>
      </c>
      <c r="E6" s="1">
        <f>'SPS1'!H972</f>
        <v>218.59234510731756</v>
      </c>
      <c r="F6" s="1">
        <f>'SPS1'!I972</f>
        <v>213.91191105438719</v>
      </c>
      <c r="G6" s="1">
        <f>'SPS1'!J972</f>
        <v>207.98807985253805</v>
      </c>
      <c r="H6" s="1">
        <f>'SPS1'!K972</f>
        <v>198.64423107427285</v>
      </c>
    </row>
    <row r="7" spans="2:8">
      <c r="B7" s="23" t="s">
        <v>2474</v>
      </c>
      <c r="C7" s="1">
        <f>'SPS1'!F1136+'SPS1'!F1315+'SPS1'!F1399+'SPS1'!F1483+'SPS1'!F1490+'SPS1'!F1497+'SPS1'!F1546+'SPS1'!F1593+'SPS1'!F1640</f>
        <v>196.19041748060422</v>
      </c>
      <c r="D7" s="1">
        <f>'SPS1'!G1136+'SPS1'!G1315+'SPS1'!G1399+'SPS1'!G1483+'SPS1'!G1490+'SPS1'!G1497+'SPS1'!G1546+'SPS1'!G1593+'SPS1'!G1640</f>
        <v>187.28786056779126</v>
      </c>
      <c r="E7" s="1">
        <f>'SPS1'!H1136+'SPS1'!H1315+'SPS1'!H1399+'SPS1'!H1483+'SPS1'!H1490+'SPS1'!H1497+'SPS1'!H1546+'SPS1'!H1593+'SPS1'!H1640</f>
        <v>181.14306328283993</v>
      </c>
      <c r="F7" s="1">
        <f>'SPS1'!I1136+'SPS1'!I1315+'SPS1'!I1399+'SPS1'!I1483+'SPS1'!I1490+'SPS1'!I1497+'SPS1'!I1546+'SPS1'!I1593+'SPS1'!I1640</f>
        <v>134.86393354097368</v>
      </c>
      <c r="G7" s="1">
        <f>'SPS1'!J1136+'SPS1'!J1315+'SPS1'!J1399+'SPS1'!J1483+'SPS1'!J1490+'SPS1'!J1497+'SPS1'!J1546+'SPS1'!J1593+'SPS1'!J1640</f>
        <v>101.54250546362786</v>
      </c>
      <c r="H7" s="1">
        <f>'SPS1'!K1136+'SPS1'!K1315+'SPS1'!K1399+'SPS1'!K1483+'SPS1'!K1490+'SPS1'!K1497+'SPS1'!K1546+'SPS1'!K1593+'SPS1'!K1640</f>
        <v>91.476573402664599</v>
      </c>
    </row>
    <row r="8" spans="2:8">
      <c r="B8" s="2" t="s">
        <v>2475</v>
      </c>
      <c r="C8" s="3">
        <f>SUM(C9:C12)</f>
        <v>509.54970001012316</v>
      </c>
      <c r="D8" s="3">
        <f t="shared" ref="D8:H8" si="1">SUM(D9:D12)</f>
        <v>498.7541121474024</v>
      </c>
      <c r="E8" s="3">
        <f t="shared" si="1"/>
        <v>507.71040847072641</v>
      </c>
      <c r="F8" s="3">
        <f t="shared" si="1"/>
        <v>540.14819671782868</v>
      </c>
      <c r="G8" s="3">
        <f t="shared" si="1"/>
        <v>552.17934656919761</v>
      </c>
      <c r="H8" s="3">
        <f t="shared" si="1"/>
        <v>477.61833995019941</v>
      </c>
    </row>
    <row r="9" spans="2:8">
      <c r="B9" s="23" t="s">
        <v>2476</v>
      </c>
      <c r="C9" s="1">
        <f>'SPS1'!F291+'SPS1'!F409</f>
        <v>493.24299458247509</v>
      </c>
      <c r="D9" s="1">
        <f>'SPS1'!G291+'SPS1'!G409</f>
        <v>476.00753813187072</v>
      </c>
      <c r="E9" s="1">
        <f>'SPS1'!H291+'SPS1'!H409</f>
        <v>482.77863787439884</v>
      </c>
      <c r="F9" s="1">
        <f>'SPS1'!I291+'SPS1'!I409</f>
        <v>516.93544176378566</v>
      </c>
      <c r="G9" s="1">
        <f>'SPS1'!J291+'SPS1'!J409</f>
        <v>513.62191509824754</v>
      </c>
      <c r="H9" s="1">
        <f>'SPS1'!K291+'SPS1'!K409</f>
        <v>440.02817494504723</v>
      </c>
    </row>
    <row r="10" spans="2:8">
      <c r="B10" s="23" t="s">
        <v>2477</v>
      </c>
      <c r="C10" s="1">
        <f>'SPS1'!F590+'SPS1'!F604+'SPS1'!F644</f>
        <v>16.301783298616645</v>
      </c>
      <c r="D10" s="1">
        <f>'SPS1'!G590+'SPS1'!G604+'SPS1'!G644</f>
        <v>22.739685441786474</v>
      </c>
      <c r="E10" s="1">
        <f>'SPS1'!H590+'SPS1'!H604+'SPS1'!H644</f>
        <v>24.925004594766861</v>
      </c>
      <c r="F10" s="1">
        <f>'SPS1'!I590+'SPS1'!I604+'SPS1'!I644</f>
        <v>23.167019429076902</v>
      </c>
      <c r="G10" s="1">
        <f>'SPS1'!J590+'SPS1'!J604+'SPS1'!J644</f>
        <v>23.146372100119763</v>
      </c>
      <c r="H10" s="1">
        <f>'SPS1'!K590+'SPS1'!K604+'SPS1'!K644</f>
        <v>22.626951004749628</v>
      </c>
    </row>
    <row r="11" spans="2:8">
      <c r="B11" s="23" t="s">
        <v>2478</v>
      </c>
      <c r="C11" s="1">
        <f>'SPS1'!F679</f>
        <v>4.9221290314195362E-3</v>
      </c>
      <c r="D11" s="1">
        <f>'SPS1'!G679</f>
        <v>6.8885737451957422E-3</v>
      </c>
      <c r="E11" s="1">
        <f>'SPS1'!H679</f>
        <v>6.7660015607483893E-3</v>
      </c>
      <c r="F11" s="1">
        <f>'SPS1'!I679</f>
        <v>4.5735524966070813E-2</v>
      </c>
      <c r="G11" s="1">
        <f>'SPS1'!J679</f>
        <v>15.411059370830312</v>
      </c>
      <c r="H11" s="1">
        <f>'SPS1'!K679</f>
        <v>14.963197322422641</v>
      </c>
    </row>
    <row r="12" spans="2:8">
      <c r="B12" s="23" t="s">
        <v>2479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1.6677979967104859E-5</v>
      </c>
    </row>
    <row r="13" spans="2:8">
      <c r="B13" s="2" t="s">
        <v>2480</v>
      </c>
      <c r="C13" s="3">
        <f>'SPS1'!F2+'SPS1'!F20-'SPS1'!F57</f>
        <v>962.40209947381527</v>
      </c>
      <c r="D13" s="3">
        <f>'SPS1'!G2+'SPS1'!G20-'SPS1'!G57</f>
        <v>960.61544684794683</v>
      </c>
      <c r="E13" s="3">
        <f>'SPS1'!H2+'SPS1'!H20-'SPS1'!H57</f>
        <v>925.13901986881228</v>
      </c>
      <c r="F13" s="3">
        <f>'SPS1'!I2+'SPS1'!I20-'SPS1'!I57</f>
        <v>880.52645424093657</v>
      </c>
      <c r="G13" s="3">
        <f>'SPS1'!J2+'SPS1'!J20-'SPS1'!J57</f>
        <v>829.22899259240307</v>
      </c>
      <c r="H13" s="3">
        <f>'SPS1'!K2+'SPS1'!K20-'SPS1'!K57</f>
        <v>764.22968312122816</v>
      </c>
    </row>
    <row r="14" spans="2:8">
      <c r="B14" s="23" t="s">
        <v>2481</v>
      </c>
      <c r="C14" s="1">
        <f>'SPS1'!F2</f>
        <v>300.18597328436425</v>
      </c>
      <c r="D14" s="1">
        <f>'SPS1'!G2</f>
        <v>293.92743492445868</v>
      </c>
      <c r="E14" s="1">
        <f>'SPS1'!H2</f>
        <v>331.47545701719224</v>
      </c>
      <c r="F14" s="1">
        <f>'SPS1'!I2</f>
        <v>376.79933194823809</v>
      </c>
      <c r="G14" s="1">
        <f>'SPS1'!J2</f>
        <v>422.07613987965874</v>
      </c>
      <c r="H14" s="1">
        <f>'SPS1'!K2</f>
        <v>435.74220050024661</v>
      </c>
    </row>
    <row r="15" spans="2:8">
      <c r="B15" s="23" t="s">
        <v>7</v>
      </c>
      <c r="C15" s="1">
        <f>'SPS1'!F20</f>
        <v>779.38612982228312</v>
      </c>
      <c r="D15" s="1">
        <f>'SPS1'!G20</f>
        <v>702.34628434140177</v>
      </c>
      <c r="E15" s="1">
        <f>'SPS1'!H20</f>
        <v>658.09416422402455</v>
      </c>
      <c r="F15" s="1">
        <f>'SPS1'!I20</f>
        <v>573.24851185802356</v>
      </c>
      <c r="G15" s="1">
        <f>'SPS1'!J20</f>
        <v>456.38529894805612</v>
      </c>
      <c r="H15" s="1">
        <f>'SPS1'!K20</f>
        <v>364.10158128831341</v>
      </c>
    </row>
    <row r="16" spans="2:8">
      <c r="B16" s="23" t="s">
        <v>9</v>
      </c>
      <c r="C16" s="1">
        <f>'SPS1'!F57</f>
        <v>117.17000363283199</v>
      </c>
      <c r="D16" s="1">
        <f>'SPS1'!G57</f>
        <v>35.658272417913672</v>
      </c>
      <c r="E16" s="1">
        <f>'SPS1'!H57</f>
        <v>64.430601372404467</v>
      </c>
      <c r="F16" s="1">
        <f>'SPS1'!I57</f>
        <v>69.52138956532508</v>
      </c>
      <c r="G16" s="1">
        <f>'SPS1'!J57</f>
        <v>49.232446235311762</v>
      </c>
      <c r="H16" s="1">
        <f>'SPS1'!K57</f>
        <v>35.614098667331859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Fernandez de Losada, Lucas Javier</cp:lastModifiedBy>
  <cp:revision/>
  <dcterms:created xsi:type="dcterms:W3CDTF">2023-01-16T15:31:56Z</dcterms:created>
  <dcterms:modified xsi:type="dcterms:W3CDTF">2026-03-24T10:47:48Z</dcterms:modified>
  <cp:category/>
  <cp:contentStatus/>
</cp:coreProperties>
</file>